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2.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ebeccaRosenberg\Dropbox (Avenir Health)\Rosenberg\NCIFP\2017 NCIFP Report\"/>
    </mc:Choice>
  </mc:AlternateContent>
  <xr:revisionPtr revIDLastSave="0" documentId="13_ncr:1_{C948157C-D815-4F99-8E15-7BB07AE60972}" xr6:coauthVersionLast="47" xr6:coauthVersionMax="47" xr10:uidLastSave="{00000000-0000-0000-0000-000000000000}"/>
  <bookViews>
    <workbookView xWindow="28680" yWindow="450" windowWidth="25440" windowHeight="15390" firstSheet="5" activeTab="7" xr2:uid="{8BDFCA75-3793-4EFE-AEB5-103524AC25EE}"/>
  </bookViews>
  <sheets>
    <sheet name="2017 Global results" sheetId="3" r:id="rId1"/>
    <sheet name="2014 2017 Global results" sheetId="14" r:id="rId2"/>
    <sheet name="2017 Individual scores unweight" sheetId="2" r:id="rId3"/>
    <sheet name="2017 matched scores unweight" sheetId="23" r:id="rId4"/>
    <sheet name="2017 Individual scores weighted" sheetId="4" r:id="rId5"/>
    <sheet name="2017 matched scores weighted" sheetId="8" r:id="rId6"/>
    <sheet name="2014 matched countries" sheetId="22" r:id="rId7"/>
    <sheet name="2017 unweighted by region" sheetId="6" r:id="rId8"/>
    <sheet name="Median score change by question" sheetId="15" r:id="rId9"/>
    <sheet name="TFR &amp; mCPR corr" sheetId="9" r:id="rId10"/>
    <sheet name="STM LAPM corr" sheetId="16" r:id="rId11"/>
    <sheet name="% change in LAPM" sheetId="17" r:id="rId12"/>
    <sheet name="Youth" sheetId="18" r:id="rId13"/>
    <sheet name="Limited quality unweight" sheetId="13" state="hidden" r:id="rId14"/>
    <sheet name="MII corr" sheetId="12" state="hidden" r:id="rId15"/>
    <sheet name="UNPD mCPR TFR UN" sheetId="10" r:id="rId16"/>
    <sheet name="PRB TFR" sheetId="11" r:id="rId17"/>
  </sheets>
  <externalReferences>
    <externalReference r:id="rId18"/>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23" l="1"/>
  <c r="C94" i="8"/>
  <c r="D141" i="3" l="1"/>
  <c r="Y5" i="14"/>
  <c r="I229" i="3" l="1"/>
  <c r="I578" i="3" s="1"/>
  <c r="C99" i="2"/>
  <c r="C11" i="8"/>
  <c r="AK11" i="23" l="1" a="1"/>
  <c r="AK11" i="23" s="1"/>
  <c r="AJ11" i="23" a="1"/>
  <c r="AJ11" i="23" s="1"/>
  <c r="AI11" i="23" a="1"/>
  <c r="AI11" i="23" s="1"/>
  <c r="AH11" i="23" a="1"/>
  <c r="AH11" i="23" s="1"/>
  <c r="AC11" i="23" a="1"/>
  <c r="AC11" i="23" s="1"/>
  <c r="AB11" i="23" a="1"/>
  <c r="AB11" i="23" s="1"/>
  <c r="AA11" i="23" a="1"/>
  <c r="AA11" i="23" s="1"/>
  <c r="Z11" i="23" a="1"/>
  <c r="Z11" i="23" s="1"/>
  <c r="Y11" i="23" a="1"/>
  <c r="Y11" i="23" s="1"/>
  <c r="X11" i="23" a="1"/>
  <c r="X11" i="23" s="1"/>
  <c r="W11" i="23" a="1"/>
  <c r="W11" i="23" s="1"/>
  <c r="V11" i="23" a="1"/>
  <c r="V11" i="23" s="1"/>
  <c r="U11" i="23" a="1"/>
  <c r="U11" i="23" s="1"/>
  <c r="T11" i="23" a="1"/>
  <c r="T11" i="23" s="1"/>
  <c r="S11" i="23" a="1"/>
  <c r="S11" i="23" s="1"/>
  <c r="R11" i="23" a="1"/>
  <c r="R11" i="23" s="1"/>
  <c r="Q11" i="23" a="1"/>
  <c r="Q11" i="23" s="1"/>
  <c r="P11" i="23" a="1"/>
  <c r="P11" i="23" s="1"/>
  <c r="O11" i="23" a="1"/>
  <c r="O11" i="23" s="1"/>
  <c r="N11" i="23" a="1"/>
  <c r="N11" i="23" s="1"/>
  <c r="M11" i="23" a="1"/>
  <c r="M11" i="23" s="1"/>
  <c r="L11" i="23" a="1"/>
  <c r="L11" i="23" s="1"/>
  <c r="K11" i="23" a="1"/>
  <c r="K11" i="23" s="1"/>
  <c r="J11" i="23" a="1"/>
  <c r="J11" i="23" s="1"/>
  <c r="I11" i="23" a="1"/>
  <c r="I11" i="23" s="1"/>
  <c r="H11" i="23" a="1"/>
  <c r="H11" i="23" s="1"/>
  <c r="G11" i="23" a="1"/>
  <c r="G11" i="23" s="1"/>
  <c r="F11" i="23" a="1"/>
  <c r="F11" i="23" s="1"/>
  <c r="E11" i="23" a="1"/>
  <c r="E11" i="23" s="1"/>
  <c r="D11" i="23" a="1"/>
  <c r="D11" i="23" s="1"/>
  <c r="D98" i="23" s="1"/>
  <c r="C11" i="23" a="1"/>
  <c r="C11" i="23" s="1"/>
  <c r="AG11" i="23" a="1"/>
  <c r="AG11" i="23" s="1"/>
  <c r="AF11" i="23" a="1"/>
  <c r="AF11" i="23" s="1"/>
  <c r="AE11" i="23" a="1"/>
  <c r="AE11" i="23" s="1"/>
  <c r="AD11" i="23" a="1"/>
  <c r="AD11" i="23" s="1"/>
  <c r="G5" i="3"/>
  <c r="AD11" i="8"/>
  <c r="P444" i="14"/>
  <c r="P461" i="14"/>
  <c r="V457" i="14"/>
  <c r="V456" i="14"/>
  <c r="T456" i="14"/>
  <c r="S456" i="14"/>
  <c r="R456" i="14"/>
  <c r="Q456" i="14"/>
  <c r="P456" i="14"/>
  <c r="T457" i="14"/>
  <c r="S457" i="14"/>
  <c r="R457" i="14"/>
  <c r="Q457" i="14"/>
  <c r="P457" i="14"/>
  <c r="P455" i="14" a="1"/>
  <c r="P455" i="14" s="1"/>
  <c r="P383" i="14"/>
  <c r="P239" i="14"/>
  <c r="D392" i="14"/>
  <c r="D383" i="14"/>
  <c r="D165" i="14"/>
  <c r="O29" i="14"/>
  <c r="AM11" i="8"/>
  <c r="AL100" i="8"/>
  <c r="AM95" i="8"/>
  <c r="J148" i="14"/>
  <c r="P34" i="14" a="1"/>
  <c r="P34" i="14" s="1"/>
  <c r="O31" i="14" a="1"/>
  <c r="O31" i="14" s="1"/>
  <c r="K384" i="14"/>
  <c r="K383" i="14"/>
  <c r="D384" i="14"/>
  <c r="C120" i="3"/>
  <c r="C119" i="3"/>
  <c r="C118" i="3"/>
  <c r="C117" i="3"/>
  <c r="C116" i="3"/>
  <c r="C115" i="3"/>
  <c r="C114" i="3"/>
  <c r="L3" i="18" a="1"/>
  <c r="L3" i="18" s="1"/>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4" i="16"/>
  <c r="AN13" i="8"/>
  <c r="AL96" i="8"/>
  <c r="AL97" i="8"/>
  <c r="AL98" i="8"/>
  <c r="AL99" i="8"/>
  <c r="AL95" i="8"/>
  <c r="AL94" i="8"/>
  <c r="CL98" i="4"/>
  <c r="CL99" i="4"/>
  <c r="CL100" i="4"/>
  <c r="CL101" i="4"/>
  <c r="CL102" i="4"/>
  <c r="CL97" i="4"/>
  <c r="CL96" i="4"/>
  <c r="X111" i="3"/>
  <c r="X110" i="3"/>
  <c r="X109" i="3"/>
  <c r="X108" i="3"/>
  <c r="X107" i="3"/>
  <c r="X106" i="3"/>
  <c r="X101" i="3"/>
  <c r="X100" i="3"/>
  <c r="X99" i="3"/>
  <c r="X98" i="3"/>
  <c r="X97" i="3"/>
  <c r="X96" i="3"/>
  <c r="I230" i="3"/>
  <c r="I231" i="3"/>
  <c r="I494" i="3" s="1"/>
  <c r="I232" i="3"/>
  <c r="I495" i="3" s="1"/>
  <c r="I233" i="3"/>
  <c r="I234" i="3"/>
  <c r="I235" i="3"/>
  <c r="I498" i="3" s="1"/>
  <c r="I236" i="3"/>
  <c r="I237" i="3"/>
  <c r="I238" i="3"/>
  <c r="I501" i="3" s="1"/>
  <c r="I239" i="3"/>
  <c r="I502" i="3" s="1"/>
  <c r="I240" i="3"/>
  <c r="I503" i="3" s="1"/>
  <c r="I241" i="3"/>
  <c r="I504" i="3" s="1"/>
  <c r="I242" i="3"/>
  <c r="I243" i="3"/>
  <c r="I506" i="3" s="1"/>
  <c r="I244" i="3"/>
  <c r="I507" i="3" s="1"/>
  <c r="I245" i="3"/>
  <c r="I246" i="3"/>
  <c r="I247" i="3"/>
  <c r="I510" i="3" s="1"/>
  <c r="I248" i="3"/>
  <c r="I249" i="3"/>
  <c r="I250" i="3"/>
  <c r="I513" i="3" s="1"/>
  <c r="I251" i="3"/>
  <c r="I252" i="3"/>
  <c r="I515" i="3" s="1"/>
  <c r="I253" i="3"/>
  <c r="I516" i="3" s="1"/>
  <c r="I254" i="3"/>
  <c r="I255" i="3"/>
  <c r="I256" i="3"/>
  <c r="I519" i="3" s="1"/>
  <c r="I257" i="3"/>
  <c r="I258" i="3"/>
  <c r="I259" i="3"/>
  <c r="I522" i="3" s="1"/>
  <c r="I260" i="3"/>
  <c r="I261" i="3"/>
  <c r="I262" i="3"/>
  <c r="I525" i="3" s="1"/>
  <c r="I263" i="3"/>
  <c r="I526" i="3" s="1"/>
  <c r="I264" i="3"/>
  <c r="I527" i="3" s="1"/>
  <c r="I265" i="3"/>
  <c r="I528" i="3" s="1"/>
  <c r="I266" i="3"/>
  <c r="I267" i="3"/>
  <c r="I268" i="3"/>
  <c r="I531" i="3" s="1"/>
  <c r="I269" i="3"/>
  <c r="I270" i="3"/>
  <c r="I271" i="3"/>
  <c r="I534" i="3" s="1"/>
  <c r="I272" i="3"/>
  <c r="I273" i="3"/>
  <c r="I274" i="3"/>
  <c r="I537" i="3" s="1"/>
  <c r="I275" i="3"/>
  <c r="I538" i="3" s="1"/>
  <c r="I276" i="3"/>
  <c r="I539" i="3" s="1"/>
  <c r="I277" i="3"/>
  <c r="I540" i="3" s="1"/>
  <c r="I278" i="3"/>
  <c r="I279" i="3"/>
  <c r="I542" i="3" s="1"/>
  <c r="I280" i="3"/>
  <c r="I543" i="3" s="1"/>
  <c r="I281" i="3"/>
  <c r="I282" i="3"/>
  <c r="I283" i="3"/>
  <c r="I546" i="3" s="1"/>
  <c r="I284" i="3"/>
  <c r="I547" i="3" s="1"/>
  <c r="I285" i="3"/>
  <c r="I286" i="3"/>
  <c r="I549" i="3" s="1"/>
  <c r="I287" i="3"/>
  <c r="I550" i="3" s="1"/>
  <c r="I288" i="3"/>
  <c r="I551" i="3" s="1"/>
  <c r="I289" i="3"/>
  <c r="I290" i="3"/>
  <c r="I291" i="3"/>
  <c r="I554" i="3" s="1"/>
  <c r="I292" i="3"/>
  <c r="I293" i="3"/>
  <c r="I294" i="3"/>
  <c r="I295" i="3"/>
  <c r="I296" i="3"/>
  <c r="I559" i="3" s="1"/>
  <c r="I297" i="3"/>
  <c r="I298" i="3"/>
  <c r="I299" i="3"/>
  <c r="I562" i="3" s="1"/>
  <c r="I300" i="3"/>
  <c r="I563" i="3" s="1"/>
  <c r="I301" i="3"/>
  <c r="I302" i="3"/>
  <c r="I303" i="3"/>
  <c r="I566" i="3" s="1"/>
  <c r="I304" i="3"/>
  <c r="I305" i="3"/>
  <c r="I306" i="3"/>
  <c r="I307" i="3"/>
  <c r="I308" i="3"/>
  <c r="I309" i="3"/>
  <c r="I310" i="3"/>
  <c r="I492" i="3"/>
  <c r="I493" i="3"/>
  <c r="I496" i="3"/>
  <c r="I497" i="3"/>
  <c r="I500" i="3"/>
  <c r="I505" i="3"/>
  <c r="I508" i="3"/>
  <c r="I509" i="3"/>
  <c r="I512" i="3"/>
  <c r="I514" i="3"/>
  <c r="I517" i="3"/>
  <c r="I518" i="3"/>
  <c r="I520" i="3"/>
  <c r="I521" i="3"/>
  <c r="H522" i="3"/>
  <c r="I524" i="3"/>
  <c r="I529" i="3"/>
  <c r="I530" i="3"/>
  <c r="I533" i="3"/>
  <c r="H536" i="3"/>
  <c r="I536" i="3"/>
  <c r="I541" i="3"/>
  <c r="I544" i="3"/>
  <c r="I545" i="3"/>
  <c r="I548" i="3"/>
  <c r="I552" i="3"/>
  <c r="I553" i="3"/>
  <c r="I555" i="3"/>
  <c r="I556" i="3"/>
  <c r="I557" i="3"/>
  <c r="I558" i="3"/>
  <c r="I560" i="3"/>
  <c r="I561" i="3"/>
  <c r="I564" i="3"/>
  <c r="I565" i="3"/>
  <c r="I567" i="3"/>
  <c r="I568" i="3"/>
  <c r="I569" i="3"/>
  <c r="I570" i="3"/>
  <c r="I571" i="3"/>
  <c r="I572" i="3"/>
  <c r="I573" i="3"/>
  <c r="H5" i="3"/>
  <c r="AF101" i="3" l="1"/>
  <c r="I535" i="3"/>
  <c r="AF108" i="3" s="1"/>
  <c r="I511" i="3"/>
  <c r="D404" i="3"/>
  <c r="I523" i="3"/>
  <c r="I499" i="3"/>
  <c r="AF111" i="3"/>
  <c r="I532" i="3"/>
  <c r="AF96" i="3"/>
  <c r="AF98" i="3"/>
  <c r="AF97" i="3"/>
  <c r="AF106" i="3"/>
  <c r="AF107" i="3"/>
  <c r="AF94" i="3"/>
  <c r="AF100" i="3"/>
  <c r="AF99" i="3"/>
  <c r="AF110" i="3"/>
  <c r="AF109" i="3"/>
  <c r="E5" i="3"/>
  <c r="D5" i="3"/>
  <c r="D230" i="3"/>
  <c r="E230" i="3"/>
  <c r="F230" i="3"/>
  <c r="G230" i="3"/>
  <c r="H230" i="3"/>
  <c r="D231" i="3"/>
  <c r="E231" i="3"/>
  <c r="F231" i="3"/>
  <c r="G231" i="3"/>
  <c r="H231" i="3"/>
  <c r="D232" i="3"/>
  <c r="E232" i="3"/>
  <c r="F232" i="3"/>
  <c r="G232" i="3"/>
  <c r="H232" i="3"/>
  <c r="D233" i="3"/>
  <c r="E233" i="3"/>
  <c r="F233" i="3"/>
  <c r="G233" i="3"/>
  <c r="H233" i="3"/>
  <c r="D234" i="3"/>
  <c r="E234" i="3"/>
  <c r="F234" i="3"/>
  <c r="G234" i="3"/>
  <c r="H234" i="3"/>
  <c r="D235" i="3"/>
  <c r="E235" i="3"/>
  <c r="F235" i="3"/>
  <c r="G235" i="3"/>
  <c r="H235" i="3"/>
  <c r="D236" i="3"/>
  <c r="E236" i="3"/>
  <c r="F236" i="3"/>
  <c r="G236" i="3"/>
  <c r="H236" i="3"/>
  <c r="D237" i="3"/>
  <c r="E237" i="3"/>
  <c r="F237" i="3"/>
  <c r="G237" i="3"/>
  <c r="H237" i="3"/>
  <c r="D238" i="3"/>
  <c r="E238" i="3"/>
  <c r="F238" i="3"/>
  <c r="G238" i="3"/>
  <c r="H238" i="3"/>
  <c r="D239" i="3"/>
  <c r="E239" i="3"/>
  <c r="F239" i="3"/>
  <c r="G239" i="3"/>
  <c r="H239" i="3"/>
  <c r="D240" i="3"/>
  <c r="E240" i="3"/>
  <c r="F240" i="3"/>
  <c r="G240" i="3"/>
  <c r="H240" i="3"/>
  <c r="D241" i="3"/>
  <c r="E241" i="3"/>
  <c r="F241" i="3"/>
  <c r="G241" i="3"/>
  <c r="H241" i="3"/>
  <c r="D242" i="3"/>
  <c r="E242" i="3"/>
  <c r="F242" i="3"/>
  <c r="G242" i="3"/>
  <c r="H242" i="3"/>
  <c r="D243" i="3"/>
  <c r="E243" i="3"/>
  <c r="F243" i="3"/>
  <c r="G243" i="3"/>
  <c r="H243" i="3"/>
  <c r="D244" i="3"/>
  <c r="E244" i="3"/>
  <c r="F244" i="3"/>
  <c r="G244" i="3"/>
  <c r="H244" i="3"/>
  <c r="D245" i="3"/>
  <c r="E245" i="3"/>
  <c r="F245" i="3"/>
  <c r="G245" i="3"/>
  <c r="H245" i="3"/>
  <c r="D246" i="3"/>
  <c r="E246" i="3"/>
  <c r="F246" i="3"/>
  <c r="G246" i="3"/>
  <c r="H246" i="3"/>
  <c r="D247" i="3"/>
  <c r="E247" i="3"/>
  <c r="F247" i="3"/>
  <c r="G247" i="3"/>
  <c r="H247" i="3"/>
  <c r="D248" i="3"/>
  <c r="E248" i="3"/>
  <c r="F248" i="3"/>
  <c r="G248" i="3"/>
  <c r="H248" i="3"/>
  <c r="D249" i="3"/>
  <c r="E249" i="3"/>
  <c r="F249" i="3"/>
  <c r="G249" i="3"/>
  <c r="H249" i="3"/>
  <c r="D250" i="3"/>
  <c r="E250" i="3"/>
  <c r="F250" i="3"/>
  <c r="G250" i="3"/>
  <c r="H250" i="3"/>
  <c r="D251" i="3"/>
  <c r="E251" i="3"/>
  <c r="F251" i="3"/>
  <c r="G251" i="3"/>
  <c r="H251" i="3"/>
  <c r="D252" i="3"/>
  <c r="E252" i="3"/>
  <c r="F252" i="3"/>
  <c r="G252" i="3"/>
  <c r="H252" i="3"/>
  <c r="D253" i="3"/>
  <c r="E253" i="3"/>
  <c r="F253" i="3"/>
  <c r="G253" i="3"/>
  <c r="H253" i="3"/>
  <c r="D254" i="3"/>
  <c r="E254" i="3"/>
  <c r="F254" i="3"/>
  <c r="G254" i="3"/>
  <c r="H254" i="3"/>
  <c r="D255" i="3"/>
  <c r="E255" i="3"/>
  <c r="F255" i="3"/>
  <c r="G255" i="3"/>
  <c r="H255" i="3"/>
  <c r="D256" i="3"/>
  <c r="E256" i="3"/>
  <c r="F256" i="3"/>
  <c r="G256" i="3"/>
  <c r="H256" i="3"/>
  <c r="D257" i="3"/>
  <c r="E257" i="3"/>
  <c r="F257" i="3"/>
  <c r="G257" i="3"/>
  <c r="H257" i="3"/>
  <c r="D258" i="3"/>
  <c r="E258" i="3"/>
  <c r="F258" i="3"/>
  <c r="G258" i="3"/>
  <c r="H258" i="3"/>
  <c r="D259" i="3"/>
  <c r="E259" i="3"/>
  <c r="F259" i="3"/>
  <c r="G259" i="3"/>
  <c r="D260" i="3"/>
  <c r="E260" i="3"/>
  <c r="F260" i="3"/>
  <c r="G260" i="3"/>
  <c r="H260" i="3"/>
  <c r="D261" i="3"/>
  <c r="E261" i="3"/>
  <c r="F261" i="3"/>
  <c r="G261" i="3"/>
  <c r="H261" i="3"/>
  <c r="D262" i="3"/>
  <c r="E262" i="3"/>
  <c r="F262" i="3"/>
  <c r="G262" i="3"/>
  <c r="H262" i="3"/>
  <c r="D263" i="3"/>
  <c r="E263" i="3"/>
  <c r="F263" i="3"/>
  <c r="G263" i="3"/>
  <c r="H263" i="3"/>
  <c r="D264" i="3"/>
  <c r="E264" i="3"/>
  <c r="F264" i="3"/>
  <c r="G264" i="3"/>
  <c r="H264" i="3"/>
  <c r="D265" i="3"/>
  <c r="E265" i="3"/>
  <c r="F265" i="3"/>
  <c r="G265" i="3"/>
  <c r="H265" i="3"/>
  <c r="D266" i="3"/>
  <c r="E266" i="3"/>
  <c r="F266" i="3"/>
  <c r="G266" i="3"/>
  <c r="H266" i="3"/>
  <c r="D267" i="3"/>
  <c r="E267" i="3"/>
  <c r="F267" i="3"/>
  <c r="G267" i="3"/>
  <c r="H267" i="3"/>
  <c r="D268" i="3"/>
  <c r="E268" i="3"/>
  <c r="F268" i="3"/>
  <c r="G268" i="3"/>
  <c r="H268" i="3"/>
  <c r="D269" i="3"/>
  <c r="E269" i="3"/>
  <c r="F269" i="3"/>
  <c r="G269" i="3"/>
  <c r="H269" i="3"/>
  <c r="D270" i="3"/>
  <c r="E270" i="3"/>
  <c r="F270" i="3"/>
  <c r="G270" i="3"/>
  <c r="H270" i="3"/>
  <c r="D271" i="3"/>
  <c r="E271" i="3"/>
  <c r="F271" i="3"/>
  <c r="G271" i="3"/>
  <c r="H271" i="3"/>
  <c r="D272" i="3"/>
  <c r="E272" i="3"/>
  <c r="F272" i="3"/>
  <c r="G272" i="3"/>
  <c r="H272" i="3"/>
  <c r="D273" i="3"/>
  <c r="E273" i="3"/>
  <c r="F273" i="3"/>
  <c r="G273" i="3"/>
  <c r="D274" i="3"/>
  <c r="E274" i="3"/>
  <c r="F274" i="3"/>
  <c r="G274" i="3"/>
  <c r="H274" i="3"/>
  <c r="D275" i="3"/>
  <c r="E275" i="3"/>
  <c r="F275" i="3"/>
  <c r="G275" i="3"/>
  <c r="H275" i="3"/>
  <c r="D276" i="3"/>
  <c r="E276" i="3"/>
  <c r="F276" i="3"/>
  <c r="G276" i="3"/>
  <c r="H276" i="3"/>
  <c r="D277" i="3"/>
  <c r="E277" i="3"/>
  <c r="F277" i="3"/>
  <c r="G277" i="3"/>
  <c r="H277" i="3"/>
  <c r="D278" i="3"/>
  <c r="E278" i="3"/>
  <c r="F278" i="3"/>
  <c r="G278" i="3"/>
  <c r="H278" i="3"/>
  <c r="D279" i="3"/>
  <c r="E279" i="3"/>
  <c r="F279" i="3"/>
  <c r="G279" i="3"/>
  <c r="H279" i="3"/>
  <c r="D280" i="3"/>
  <c r="E280" i="3"/>
  <c r="F280" i="3"/>
  <c r="G280" i="3"/>
  <c r="H280" i="3"/>
  <c r="D281" i="3"/>
  <c r="E281" i="3"/>
  <c r="F281" i="3"/>
  <c r="G281" i="3"/>
  <c r="H281" i="3"/>
  <c r="D282" i="3"/>
  <c r="E282" i="3"/>
  <c r="F282" i="3"/>
  <c r="G282" i="3"/>
  <c r="H282" i="3"/>
  <c r="D283" i="3"/>
  <c r="E283" i="3"/>
  <c r="F283" i="3"/>
  <c r="G283" i="3"/>
  <c r="H283" i="3"/>
  <c r="D284" i="3"/>
  <c r="E284" i="3"/>
  <c r="F284" i="3"/>
  <c r="G284" i="3"/>
  <c r="H284" i="3"/>
  <c r="D285" i="3"/>
  <c r="E285" i="3"/>
  <c r="F285" i="3"/>
  <c r="G285" i="3"/>
  <c r="H285" i="3"/>
  <c r="D286" i="3"/>
  <c r="E286" i="3"/>
  <c r="F286" i="3"/>
  <c r="G286" i="3"/>
  <c r="H286" i="3"/>
  <c r="D287" i="3"/>
  <c r="E287" i="3"/>
  <c r="F287" i="3"/>
  <c r="G287" i="3"/>
  <c r="H287" i="3"/>
  <c r="D288" i="3"/>
  <c r="E288" i="3"/>
  <c r="F288" i="3"/>
  <c r="G288" i="3"/>
  <c r="H288" i="3"/>
  <c r="D289" i="3"/>
  <c r="E289" i="3"/>
  <c r="F289" i="3"/>
  <c r="G289" i="3"/>
  <c r="D290" i="3"/>
  <c r="E290" i="3"/>
  <c r="F290" i="3"/>
  <c r="G290" i="3"/>
  <c r="H290" i="3"/>
  <c r="D291" i="3"/>
  <c r="E291" i="3"/>
  <c r="F291" i="3"/>
  <c r="G291" i="3"/>
  <c r="H291" i="3"/>
  <c r="D292" i="3"/>
  <c r="E292" i="3"/>
  <c r="F292" i="3"/>
  <c r="G292" i="3"/>
  <c r="H292" i="3"/>
  <c r="D293" i="3"/>
  <c r="E293" i="3"/>
  <c r="F293" i="3"/>
  <c r="G293" i="3"/>
  <c r="H293" i="3"/>
  <c r="D294" i="3"/>
  <c r="E294" i="3"/>
  <c r="F294" i="3"/>
  <c r="G294" i="3"/>
  <c r="H294" i="3"/>
  <c r="D295" i="3"/>
  <c r="E295" i="3"/>
  <c r="F295" i="3"/>
  <c r="G295" i="3"/>
  <c r="H295" i="3"/>
  <c r="D296" i="3"/>
  <c r="E296" i="3"/>
  <c r="F296" i="3"/>
  <c r="G296" i="3"/>
  <c r="H296" i="3"/>
  <c r="D297" i="3"/>
  <c r="E297" i="3"/>
  <c r="F297" i="3"/>
  <c r="G297" i="3"/>
  <c r="H297" i="3"/>
  <c r="D298" i="3"/>
  <c r="E298" i="3"/>
  <c r="F298" i="3"/>
  <c r="G298" i="3"/>
  <c r="H298" i="3"/>
  <c r="D299" i="3"/>
  <c r="E299" i="3"/>
  <c r="F299" i="3"/>
  <c r="G299" i="3"/>
  <c r="H299" i="3"/>
  <c r="D300" i="3"/>
  <c r="E300" i="3"/>
  <c r="F300" i="3"/>
  <c r="G300" i="3"/>
  <c r="H300" i="3"/>
  <c r="D301" i="3"/>
  <c r="E301" i="3"/>
  <c r="F301" i="3"/>
  <c r="G301" i="3"/>
  <c r="H301" i="3"/>
  <c r="D302" i="3"/>
  <c r="E302" i="3"/>
  <c r="F302" i="3"/>
  <c r="G302" i="3"/>
  <c r="H302" i="3"/>
  <c r="D303" i="3"/>
  <c r="E303" i="3"/>
  <c r="F303" i="3"/>
  <c r="G303" i="3"/>
  <c r="H303" i="3"/>
  <c r="D304" i="3"/>
  <c r="E304" i="3"/>
  <c r="F304" i="3"/>
  <c r="G304" i="3"/>
  <c r="H304" i="3"/>
  <c r="D305" i="3"/>
  <c r="E305" i="3"/>
  <c r="F305" i="3"/>
  <c r="G305" i="3"/>
  <c r="H305" i="3"/>
  <c r="D306" i="3"/>
  <c r="E306" i="3"/>
  <c r="F306" i="3"/>
  <c r="G306" i="3"/>
  <c r="H306" i="3"/>
  <c r="D307" i="3"/>
  <c r="E307" i="3"/>
  <c r="F307" i="3"/>
  <c r="G307" i="3"/>
  <c r="H307" i="3"/>
  <c r="D308" i="3"/>
  <c r="E308" i="3"/>
  <c r="F308" i="3"/>
  <c r="G308" i="3"/>
  <c r="H308" i="3"/>
  <c r="D309" i="3"/>
  <c r="E309" i="3"/>
  <c r="F309" i="3"/>
  <c r="G309" i="3"/>
  <c r="H309" i="3"/>
  <c r="D310" i="3"/>
  <c r="E310" i="3"/>
  <c r="F310" i="3"/>
  <c r="G310" i="3"/>
  <c r="H310" i="3"/>
  <c r="D229" i="3"/>
  <c r="H229" i="3"/>
  <c r="G229" i="3"/>
  <c r="F229" i="3"/>
  <c r="E229" i="3"/>
  <c r="I141" i="3"/>
  <c r="H141" i="3"/>
  <c r="G141" i="3"/>
  <c r="F141" i="3"/>
  <c r="E141" i="3"/>
  <c r="D6" i="3"/>
  <c r="E6" i="3"/>
  <c r="F6" i="3"/>
  <c r="G6" i="3"/>
  <c r="H6" i="3"/>
  <c r="I6" i="3"/>
  <c r="D7" i="3"/>
  <c r="E7" i="3"/>
  <c r="F7" i="3"/>
  <c r="G7" i="3"/>
  <c r="H7" i="3"/>
  <c r="I7" i="3"/>
  <c r="D8" i="3"/>
  <c r="E8" i="3"/>
  <c r="F8" i="3"/>
  <c r="G8" i="3"/>
  <c r="H8" i="3"/>
  <c r="I8" i="3"/>
  <c r="D9" i="3"/>
  <c r="E9" i="3"/>
  <c r="F9" i="3"/>
  <c r="G9" i="3"/>
  <c r="H9" i="3"/>
  <c r="I9" i="3"/>
  <c r="D10" i="3"/>
  <c r="E10" i="3"/>
  <c r="F10" i="3"/>
  <c r="G10" i="3"/>
  <c r="H10" i="3"/>
  <c r="I10" i="3"/>
  <c r="D11" i="3"/>
  <c r="E11" i="3"/>
  <c r="F11" i="3"/>
  <c r="G11" i="3"/>
  <c r="H11" i="3"/>
  <c r="I11" i="3"/>
  <c r="D12" i="3"/>
  <c r="E12" i="3"/>
  <c r="F12" i="3"/>
  <c r="G12" i="3"/>
  <c r="H12" i="3"/>
  <c r="I12" i="3"/>
  <c r="D13" i="3"/>
  <c r="E13" i="3"/>
  <c r="F13" i="3"/>
  <c r="G13" i="3"/>
  <c r="H13" i="3"/>
  <c r="I13" i="3"/>
  <c r="D14" i="3"/>
  <c r="E14" i="3"/>
  <c r="F14" i="3"/>
  <c r="G14" i="3"/>
  <c r="H14" i="3"/>
  <c r="I14" i="3"/>
  <c r="D15" i="3"/>
  <c r="E15" i="3"/>
  <c r="F15" i="3"/>
  <c r="G15" i="3"/>
  <c r="H15" i="3"/>
  <c r="I15" i="3"/>
  <c r="D16" i="3"/>
  <c r="E16" i="3"/>
  <c r="F16" i="3"/>
  <c r="G16" i="3"/>
  <c r="H16" i="3"/>
  <c r="I16" i="3"/>
  <c r="D17" i="3"/>
  <c r="E17" i="3"/>
  <c r="F17" i="3"/>
  <c r="G17" i="3"/>
  <c r="H17" i="3"/>
  <c r="I17" i="3"/>
  <c r="D18" i="3"/>
  <c r="E18" i="3"/>
  <c r="F18" i="3"/>
  <c r="G18" i="3"/>
  <c r="H18" i="3"/>
  <c r="I18" i="3"/>
  <c r="D19" i="3"/>
  <c r="E19" i="3"/>
  <c r="F19" i="3"/>
  <c r="G19" i="3"/>
  <c r="H19" i="3"/>
  <c r="I19" i="3"/>
  <c r="D20" i="3"/>
  <c r="E20" i="3"/>
  <c r="F20" i="3"/>
  <c r="G20" i="3"/>
  <c r="H20" i="3"/>
  <c r="I20" i="3"/>
  <c r="D21" i="3"/>
  <c r="E21" i="3"/>
  <c r="F21" i="3"/>
  <c r="G21" i="3"/>
  <c r="H21" i="3"/>
  <c r="I21" i="3"/>
  <c r="D22" i="3"/>
  <c r="E22" i="3"/>
  <c r="F22" i="3"/>
  <c r="G22" i="3"/>
  <c r="H22" i="3"/>
  <c r="I22" i="3"/>
  <c r="D23" i="3"/>
  <c r="E23" i="3"/>
  <c r="F23" i="3"/>
  <c r="G23" i="3"/>
  <c r="H23" i="3"/>
  <c r="I23" i="3"/>
  <c r="D24" i="3"/>
  <c r="E24" i="3"/>
  <c r="F24" i="3"/>
  <c r="G24" i="3"/>
  <c r="H24" i="3"/>
  <c r="I24" i="3"/>
  <c r="D25" i="3"/>
  <c r="E25" i="3"/>
  <c r="F25" i="3"/>
  <c r="G25" i="3"/>
  <c r="H25" i="3"/>
  <c r="I25" i="3"/>
  <c r="D26" i="3"/>
  <c r="E26" i="3"/>
  <c r="F26" i="3"/>
  <c r="G26" i="3"/>
  <c r="H26" i="3"/>
  <c r="I26" i="3"/>
  <c r="D27" i="3"/>
  <c r="E27" i="3"/>
  <c r="F27" i="3"/>
  <c r="G27" i="3"/>
  <c r="H27" i="3"/>
  <c r="I27" i="3"/>
  <c r="D28" i="3"/>
  <c r="E28" i="3"/>
  <c r="F28" i="3"/>
  <c r="G28" i="3"/>
  <c r="H28" i="3"/>
  <c r="I28" i="3"/>
  <c r="D29" i="3"/>
  <c r="E29" i="3"/>
  <c r="F29" i="3"/>
  <c r="G29" i="3"/>
  <c r="H29" i="3"/>
  <c r="I29" i="3"/>
  <c r="D30" i="3"/>
  <c r="E30" i="3"/>
  <c r="F30" i="3"/>
  <c r="G30" i="3"/>
  <c r="H30" i="3"/>
  <c r="I30" i="3"/>
  <c r="D31" i="3"/>
  <c r="E31" i="3"/>
  <c r="F31" i="3"/>
  <c r="G31" i="3"/>
  <c r="H31" i="3"/>
  <c r="I31" i="3"/>
  <c r="D32" i="3"/>
  <c r="E32" i="3"/>
  <c r="F32" i="3"/>
  <c r="G32" i="3"/>
  <c r="H32" i="3"/>
  <c r="I32" i="3"/>
  <c r="D33" i="3"/>
  <c r="E33" i="3"/>
  <c r="F33" i="3"/>
  <c r="G33" i="3"/>
  <c r="H33" i="3"/>
  <c r="I33" i="3"/>
  <c r="D34" i="3"/>
  <c r="E34" i="3"/>
  <c r="F34" i="3"/>
  <c r="G34" i="3"/>
  <c r="H34" i="3"/>
  <c r="I34" i="3"/>
  <c r="D35" i="3"/>
  <c r="E35" i="3"/>
  <c r="F35" i="3"/>
  <c r="G35" i="3"/>
  <c r="H35" i="3"/>
  <c r="I35" i="3"/>
  <c r="D36" i="3"/>
  <c r="E36" i="3"/>
  <c r="F36" i="3"/>
  <c r="G36" i="3"/>
  <c r="H36" i="3"/>
  <c r="I36" i="3"/>
  <c r="D37" i="3"/>
  <c r="E37" i="3"/>
  <c r="F37" i="3"/>
  <c r="G37" i="3"/>
  <c r="H37" i="3"/>
  <c r="I37" i="3"/>
  <c r="D38" i="3"/>
  <c r="E38" i="3"/>
  <c r="F38" i="3"/>
  <c r="G38" i="3"/>
  <c r="H38" i="3"/>
  <c r="I38" i="3"/>
  <c r="D39" i="3"/>
  <c r="E39" i="3"/>
  <c r="F39" i="3"/>
  <c r="G39" i="3"/>
  <c r="H39" i="3"/>
  <c r="I39" i="3"/>
  <c r="D40" i="3"/>
  <c r="E40" i="3"/>
  <c r="F40" i="3"/>
  <c r="G40" i="3"/>
  <c r="H40" i="3"/>
  <c r="I40" i="3"/>
  <c r="D41" i="3"/>
  <c r="E41" i="3"/>
  <c r="F41" i="3"/>
  <c r="G41" i="3"/>
  <c r="H41" i="3"/>
  <c r="I41" i="3"/>
  <c r="D42" i="3"/>
  <c r="E42" i="3"/>
  <c r="F42" i="3"/>
  <c r="G42" i="3"/>
  <c r="H42" i="3"/>
  <c r="I42" i="3"/>
  <c r="D43" i="3"/>
  <c r="E43" i="3"/>
  <c r="F43" i="3"/>
  <c r="G43" i="3"/>
  <c r="H43" i="3"/>
  <c r="I43" i="3"/>
  <c r="D44" i="3"/>
  <c r="E44" i="3"/>
  <c r="F44" i="3"/>
  <c r="G44" i="3"/>
  <c r="H44" i="3"/>
  <c r="I44" i="3"/>
  <c r="D45" i="3"/>
  <c r="E45" i="3"/>
  <c r="F45" i="3"/>
  <c r="G45" i="3"/>
  <c r="H45" i="3"/>
  <c r="I45" i="3"/>
  <c r="D46" i="3"/>
  <c r="E46" i="3"/>
  <c r="F46" i="3"/>
  <c r="G46" i="3"/>
  <c r="H46" i="3"/>
  <c r="I46" i="3"/>
  <c r="D47" i="3"/>
  <c r="E47" i="3"/>
  <c r="F47" i="3"/>
  <c r="G47" i="3"/>
  <c r="H47" i="3"/>
  <c r="I47" i="3"/>
  <c r="D48" i="3"/>
  <c r="E48" i="3"/>
  <c r="F48" i="3"/>
  <c r="G48" i="3"/>
  <c r="H48" i="3"/>
  <c r="I48" i="3"/>
  <c r="D49" i="3"/>
  <c r="E49" i="3"/>
  <c r="F49" i="3"/>
  <c r="G49" i="3"/>
  <c r="H49" i="3"/>
  <c r="I49" i="3"/>
  <c r="D50" i="3"/>
  <c r="E50" i="3"/>
  <c r="F50" i="3"/>
  <c r="G50" i="3"/>
  <c r="H50" i="3"/>
  <c r="I50" i="3"/>
  <c r="D51" i="3"/>
  <c r="E51" i="3"/>
  <c r="F51" i="3"/>
  <c r="G51" i="3"/>
  <c r="H51" i="3"/>
  <c r="I51" i="3"/>
  <c r="D52" i="3"/>
  <c r="E52" i="3"/>
  <c r="F52" i="3"/>
  <c r="G52" i="3"/>
  <c r="H52" i="3"/>
  <c r="I52" i="3"/>
  <c r="D53" i="3"/>
  <c r="E53" i="3"/>
  <c r="F53" i="3"/>
  <c r="G53" i="3"/>
  <c r="H53" i="3"/>
  <c r="I53" i="3"/>
  <c r="D54" i="3"/>
  <c r="E54" i="3"/>
  <c r="F54" i="3"/>
  <c r="G54" i="3"/>
  <c r="H54" i="3"/>
  <c r="I54" i="3"/>
  <c r="D55" i="3"/>
  <c r="E55" i="3"/>
  <c r="F55" i="3"/>
  <c r="G55" i="3"/>
  <c r="H55" i="3"/>
  <c r="I55" i="3"/>
  <c r="D56" i="3"/>
  <c r="E56" i="3"/>
  <c r="F56" i="3"/>
  <c r="G56" i="3"/>
  <c r="H56" i="3"/>
  <c r="I56" i="3"/>
  <c r="D57" i="3"/>
  <c r="E57" i="3"/>
  <c r="F57" i="3"/>
  <c r="G57" i="3"/>
  <c r="H57" i="3"/>
  <c r="I57" i="3"/>
  <c r="D58" i="3"/>
  <c r="E58" i="3"/>
  <c r="F58" i="3"/>
  <c r="G58" i="3"/>
  <c r="H58" i="3"/>
  <c r="I58" i="3"/>
  <c r="D59" i="3"/>
  <c r="E59" i="3"/>
  <c r="F59" i="3"/>
  <c r="G59" i="3"/>
  <c r="H59" i="3"/>
  <c r="I59" i="3"/>
  <c r="D60" i="3"/>
  <c r="E60" i="3"/>
  <c r="F60" i="3"/>
  <c r="G60" i="3"/>
  <c r="H60" i="3"/>
  <c r="I60" i="3"/>
  <c r="D61" i="3"/>
  <c r="E61" i="3"/>
  <c r="F61" i="3"/>
  <c r="G61" i="3"/>
  <c r="H61" i="3"/>
  <c r="I61" i="3"/>
  <c r="D62" i="3"/>
  <c r="E62" i="3"/>
  <c r="F62" i="3"/>
  <c r="G62" i="3"/>
  <c r="H62" i="3"/>
  <c r="I62" i="3"/>
  <c r="D63" i="3"/>
  <c r="E63" i="3"/>
  <c r="F63" i="3"/>
  <c r="G63" i="3"/>
  <c r="H63" i="3"/>
  <c r="I63" i="3"/>
  <c r="D64" i="3"/>
  <c r="E64" i="3"/>
  <c r="F64" i="3"/>
  <c r="G64" i="3"/>
  <c r="H64" i="3"/>
  <c r="I64" i="3"/>
  <c r="D65" i="3"/>
  <c r="E65" i="3"/>
  <c r="F65" i="3"/>
  <c r="G65" i="3"/>
  <c r="H65" i="3"/>
  <c r="I65" i="3"/>
  <c r="D66" i="3"/>
  <c r="E66" i="3"/>
  <c r="F66" i="3"/>
  <c r="G66" i="3"/>
  <c r="H66" i="3"/>
  <c r="I66" i="3"/>
  <c r="D67" i="3"/>
  <c r="E67" i="3"/>
  <c r="F67" i="3"/>
  <c r="G67" i="3"/>
  <c r="H67" i="3"/>
  <c r="I67" i="3"/>
  <c r="D68" i="3"/>
  <c r="E68" i="3"/>
  <c r="F68" i="3"/>
  <c r="G68" i="3"/>
  <c r="H68" i="3"/>
  <c r="I68" i="3"/>
  <c r="D69" i="3"/>
  <c r="E69" i="3"/>
  <c r="F69" i="3"/>
  <c r="G69" i="3"/>
  <c r="H69" i="3"/>
  <c r="I69" i="3"/>
  <c r="D70" i="3"/>
  <c r="E70" i="3"/>
  <c r="F70" i="3"/>
  <c r="G70" i="3"/>
  <c r="H70" i="3"/>
  <c r="I70" i="3"/>
  <c r="D71" i="3"/>
  <c r="E71" i="3"/>
  <c r="F71" i="3"/>
  <c r="G71" i="3"/>
  <c r="H71" i="3"/>
  <c r="I71" i="3"/>
  <c r="D72" i="3"/>
  <c r="E72" i="3"/>
  <c r="F72" i="3"/>
  <c r="G72" i="3"/>
  <c r="H72" i="3"/>
  <c r="I72" i="3"/>
  <c r="D73" i="3"/>
  <c r="E73" i="3"/>
  <c r="F73" i="3"/>
  <c r="G73" i="3"/>
  <c r="H73" i="3"/>
  <c r="I73" i="3"/>
  <c r="D74" i="3"/>
  <c r="E74" i="3"/>
  <c r="F74" i="3"/>
  <c r="G74" i="3"/>
  <c r="H74" i="3"/>
  <c r="I74" i="3"/>
  <c r="D75" i="3"/>
  <c r="E75" i="3"/>
  <c r="F75" i="3"/>
  <c r="G75" i="3"/>
  <c r="H75" i="3"/>
  <c r="I75" i="3"/>
  <c r="D76" i="3"/>
  <c r="E76" i="3"/>
  <c r="F76" i="3"/>
  <c r="G76" i="3"/>
  <c r="H76" i="3"/>
  <c r="I76" i="3"/>
  <c r="D77" i="3"/>
  <c r="E77" i="3"/>
  <c r="F77" i="3"/>
  <c r="G77" i="3"/>
  <c r="H77" i="3"/>
  <c r="I77" i="3"/>
  <c r="D78" i="3"/>
  <c r="E78" i="3"/>
  <c r="F78" i="3"/>
  <c r="G78" i="3"/>
  <c r="H78" i="3"/>
  <c r="I78" i="3"/>
  <c r="D79" i="3"/>
  <c r="E79" i="3"/>
  <c r="F79" i="3"/>
  <c r="G79" i="3"/>
  <c r="H79" i="3"/>
  <c r="I79" i="3"/>
  <c r="D80" i="3"/>
  <c r="E80" i="3"/>
  <c r="F80" i="3"/>
  <c r="G80" i="3"/>
  <c r="H80" i="3"/>
  <c r="I80" i="3"/>
  <c r="D81" i="3"/>
  <c r="E81" i="3"/>
  <c r="F81" i="3"/>
  <c r="G81" i="3"/>
  <c r="H81" i="3"/>
  <c r="I81" i="3"/>
  <c r="D82" i="3"/>
  <c r="E82" i="3"/>
  <c r="F82" i="3"/>
  <c r="G82" i="3"/>
  <c r="H82" i="3"/>
  <c r="I82" i="3"/>
  <c r="D83" i="3"/>
  <c r="E83" i="3"/>
  <c r="F83" i="3"/>
  <c r="G83" i="3"/>
  <c r="H83" i="3"/>
  <c r="I83" i="3"/>
  <c r="D84" i="3"/>
  <c r="E84" i="3"/>
  <c r="F84" i="3"/>
  <c r="G84" i="3"/>
  <c r="H84" i="3"/>
  <c r="I84" i="3"/>
  <c r="D85" i="3"/>
  <c r="E85" i="3"/>
  <c r="F85" i="3"/>
  <c r="G85" i="3"/>
  <c r="H85" i="3"/>
  <c r="I85" i="3"/>
  <c r="D86" i="3"/>
  <c r="E86" i="3"/>
  <c r="F86" i="3"/>
  <c r="G86" i="3"/>
  <c r="H86" i="3"/>
  <c r="I86" i="3"/>
  <c r="I5" i="3"/>
  <c r="F5" i="3"/>
  <c r="E142" i="3"/>
  <c r="F142" i="3"/>
  <c r="G142" i="3"/>
  <c r="H142" i="3"/>
  <c r="I142" i="3"/>
  <c r="I579" i="3" s="1"/>
  <c r="E143" i="3"/>
  <c r="F143" i="3"/>
  <c r="G143" i="3"/>
  <c r="H143" i="3"/>
  <c r="I143" i="3"/>
  <c r="I580" i="3" s="1"/>
  <c r="E144" i="3"/>
  <c r="F144" i="3"/>
  <c r="G144" i="3"/>
  <c r="H144" i="3"/>
  <c r="I144" i="3"/>
  <c r="I581" i="3" s="1"/>
  <c r="E145" i="3"/>
  <c r="F145" i="3"/>
  <c r="G145" i="3"/>
  <c r="H145" i="3"/>
  <c r="I145" i="3"/>
  <c r="I582" i="3" s="1"/>
  <c r="E146" i="3"/>
  <c r="F146" i="3"/>
  <c r="G146" i="3"/>
  <c r="H146" i="3"/>
  <c r="I146" i="3"/>
  <c r="I583" i="3" s="1"/>
  <c r="E147" i="3"/>
  <c r="F147" i="3"/>
  <c r="G147" i="3"/>
  <c r="H147" i="3"/>
  <c r="I147" i="3"/>
  <c r="I584" i="3" s="1"/>
  <c r="E148" i="3"/>
  <c r="F148" i="3"/>
  <c r="G148" i="3"/>
  <c r="H148" i="3"/>
  <c r="I148" i="3"/>
  <c r="I585" i="3" s="1"/>
  <c r="E149" i="3"/>
  <c r="F149" i="3"/>
  <c r="G149" i="3"/>
  <c r="H149" i="3"/>
  <c r="I149" i="3"/>
  <c r="I586" i="3" s="1"/>
  <c r="E150" i="3"/>
  <c r="F150" i="3"/>
  <c r="G150" i="3"/>
  <c r="H150" i="3"/>
  <c r="I150" i="3"/>
  <c r="I587" i="3" s="1"/>
  <c r="E151" i="3"/>
  <c r="F151" i="3"/>
  <c r="G151" i="3"/>
  <c r="H151" i="3"/>
  <c r="I151" i="3"/>
  <c r="I588" i="3" s="1"/>
  <c r="E152" i="3"/>
  <c r="F152" i="3"/>
  <c r="G152" i="3"/>
  <c r="H152" i="3"/>
  <c r="I152" i="3"/>
  <c r="I589" i="3" s="1"/>
  <c r="E153" i="3"/>
  <c r="F153" i="3"/>
  <c r="G153" i="3"/>
  <c r="H153" i="3"/>
  <c r="I153" i="3"/>
  <c r="I590" i="3" s="1"/>
  <c r="E154" i="3"/>
  <c r="F154" i="3"/>
  <c r="G154" i="3"/>
  <c r="H154" i="3"/>
  <c r="I154" i="3"/>
  <c r="I591" i="3" s="1"/>
  <c r="E155" i="3"/>
  <c r="F155" i="3"/>
  <c r="G155" i="3"/>
  <c r="H155" i="3"/>
  <c r="I155" i="3"/>
  <c r="I592" i="3" s="1"/>
  <c r="E156" i="3"/>
  <c r="F156" i="3"/>
  <c r="G156" i="3"/>
  <c r="H156" i="3"/>
  <c r="I156" i="3"/>
  <c r="I593" i="3" s="1"/>
  <c r="E157" i="3"/>
  <c r="F157" i="3"/>
  <c r="G157" i="3"/>
  <c r="H157" i="3"/>
  <c r="I157" i="3"/>
  <c r="I594" i="3" s="1"/>
  <c r="E158" i="3"/>
  <c r="F158" i="3"/>
  <c r="G158" i="3"/>
  <c r="H158" i="3"/>
  <c r="I158" i="3"/>
  <c r="I595" i="3" s="1"/>
  <c r="E159" i="3"/>
  <c r="F159" i="3"/>
  <c r="G159" i="3"/>
  <c r="H159" i="3"/>
  <c r="I159" i="3"/>
  <c r="I596" i="3" s="1"/>
  <c r="E160" i="3"/>
  <c r="F160" i="3"/>
  <c r="G160" i="3"/>
  <c r="H160" i="3"/>
  <c r="I160" i="3"/>
  <c r="I597" i="3" s="1"/>
  <c r="E161" i="3"/>
  <c r="F161" i="3"/>
  <c r="G161" i="3"/>
  <c r="H161" i="3"/>
  <c r="I161" i="3"/>
  <c r="I598" i="3" s="1"/>
  <c r="E162" i="3"/>
  <c r="F162" i="3"/>
  <c r="G162" i="3"/>
  <c r="H162" i="3"/>
  <c r="I162" i="3"/>
  <c r="I599" i="3" s="1"/>
  <c r="E163" i="3"/>
  <c r="F163" i="3"/>
  <c r="G163" i="3"/>
  <c r="H163" i="3"/>
  <c r="I163" i="3"/>
  <c r="I600" i="3" s="1"/>
  <c r="E164" i="3"/>
  <c r="F164" i="3"/>
  <c r="G164" i="3"/>
  <c r="H164" i="3"/>
  <c r="I164" i="3"/>
  <c r="I601" i="3" s="1"/>
  <c r="E165" i="3"/>
  <c r="F165" i="3"/>
  <c r="G165" i="3"/>
  <c r="H165" i="3"/>
  <c r="I165" i="3"/>
  <c r="I602" i="3" s="1"/>
  <c r="E166" i="3"/>
  <c r="F166" i="3"/>
  <c r="G166" i="3"/>
  <c r="H166" i="3"/>
  <c r="I166" i="3"/>
  <c r="I603" i="3" s="1"/>
  <c r="E167" i="3"/>
  <c r="F167" i="3"/>
  <c r="G167" i="3"/>
  <c r="H167" i="3"/>
  <c r="I167" i="3"/>
  <c r="I604" i="3" s="1"/>
  <c r="E168" i="3"/>
  <c r="F168" i="3"/>
  <c r="G168" i="3"/>
  <c r="H168" i="3"/>
  <c r="I168" i="3"/>
  <c r="I605" i="3" s="1"/>
  <c r="E169" i="3"/>
  <c r="F169" i="3"/>
  <c r="G169" i="3"/>
  <c r="H169" i="3"/>
  <c r="I169" i="3"/>
  <c r="I606" i="3" s="1"/>
  <c r="E170" i="3"/>
  <c r="F170" i="3"/>
  <c r="G170" i="3"/>
  <c r="H170" i="3"/>
  <c r="I170" i="3"/>
  <c r="I607" i="3" s="1"/>
  <c r="E171" i="3"/>
  <c r="F171" i="3"/>
  <c r="G171" i="3"/>
  <c r="H171" i="3"/>
  <c r="H608" i="3" s="1"/>
  <c r="I171" i="3"/>
  <c r="I608" i="3" s="1"/>
  <c r="E172" i="3"/>
  <c r="F172" i="3"/>
  <c r="G172" i="3"/>
  <c r="H172" i="3"/>
  <c r="I172" i="3"/>
  <c r="I609" i="3" s="1"/>
  <c r="E173" i="3"/>
  <c r="F173" i="3"/>
  <c r="G173" i="3"/>
  <c r="H173" i="3"/>
  <c r="I173" i="3"/>
  <c r="I610" i="3" s="1"/>
  <c r="E174" i="3"/>
  <c r="F174" i="3"/>
  <c r="G174" i="3"/>
  <c r="H174" i="3"/>
  <c r="I174" i="3"/>
  <c r="I611" i="3" s="1"/>
  <c r="E175" i="3"/>
  <c r="F175" i="3"/>
  <c r="G175" i="3"/>
  <c r="H175" i="3"/>
  <c r="I175" i="3"/>
  <c r="I612" i="3" s="1"/>
  <c r="E176" i="3"/>
  <c r="F176" i="3"/>
  <c r="G176" i="3"/>
  <c r="H176" i="3"/>
  <c r="I176" i="3"/>
  <c r="I613" i="3" s="1"/>
  <c r="E177" i="3"/>
  <c r="F177" i="3"/>
  <c r="G177" i="3"/>
  <c r="H177" i="3"/>
  <c r="I177" i="3"/>
  <c r="I614" i="3" s="1"/>
  <c r="E178" i="3"/>
  <c r="F178" i="3"/>
  <c r="G178" i="3"/>
  <c r="H178" i="3"/>
  <c r="I178" i="3"/>
  <c r="I615" i="3" s="1"/>
  <c r="E179" i="3"/>
  <c r="F179" i="3"/>
  <c r="G179" i="3"/>
  <c r="H179" i="3"/>
  <c r="I179" i="3"/>
  <c r="I616" i="3" s="1"/>
  <c r="E180" i="3"/>
  <c r="F180" i="3"/>
  <c r="G180" i="3"/>
  <c r="H180" i="3"/>
  <c r="I180" i="3"/>
  <c r="I617" i="3" s="1"/>
  <c r="E181" i="3"/>
  <c r="F181" i="3"/>
  <c r="G181" i="3"/>
  <c r="H181" i="3"/>
  <c r="I181" i="3"/>
  <c r="I618" i="3" s="1"/>
  <c r="E182" i="3"/>
  <c r="F182" i="3"/>
  <c r="G182" i="3"/>
  <c r="H182" i="3"/>
  <c r="I182" i="3"/>
  <c r="I619" i="3" s="1"/>
  <c r="E183" i="3"/>
  <c r="F183" i="3"/>
  <c r="G183" i="3"/>
  <c r="H183" i="3"/>
  <c r="I183" i="3"/>
  <c r="I620" i="3" s="1"/>
  <c r="E184" i="3"/>
  <c r="F184" i="3"/>
  <c r="G184" i="3"/>
  <c r="H184" i="3"/>
  <c r="I184" i="3"/>
  <c r="I621" i="3" s="1"/>
  <c r="E185" i="3"/>
  <c r="F185" i="3"/>
  <c r="G185" i="3"/>
  <c r="H185" i="3"/>
  <c r="H622" i="3" s="1"/>
  <c r="I185" i="3"/>
  <c r="I622" i="3" s="1"/>
  <c r="E186" i="3"/>
  <c r="F186" i="3"/>
  <c r="G186" i="3"/>
  <c r="H186" i="3"/>
  <c r="I186" i="3"/>
  <c r="I623" i="3" s="1"/>
  <c r="E187" i="3"/>
  <c r="F187" i="3"/>
  <c r="G187" i="3"/>
  <c r="H187" i="3"/>
  <c r="I187" i="3"/>
  <c r="I624" i="3" s="1"/>
  <c r="E188" i="3"/>
  <c r="F188" i="3"/>
  <c r="G188" i="3"/>
  <c r="H188" i="3"/>
  <c r="I188" i="3"/>
  <c r="I625" i="3" s="1"/>
  <c r="E189" i="3"/>
  <c r="F189" i="3"/>
  <c r="G189" i="3"/>
  <c r="H189" i="3"/>
  <c r="I189" i="3"/>
  <c r="I626" i="3" s="1"/>
  <c r="E190" i="3"/>
  <c r="F190" i="3"/>
  <c r="G190" i="3"/>
  <c r="H190" i="3"/>
  <c r="I190" i="3"/>
  <c r="I627" i="3" s="1"/>
  <c r="E191" i="3"/>
  <c r="F191" i="3"/>
  <c r="G191" i="3"/>
  <c r="H191" i="3"/>
  <c r="I191" i="3"/>
  <c r="I628" i="3" s="1"/>
  <c r="E192" i="3"/>
  <c r="F192" i="3"/>
  <c r="G192" i="3"/>
  <c r="H192" i="3"/>
  <c r="I192" i="3"/>
  <c r="I629" i="3" s="1"/>
  <c r="E193" i="3"/>
  <c r="F193" i="3"/>
  <c r="G193" i="3"/>
  <c r="H193" i="3"/>
  <c r="I193" i="3"/>
  <c r="I630" i="3" s="1"/>
  <c r="E194" i="3"/>
  <c r="F194" i="3"/>
  <c r="G194" i="3"/>
  <c r="H194" i="3"/>
  <c r="I194" i="3"/>
  <c r="I631" i="3" s="1"/>
  <c r="E195" i="3"/>
  <c r="F195" i="3"/>
  <c r="G195" i="3"/>
  <c r="H195" i="3"/>
  <c r="I195" i="3"/>
  <c r="I632" i="3" s="1"/>
  <c r="E196" i="3"/>
  <c r="F196" i="3"/>
  <c r="G196" i="3"/>
  <c r="H196" i="3"/>
  <c r="I196" i="3"/>
  <c r="I633" i="3" s="1"/>
  <c r="E197" i="3"/>
  <c r="F197" i="3"/>
  <c r="G197" i="3"/>
  <c r="H197" i="3"/>
  <c r="I197" i="3"/>
  <c r="I634" i="3" s="1"/>
  <c r="E198" i="3"/>
  <c r="F198" i="3"/>
  <c r="G198" i="3"/>
  <c r="H198" i="3"/>
  <c r="I198" i="3"/>
  <c r="I635" i="3" s="1"/>
  <c r="E199" i="3"/>
  <c r="F199" i="3"/>
  <c r="G199" i="3"/>
  <c r="H199" i="3"/>
  <c r="I199" i="3"/>
  <c r="I636" i="3" s="1"/>
  <c r="E200" i="3"/>
  <c r="F200" i="3"/>
  <c r="G200" i="3"/>
  <c r="H200" i="3"/>
  <c r="I200" i="3"/>
  <c r="I637" i="3" s="1"/>
  <c r="E201" i="3"/>
  <c r="F201" i="3"/>
  <c r="G201" i="3"/>
  <c r="H201" i="3"/>
  <c r="H638" i="3" s="1"/>
  <c r="I201" i="3"/>
  <c r="I638" i="3" s="1"/>
  <c r="E202" i="3"/>
  <c r="F202" i="3"/>
  <c r="G202" i="3"/>
  <c r="H202" i="3"/>
  <c r="I202" i="3"/>
  <c r="I639" i="3" s="1"/>
  <c r="E203" i="3"/>
  <c r="F203" i="3"/>
  <c r="G203" i="3"/>
  <c r="H203" i="3"/>
  <c r="I203" i="3"/>
  <c r="I640" i="3" s="1"/>
  <c r="E204" i="3"/>
  <c r="F204" i="3"/>
  <c r="G204" i="3"/>
  <c r="H204" i="3"/>
  <c r="I204" i="3"/>
  <c r="I641" i="3" s="1"/>
  <c r="E205" i="3"/>
  <c r="F205" i="3"/>
  <c r="G205" i="3"/>
  <c r="H205" i="3"/>
  <c r="I205" i="3"/>
  <c r="I642" i="3" s="1"/>
  <c r="E206" i="3"/>
  <c r="F206" i="3"/>
  <c r="G206" i="3"/>
  <c r="H206" i="3"/>
  <c r="I206" i="3"/>
  <c r="I643" i="3" s="1"/>
  <c r="E207" i="3"/>
  <c r="F207" i="3"/>
  <c r="G207" i="3"/>
  <c r="H207" i="3"/>
  <c r="I207" i="3"/>
  <c r="I644" i="3" s="1"/>
  <c r="E208" i="3"/>
  <c r="F208" i="3"/>
  <c r="G208" i="3"/>
  <c r="H208" i="3"/>
  <c r="I208" i="3"/>
  <c r="I645" i="3" s="1"/>
  <c r="E209" i="3"/>
  <c r="F209" i="3"/>
  <c r="G209" i="3"/>
  <c r="H209" i="3"/>
  <c r="I209" i="3"/>
  <c r="I646" i="3" s="1"/>
  <c r="E210" i="3"/>
  <c r="F210" i="3"/>
  <c r="G210" i="3"/>
  <c r="H210" i="3"/>
  <c r="I210" i="3"/>
  <c r="I647" i="3" s="1"/>
  <c r="E211" i="3"/>
  <c r="F211" i="3"/>
  <c r="G211" i="3"/>
  <c r="H211" i="3"/>
  <c r="I211" i="3"/>
  <c r="I648" i="3" s="1"/>
  <c r="E212" i="3"/>
  <c r="F212" i="3"/>
  <c r="G212" i="3"/>
  <c r="H212" i="3"/>
  <c r="I212" i="3"/>
  <c r="I649" i="3" s="1"/>
  <c r="E213" i="3"/>
  <c r="F213" i="3"/>
  <c r="G213" i="3"/>
  <c r="H213" i="3"/>
  <c r="I213" i="3"/>
  <c r="I650" i="3" s="1"/>
  <c r="E214" i="3"/>
  <c r="F214" i="3"/>
  <c r="G214" i="3"/>
  <c r="H214" i="3"/>
  <c r="I214" i="3"/>
  <c r="I651" i="3" s="1"/>
  <c r="E215" i="3"/>
  <c r="F215" i="3"/>
  <c r="G215" i="3"/>
  <c r="H215" i="3"/>
  <c r="I215" i="3"/>
  <c r="I652" i="3" s="1"/>
  <c r="E216" i="3"/>
  <c r="F216" i="3"/>
  <c r="G216" i="3"/>
  <c r="H216" i="3"/>
  <c r="I216" i="3"/>
  <c r="I653" i="3" s="1"/>
  <c r="E217" i="3"/>
  <c r="F217" i="3"/>
  <c r="G217" i="3"/>
  <c r="H217" i="3"/>
  <c r="I217" i="3"/>
  <c r="I654" i="3" s="1"/>
  <c r="E218" i="3"/>
  <c r="F218" i="3"/>
  <c r="G218" i="3"/>
  <c r="H218" i="3"/>
  <c r="I218" i="3"/>
  <c r="I655" i="3" s="1"/>
  <c r="E219" i="3"/>
  <c r="F219" i="3"/>
  <c r="G219" i="3"/>
  <c r="H219" i="3"/>
  <c r="I219" i="3"/>
  <c r="I656" i="3" s="1"/>
  <c r="E220" i="3"/>
  <c r="F220" i="3"/>
  <c r="G220" i="3"/>
  <c r="H220" i="3"/>
  <c r="I220" i="3"/>
  <c r="I657" i="3" s="1"/>
  <c r="E221" i="3"/>
  <c r="F221" i="3"/>
  <c r="G221" i="3"/>
  <c r="H221" i="3"/>
  <c r="I221" i="3"/>
  <c r="I658" i="3" s="1"/>
  <c r="E222" i="3"/>
  <c r="F222" i="3"/>
  <c r="G222" i="3"/>
  <c r="H222" i="3"/>
  <c r="I222" i="3"/>
  <c r="I659" i="3" s="1"/>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142" i="3"/>
  <c r="O94" i="3" l="1"/>
  <c r="U117" i="3" a="1"/>
  <c r="U117" i="3" s="1"/>
  <c r="U120" i="3" a="1"/>
  <c r="U120" i="3" s="1"/>
  <c r="U116" i="3" a="1"/>
  <c r="U116" i="3" s="1"/>
  <c r="U118" i="3" a="1"/>
  <c r="U118" i="3" s="1"/>
  <c r="U121" i="3" a="1"/>
  <c r="U121" i="3" s="1"/>
  <c r="U119" i="3" a="1"/>
  <c r="U119" i="3" s="1"/>
  <c r="U114" i="3"/>
  <c r="D657" i="3"/>
  <c r="D571" i="3"/>
  <c r="G637" i="3"/>
  <c r="G551" i="3"/>
  <c r="E618" i="3"/>
  <c r="E532" i="3"/>
  <c r="H598" i="3"/>
  <c r="H512" i="3"/>
  <c r="AD101" i="3"/>
  <c r="G579" i="3"/>
  <c r="G493" i="3"/>
  <c r="R96" i="3"/>
  <c r="E659" i="3"/>
  <c r="E573" i="3"/>
  <c r="H656" i="3"/>
  <c r="H570" i="3"/>
  <c r="F568" i="3"/>
  <c r="F654" i="3"/>
  <c r="D652" i="3"/>
  <c r="D566" i="3"/>
  <c r="G649" i="3"/>
  <c r="G563" i="3"/>
  <c r="E561" i="3"/>
  <c r="E647" i="3"/>
  <c r="H644" i="3"/>
  <c r="H558" i="3"/>
  <c r="F642" i="3"/>
  <c r="F556" i="3"/>
  <c r="D640" i="3"/>
  <c r="D554" i="3"/>
  <c r="F637" i="3"/>
  <c r="F551" i="3"/>
  <c r="D635" i="3"/>
  <c r="D549" i="3"/>
  <c r="G632" i="3"/>
  <c r="G546" i="3"/>
  <c r="E630" i="3"/>
  <c r="E544" i="3"/>
  <c r="H627" i="3"/>
  <c r="H541" i="3"/>
  <c r="F539" i="3"/>
  <c r="F625" i="3"/>
  <c r="D537" i="3"/>
  <c r="D623" i="3"/>
  <c r="F620" i="3"/>
  <c r="F534" i="3"/>
  <c r="D618" i="3"/>
  <c r="D532" i="3"/>
  <c r="G615" i="3"/>
  <c r="G529" i="3"/>
  <c r="E613" i="3"/>
  <c r="E527" i="3"/>
  <c r="H610" i="3"/>
  <c r="H524" i="3"/>
  <c r="E608" i="3"/>
  <c r="E522" i="3"/>
  <c r="H605" i="3"/>
  <c r="H519" i="3"/>
  <c r="F603" i="3"/>
  <c r="F517" i="3"/>
  <c r="D515" i="3"/>
  <c r="D601" i="3"/>
  <c r="G598" i="3"/>
  <c r="G512" i="3"/>
  <c r="E596" i="3"/>
  <c r="E510" i="3"/>
  <c r="H593" i="3"/>
  <c r="H507" i="3"/>
  <c r="F505" i="3"/>
  <c r="F591" i="3"/>
  <c r="D503" i="3"/>
  <c r="D589" i="3"/>
  <c r="AD96" i="3"/>
  <c r="G586" i="3"/>
  <c r="G500" i="3"/>
  <c r="E584" i="3"/>
  <c r="E498" i="3"/>
  <c r="H495" i="3"/>
  <c r="H581" i="3"/>
  <c r="AB101" i="3"/>
  <c r="F579" i="3"/>
  <c r="F493" i="3"/>
  <c r="F659" i="3"/>
  <c r="F573" i="3"/>
  <c r="E640" i="3"/>
  <c r="E554" i="3"/>
  <c r="G620" i="3"/>
  <c r="G534" i="3"/>
  <c r="E601" i="3"/>
  <c r="E515" i="3"/>
  <c r="F584" i="3"/>
  <c r="F498" i="3"/>
  <c r="S96" i="3"/>
  <c r="S101" i="3"/>
  <c r="S99" i="3"/>
  <c r="D573" i="3"/>
  <c r="D659" i="3"/>
  <c r="G656" i="3"/>
  <c r="G570" i="3"/>
  <c r="E568" i="3"/>
  <c r="E654" i="3"/>
  <c r="H565" i="3"/>
  <c r="H651" i="3"/>
  <c r="F563" i="3"/>
  <c r="F649" i="3"/>
  <c r="D561" i="3"/>
  <c r="D647" i="3"/>
  <c r="G558" i="3"/>
  <c r="G644" i="3"/>
  <c r="E642" i="3"/>
  <c r="E556" i="3"/>
  <c r="H639" i="3"/>
  <c r="H553" i="3"/>
  <c r="E637" i="3"/>
  <c r="E551" i="3"/>
  <c r="H634" i="3"/>
  <c r="H548" i="3"/>
  <c r="F632" i="3"/>
  <c r="F546" i="3"/>
  <c r="D630" i="3"/>
  <c r="D544" i="3"/>
  <c r="G627" i="3"/>
  <c r="G541" i="3"/>
  <c r="E625" i="3"/>
  <c r="E539" i="3"/>
  <c r="G622" i="3"/>
  <c r="G536" i="3"/>
  <c r="E534" i="3"/>
  <c r="E620" i="3"/>
  <c r="H617" i="3"/>
  <c r="H531" i="3"/>
  <c r="F615" i="3"/>
  <c r="F529" i="3"/>
  <c r="D527" i="3"/>
  <c r="D613" i="3"/>
  <c r="G610" i="3"/>
  <c r="G524" i="3"/>
  <c r="D608" i="3"/>
  <c r="D522" i="3"/>
  <c r="G605" i="3"/>
  <c r="G519" i="3"/>
  <c r="E603" i="3"/>
  <c r="E517" i="3"/>
  <c r="H600" i="3"/>
  <c r="H514" i="3"/>
  <c r="F598" i="3"/>
  <c r="F512" i="3"/>
  <c r="D510" i="3"/>
  <c r="D596" i="3"/>
  <c r="G507" i="3"/>
  <c r="G593" i="3"/>
  <c r="E505" i="3"/>
  <c r="E591" i="3"/>
  <c r="H588" i="3"/>
  <c r="H502" i="3"/>
  <c r="AB96" i="3"/>
  <c r="F586" i="3"/>
  <c r="F500" i="3"/>
  <c r="D498" i="3"/>
  <c r="D584" i="3"/>
  <c r="G581" i="3"/>
  <c r="G495" i="3"/>
  <c r="E579" i="3"/>
  <c r="AA101" i="3"/>
  <c r="E493" i="3"/>
  <c r="G568" i="3"/>
  <c r="G654" i="3"/>
  <c r="H632" i="3"/>
  <c r="H546" i="3"/>
  <c r="H615" i="3"/>
  <c r="H529" i="3"/>
  <c r="F596" i="3"/>
  <c r="F510" i="3"/>
  <c r="D582" i="3"/>
  <c r="Z97" i="3"/>
  <c r="D496" i="3"/>
  <c r="R101" i="3"/>
  <c r="R99" i="3"/>
  <c r="H658" i="3"/>
  <c r="H572" i="3"/>
  <c r="F656" i="3"/>
  <c r="F570" i="3"/>
  <c r="D654" i="3"/>
  <c r="D568" i="3"/>
  <c r="G565" i="3"/>
  <c r="G651" i="3"/>
  <c r="E563" i="3"/>
  <c r="E649" i="3"/>
  <c r="H560" i="3"/>
  <c r="H646" i="3"/>
  <c r="F644" i="3"/>
  <c r="F558" i="3"/>
  <c r="D642" i="3"/>
  <c r="D556" i="3"/>
  <c r="G639" i="3"/>
  <c r="G553" i="3"/>
  <c r="D551" i="3"/>
  <c r="D637" i="3"/>
  <c r="G634" i="3"/>
  <c r="G548" i="3"/>
  <c r="E632" i="3"/>
  <c r="E546" i="3"/>
  <c r="H629" i="3"/>
  <c r="H543" i="3"/>
  <c r="F541" i="3"/>
  <c r="F627" i="3"/>
  <c r="D539" i="3"/>
  <c r="D625" i="3"/>
  <c r="F536" i="3"/>
  <c r="F622" i="3"/>
  <c r="D620" i="3"/>
  <c r="D534" i="3"/>
  <c r="G617" i="3"/>
  <c r="G531" i="3"/>
  <c r="E529" i="3"/>
  <c r="E615" i="3"/>
  <c r="H612" i="3"/>
  <c r="H526" i="3"/>
  <c r="F610" i="3"/>
  <c r="F524" i="3"/>
  <c r="H607" i="3"/>
  <c r="H521" i="3"/>
  <c r="F605" i="3"/>
  <c r="F519" i="3"/>
  <c r="D603" i="3"/>
  <c r="D517" i="3"/>
  <c r="G600" i="3"/>
  <c r="G514" i="3"/>
  <c r="E598" i="3"/>
  <c r="E512" i="3"/>
  <c r="H595" i="3"/>
  <c r="H509" i="3"/>
  <c r="F593" i="3"/>
  <c r="F507" i="3"/>
  <c r="D591" i="3"/>
  <c r="D505" i="3"/>
  <c r="G588" i="3"/>
  <c r="G502" i="3"/>
  <c r="AA96" i="3"/>
  <c r="E586" i="3"/>
  <c r="E500" i="3"/>
  <c r="H583" i="3"/>
  <c r="H497" i="3"/>
  <c r="AC100" i="3"/>
  <c r="F495" i="3"/>
  <c r="F581" i="3"/>
  <c r="Z101" i="3"/>
  <c r="D579" i="3"/>
  <c r="D493" i="3"/>
  <c r="AF104" i="3"/>
  <c r="H649" i="3"/>
  <c r="H563" i="3"/>
  <c r="F630" i="3"/>
  <c r="F544" i="3"/>
  <c r="F608" i="3"/>
  <c r="F522" i="3"/>
  <c r="G591" i="3"/>
  <c r="G505" i="3"/>
  <c r="R100" i="3"/>
  <c r="G572" i="3"/>
  <c r="G658" i="3"/>
  <c r="E570" i="3"/>
  <c r="E656" i="3"/>
  <c r="H653" i="3"/>
  <c r="H567" i="3"/>
  <c r="F565" i="3"/>
  <c r="F651" i="3"/>
  <c r="D563" i="3"/>
  <c r="D649" i="3"/>
  <c r="G560" i="3"/>
  <c r="G646" i="3"/>
  <c r="E644" i="3"/>
  <c r="E558" i="3"/>
  <c r="H555" i="3"/>
  <c r="H641" i="3"/>
  <c r="F639" i="3"/>
  <c r="F553" i="3"/>
  <c r="H636" i="3"/>
  <c r="H550" i="3"/>
  <c r="F634" i="3"/>
  <c r="F548" i="3"/>
  <c r="D546" i="3"/>
  <c r="D632" i="3"/>
  <c r="G629" i="3"/>
  <c r="G543" i="3"/>
  <c r="E541" i="3"/>
  <c r="E627" i="3"/>
  <c r="H624" i="3"/>
  <c r="H538" i="3"/>
  <c r="E622" i="3"/>
  <c r="E536" i="3"/>
  <c r="H619" i="3"/>
  <c r="H533" i="3"/>
  <c r="F531" i="3"/>
  <c r="F617" i="3"/>
  <c r="D615" i="3"/>
  <c r="D529" i="3"/>
  <c r="G526" i="3"/>
  <c r="G612" i="3"/>
  <c r="E610" i="3"/>
  <c r="E524" i="3"/>
  <c r="G607" i="3"/>
  <c r="G521" i="3"/>
  <c r="E605" i="3"/>
  <c r="E519" i="3"/>
  <c r="H602" i="3"/>
  <c r="H516" i="3"/>
  <c r="F600" i="3"/>
  <c r="F514" i="3"/>
  <c r="D598" i="3"/>
  <c r="D512" i="3"/>
  <c r="G595" i="3"/>
  <c r="G509" i="3"/>
  <c r="E593" i="3"/>
  <c r="E507" i="3"/>
  <c r="H590" i="3"/>
  <c r="H504" i="3"/>
  <c r="F588" i="3"/>
  <c r="F502" i="3"/>
  <c r="Z96" i="3"/>
  <c r="D500" i="3"/>
  <c r="D586" i="3"/>
  <c r="AD100" i="3"/>
  <c r="G583" i="3"/>
  <c r="G497" i="3"/>
  <c r="E495" i="3"/>
  <c r="E581" i="3"/>
  <c r="X104" i="3"/>
  <c r="X94" i="3"/>
  <c r="D316" i="3"/>
  <c r="D645" i="3"/>
  <c r="D559" i="3"/>
  <c r="G625" i="3"/>
  <c r="G539" i="3"/>
  <c r="D606" i="3"/>
  <c r="D520" i="3"/>
  <c r="E589" i="3"/>
  <c r="E503" i="3"/>
  <c r="S100" i="3"/>
  <c r="D96" i="3"/>
  <c r="AA99" i="3"/>
  <c r="AA94" i="3"/>
  <c r="E492" i="3"/>
  <c r="E578" i="3"/>
  <c r="F658" i="3"/>
  <c r="F572" i="3"/>
  <c r="D570" i="3"/>
  <c r="D656" i="3"/>
  <c r="G653" i="3"/>
  <c r="G567" i="3"/>
  <c r="E651" i="3"/>
  <c r="E565" i="3"/>
  <c r="H648" i="3"/>
  <c r="H562" i="3"/>
  <c r="F560" i="3"/>
  <c r="F646" i="3"/>
  <c r="D644" i="3"/>
  <c r="D558" i="3"/>
  <c r="G555" i="3"/>
  <c r="G641" i="3"/>
  <c r="E553" i="3"/>
  <c r="E639" i="3"/>
  <c r="G636" i="3"/>
  <c r="G550" i="3"/>
  <c r="E548" i="3"/>
  <c r="E634" i="3"/>
  <c r="H631" i="3"/>
  <c r="H545" i="3"/>
  <c r="F629" i="3"/>
  <c r="F543" i="3"/>
  <c r="D627" i="3"/>
  <c r="D541" i="3"/>
  <c r="G624" i="3"/>
  <c r="G538" i="3"/>
  <c r="D622" i="3"/>
  <c r="D536" i="3"/>
  <c r="G619" i="3"/>
  <c r="G533" i="3"/>
  <c r="E617" i="3"/>
  <c r="E531" i="3"/>
  <c r="H614" i="3"/>
  <c r="H528" i="3"/>
  <c r="F526" i="3"/>
  <c r="F612" i="3"/>
  <c r="D524" i="3"/>
  <c r="D610" i="3"/>
  <c r="F607" i="3"/>
  <c r="F521" i="3"/>
  <c r="D519" i="3"/>
  <c r="D605" i="3"/>
  <c r="G516" i="3"/>
  <c r="G602" i="3"/>
  <c r="E600" i="3"/>
  <c r="E514" i="3"/>
  <c r="H597" i="3"/>
  <c r="H511" i="3"/>
  <c r="F509" i="3"/>
  <c r="F595" i="3"/>
  <c r="D593" i="3"/>
  <c r="D507" i="3"/>
  <c r="G590" i="3"/>
  <c r="G504" i="3"/>
  <c r="E588" i="3"/>
  <c r="E502" i="3"/>
  <c r="H585" i="3"/>
  <c r="H499" i="3"/>
  <c r="F583" i="3"/>
  <c r="AB100" i="3"/>
  <c r="F497" i="3"/>
  <c r="D495" i="3"/>
  <c r="D581" i="3"/>
  <c r="F647" i="3"/>
  <c r="F561" i="3"/>
  <c r="D628" i="3"/>
  <c r="D542" i="3"/>
  <c r="D525" i="3"/>
  <c r="D611" i="3"/>
  <c r="Z98" i="3"/>
  <c r="D594" i="3"/>
  <c r="D508" i="3"/>
  <c r="AB99" i="3"/>
  <c r="AB94" i="3"/>
  <c r="F492" i="3"/>
  <c r="F578" i="3"/>
  <c r="E658" i="3"/>
  <c r="E572" i="3"/>
  <c r="H655" i="3"/>
  <c r="H569" i="3"/>
  <c r="F653" i="3"/>
  <c r="F567" i="3"/>
  <c r="D651" i="3"/>
  <c r="D565" i="3"/>
  <c r="G648" i="3"/>
  <c r="G562" i="3"/>
  <c r="E646" i="3"/>
  <c r="E560" i="3"/>
  <c r="H643" i="3"/>
  <c r="H557" i="3"/>
  <c r="F555" i="3"/>
  <c r="F641" i="3"/>
  <c r="D639" i="3"/>
  <c r="D553" i="3"/>
  <c r="F550" i="3"/>
  <c r="F636" i="3"/>
  <c r="D548" i="3"/>
  <c r="D634" i="3"/>
  <c r="G631" i="3"/>
  <c r="G545" i="3"/>
  <c r="E629" i="3"/>
  <c r="E543" i="3"/>
  <c r="H626" i="3"/>
  <c r="H540" i="3"/>
  <c r="F624" i="3"/>
  <c r="F538" i="3"/>
  <c r="H535" i="3"/>
  <c r="H621" i="3"/>
  <c r="F533" i="3"/>
  <c r="F619" i="3"/>
  <c r="D617" i="3"/>
  <c r="D531" i="3"/>
  <c r="G528" i="3"/>
  <c r="G614" i="3"/>
  <c r="E612" i="3"/>
  <c r="E526" i="3"/>
  <c r="H609" i="3"/>
  <c r="H523" i="3"/>
  <c r="E607" i="3"/>
  <c r="E521" i="3"/>
  <c r="H518" i="3"/>
  <c r="H604" i="3"/>
  <c r="F516" i="3"/>
  <c r="F602" i="3"/>
  <c r="D600" i="3"/>
  <c r="D514" i="3"/>
  <c r="G511" i="3"/>
  <c r="G597" i="3"/>
  <c r="E595" i="3"/>
  <c r="E509" i="3"/>
  <c r="H592" i="3"/>
  <c r="H506" i="3"/>
  <c r="F590" i="3"/>
  <c r="F504" i="3"/>
  <c r="D502" i="3"/>
  <c r="D588" i="3"/>
  <c r="G585" i="3"/>
  <c r="G499" i="3"/>
  <c r="E583" i="3"/>
  <c r="AA100" i="3"/>
  <c r="E497" i="3"/>
  <c r="H580" i="3"/>
  <c r="H494" i="3"/>
  <c r="G642" i="3"/>
  <c r="G556" i="3"/>
  <c r="E623" i="3"/>
  <c r="E537" i="3"/>
  <c r="G603" i="3"/>
  <c r="G517" i="3"/>
  <c r="AC96" i="3"/>
  <c r="H586" i="3"/>
  <c r="H500" i="3"/>
  <c r="AD94" i="3"/>
  <c r="AD99" i="3"/>
  <c r="G492" i="3"/>
  <c r="G578" i="3"/>
  <c r="D572" i="3"/>
  <c r="D658" i="3"/>
  <c r="G655" i="3"/>
  <c r="G569" i="3"/>
  <c r="E653" i="3"/>
  <c r="E567" i="3"/>
  <c r="H650" i="3"/>
  <c r="H564" i="3"/>
  <c r="F648" i="3"/>
  <c r="F562" i="3"/>
  <c r="D646" i="3"/>
  <c r="D560" i="3"/>
  <c r="G643" i="3"/>
  <c r="G557" i="3"/>
  <c r="E641" i="3"/>
  <c r="E555" i="3"/>
  <c r="G638" i="3"/>
  <c r="G552" i="3"/>
  <c r="E636" i="3"/>
  <c r="E550" i="3"/>
  <c r="H547" i="3"/>
  <c r="H633" i="3"/>
  <c r="F631" i="3"/>
  <c r="F545" i="3"/>
  <c r="D543" i="3"/>
  <c r="D629" i="3"/>
  <c r="G626" i="3"/>
  <c r="G540" i="3"/>
  <c r="E624" i="3"/>
  <c r="E538" i="3"/>
  <c r="G621" i="3"/>
  <c r="G535" i="3"/>
  <c r="E619" i="3"/>
  <c r="E533" i="3"/>
  <c r="H616" i="3"/>
  <c r="H530" i="3"/>
  <c r="F528" i="3"/>
  <c r="F614" i="3"/>
  <c r="D526" i="3"/>
  <c r="D612" i="3"/>
  <c r="G609" i="3"/>
  <c r="G523" i="3"/>
  <c r="D607" i="3"/>
  <c r="D521" i="3"/>
  <c r="G518" i="3"/>
  <c r="G604" i="3"/>
  <c r="E602" i="3"/>
  <c r="E516" i="3"/>
  <c r="H599" i="3"/>
  <c r="H513" i="3"/>
  <c r="F511" i="3"/>
  <c r="F597" i="3"/>
  <c r="D595" i="3"/>
  <c r="D509" i="3"/>
  <c r="G506" i="3"/>
  <c r="G592" i="3"/>
  <c r="E590" i="3"/>
  <c r="E504" i="3"/>
  <c r="H587" i="3"/>
  <c r="H501" i="3"/>
  <c r="F585" i="3"/>
  <c r="F499" i="3"/>
  <c r="D583" i="3"/>
  <c r="Z100" i="3"/>
  <c r="D497" i="3"/>
  <c r="G580" i="3"/>
  <c r="G494" i="3"/>
  <c r="O96" i="3"/>
  <c r="E566" i="3"/>
  <c r="E652" i="3"/>
  <c r="E635" i="3"/>
  <c r="E549" i="3"/>
  <c r="F613" i="3"/>
  <c r="F527" i="3"/>
  <c r="AC94" i="3"/>
  <c r="AC99" i="3"/>
  <c r="H578" i="3"/>
  <c r="H492" i="3"/>
  <c r="H657" i="3"/>
  <c r="H571" i="3"/>
  <c r="F569" i="3"/>
  <c r="F655" i="3"/>
  <c r="D567" i="3"/>
  <c r="D653" i="3"/>
  <c r="G650" i="3"/>
  <c r="G564" i="3"/>
  <c r="E648" i="3"/>
  <c r="E562" i="3"/>
  <c r="H645" i="3"/>
  <c r="H559" i="3"/>
  <c r="F557" i="3"/>
  <c r="F643" i="3"/>
  <c r="D641" i="3"/>
  <c r="D555" i="3"/>
  <c r="F552" i="3"/>
  <c r="F638" i="3"/>
  <c r="D636" i="3"/>
  <c r="D550" i="3"/>
  <c r="G633" i="3"/>
  <c r="G547" i="3"/>
  <c r="E631" i="3"/>
  <c r="E545" i="3"/>
  <c r="H542" i="3"/>
  <c r="H628" i="3"/>
  <c r="F540" i="3"/>
  <c r="F626" i="3"/>
  <c r="D538" i="3"/>
  <c r="D624" i="3"/>
  <c r="F621" i="3"/>
  <c r="F535" i="3"/>
  <c r="D619" i="3"/>
  <c r="D533" i="3"/>
  <c r="G530" i="3"/>
  <c r="G616" i="3"/>
  <c r="E614" i="3"/>
  <c r="E528" i="3"/>
  <c r="H611" i="3"/>
  <c r="H525" i="3"/>
  <c r="F609" i="3"/>
  <c r="F523" i="3"/>
  <c r="H606" i="3"/>
  <c r="H520" i="3"/>
  <c r="F604" i="3"/>
  <c r="F518" i="3"/>
  <c r="D602" i="3"/>
  <c r="D516" i="3"/>
  <c r="G599" i="3"/>
  <c r="G513" i="3"/>
  <c r="E511" i="3"/>
  <c r="E597" i="3"/>
  <c r="AC98" i="3"/>
  <c r="H594" i="3"/>
  <c r="H508" i="3"/>
  <c r="F592" i="3"/>
  <c r="F506" i="3"/>
  <c r="D590" i="3"/>
  <c r="D504" i="3"/>
  <c r="G587" i="3"/>
  <c r="G501" i="3"/>
  <c r="E499" i="3"/>
  <c r="E585" i="3"/>
  <c r="H582" i="3"/>
  <c r="H496" i="3"/>
  <c r="AC97" i="3"/>
  <c r="F580" i="3"/>
  <c r="F494" i="3"/>
  <c r="R98" i="3"/>
  <c r="R97" i="3"/>
  <c r="Z94" i="3"/>
  <c r="Z99" i="3"/>
  <c r="D578" i="3"/>
  <c r="O114" i="3" s="1"/>
  <c r="D492" i="3"/>
  <c r="G657" i="3"/>
  <c r="G571" i="3"/>
  <c r="E655" i="3"/>
  <c r="E569" i="3"/>
  <c r="H652" i="3"/>
  <c r="H566" i="3"/>
  <c r="F564" i="3"/>
  <c r="F650" i="3"/>
  <c r="D648" i="3"/>
  <c r="D562" i="3"/>
  <c r="G645" i="3"/>
  <c r="G559" i="3"/>
  <c r="E643" i="3"/>
  <c r="E557" i="3"/>
  <c r="H640" i="3"/>
  <c r="H554" i="3"/>
  <c r="E638" i="3"/>
  <c r="E552" i="3"/>
  <c r="H635" i="3"/>
  <c r="H549" i="3"/>
  <c r="F633" i="3"/>
  <c r="F547" i="3"/>
  <c r="D631" i="3"/>
  <c r="D545" i="3"/>
  <c r="G628" i="3"/>
  <c r="G542" i="3"/>
  <c r="E626" i="3"/>
  <c r="E540" i="3"/>
  <c r="H537" i="3"/>
  <c r="H623" i="3"/>
  <c r="E621" i="3"/>
  <c r="E535" i="3"/>
  <c r="H532" i="3"/>
  <c r="H618" i="3"/>
  <c r="F616" i="3"/>
  <c r="F530" i="3"/>
  <c r="D614" i="3"/>
  <c r="D528" i="3"/>
  <c r="G611" i="3"/>
  <c r="G525" i="3"/>
  <c r="E609" i="3"/>
  <c r="E523" i="3"/>
  <c r="G606" i="3"/>
  <c r="G520" i="3"/>
  <c r="E518" i="3"/>
  <c r="E604" i="3"/>
  <c r="H601" i="3"/>
  <c r="H515" i="3"/>
  <c r="F513" i="3"/>
  <c r="F599" i="3"/>
  <c r="D597" i="3"/>
  <c r="D511" i="3"/>
  <c r="AD98" i="3"/>
  <c r="G508" i="3"/>
  <c r="G594" i="3"/>
  <c r="E592" i="3"/>
  <c r="E506" i="3"/>
  <c r="H503" i="3"/>
  <c r="H589" i="3"/>
  <c r="F501" i="3"/>
  <c r="F587" i="3"/>
  <c r="D585" i="3"/>
  <c r="D499" i="3"/>
  <c r="AD97" i="3"/>
  <c r="G582" i="3"/>
  <c r="G496" i="3"/>
  <c r="E580" i="3"/>
  <c r="E494" i="3"/>
  <c r="S98" i="3"/>
  <c r="S97" i="3"/>
  <c r="H659" i="3"/>
  <c r="H573" i="3"/>
  <c r="F657" i="3"/>
  <c r="F571" i="3"/>
  <c r="D655" i="3"/>
  <c r="D569" i="3"/>
  <c r="G652" i="3"/>
  <c r="G566" i="3"/>
  <c r="E650" i="3"/>
  <c r="E564" i="3"/>
  <c r="H561" i="3"/>
  <c r="H647" i="3"/>
  <c r="F645" i="3"/>
  <c r="F559" i="3"/>
  <c r="D643" i="3"/>
  <c r="D557" i="3"/>
  <c r="G640" i="3"/>
  <c r="G554" i="3"/>
  <c r="D638" i="3"/>
  <c r="D552" i="3"/>
  <c r="G635" i="3"/>
  <c r="G549" i="3"/>
  <c r="E633" i="3"/>
  <c r="E547" i="3"/>
  <c r="H544" i="3"/>
  <c r="H630" i="3"/>
  <c r="F628" i="3"/>
  <c r="F542" i="3"/>
  <c r="D626" i="3"/>
  <c r="D540" i="3"/>
  <c r="G537" i="3"/>
  <c r="G623" i="3"/>
  <c r="D621" i="3"/>
  <c r="D535" i="3"/>
  <c r="G618" i="3"/>
  <c r="G532" i="3"/>
  <c r="E616" i="3"/>
  <c r="E530" i="3"/>
  <c r="H613" i="3"/>
  <c r="H527" i="3"/>
  <c r="F611" i="3"/>
  <c r="F525" i="3"/>
  <c r="D609" i="3"/>
  <c r="D523" i="3"/>
  <c r="F606" i="3"/>
  <c r="F520" i="3"/>
  <c r="D604" i="3"/>
  <c r="D518" i="3"/>
  <c r="G601" i="3"/>
  <c r="G515" i="3"/>
  <c r="E599" i="3"/>
  <c r="E513" i="3"/>
  <c r="H510" i="3"/>
  <c r="H596" i="3"/>
  <c r="F594" i="3"/>
  <c r="AB98" i="3"/>
  <c r="F508" i="3"/>
  <c r="D592" i="3"/>
  <c r="D506" i="3"/>
  <c r="G503" i="3"/>
  <c r="G589" i="3"/>
  <c r="E587" i="3"/>
  <c r="E501" i="3"/>
  <c r="H584" i="3"/>
  <c r="H498" i="3"/>
  <c r="AB97" i="3"/>
  <c r="F582" i="3"/>
  <c r="F496" i="3"/>
  <c r="D580" i="3"/>
  <c r="D494" i="3"/>
  <c r="G659" i="3"/>
  <c r="G573" i="3"/>
  <c r="E571" i="3"/>
  <c r="E657" i="3"/>
  <c r="H654" i="3"/>
  <c r="H568" i="3"/>
  <c r="F566" i="3"/>
  <c r="F652" i="3"/>
  <c r="D650" i="3"/>
  <c r="D564" i="3"/>
  <c r="G561" i="3"/>
  <c r="G647" i="3"/>
  <c r="E559" i="3"/>
  <c r="E645" i="3"/>
  <c r="H642" i="3"/>
  <c r="H556" i="3"/>
  <c r="F554" i="3"/>
  <c r="F640" i="3"/>
  <c r="H551" i="3"/>
  <c r="H637" i="3"/>
  <c r="F549" i="3"/>
  <c r="F635" i="3"/>
  <c r="D633" i="3"/>
  <c r="D547" i="3"/>
  <c r="G630" i="3"/>
  <c r="G544" i="3"/>
  <c r="E628" i="3"/>
  <c r="E542" i="3"/>
  <c r="H625" i="3"/>
  <c r="H539" i="3"/>
  <c r="F623" i="3"/>
  <c r="F537" i="3"/>
  <c r="H620" i="3"/>
  <c r="H534" i="3"/>
  <c r="F618" i="3"/>
  <c r="F532" i="3"/>
  <c r="D616" i="3"/>
  <c r="D530" i="3"/>
  <c r="G613" i="3"/>
  <c r="G527" i="3"/>
  <c r="E611" i="3"/>
  <c r="E525" i="3"/>
  <c r="G522" i="3"/>
  <c r="G608" i="3"/>
  <c r="E606" i="3"/>
  <c r="E520" i="3"/>
  <c r="H603" i="3"/>
  <c r="H517" i="3"/>
  <c r="F515" i="3"/>
  <c r="F601" i="3"/>
  <c r="D599" i="3"/>
  <c r="D513" i="3"/>
  <c r="G596" i="3"/>
  <c r="G510" i="3"/>
  <c r="AA98" i="3"/>
  <c r="E594" i="3"/>
  <c r="E508" i="3"/>
  <c r="H591" i="3"/>
  <c r="H505" i="3"/>
  <c r="F589" i="3"/>
  <c r="F503" i="3"/>
  <c r="D501" i="3"/>
  <c r="D587" i="3"/>
  <c r="G498" i="3"/>
  <c r="G584" i="3"/>
  <c r="AA97" i="3"/>
  <c r="E582" i="3"/>
  <c r="E496" i="3"/>
  <c r="AC101" i="3"/>
  <c r="H579" i="3"/>
  <c r="H493" i="3"/>
  <c r="E155" i="4"/>
  <c r="F155" i="4"/>
  <c r="G155" i="4"/>
  <c r="H155" i="4"/>
  <c r="I155" i="4"/>
  <c r="J155" i="4"/>
  <c r="D155" i="4"/>
  <c r="CB13" i="4"/>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CB12" i="2"/>
  <c r="CC12" i="2"/>
  <c r="CD12" i="2"/>
  <c r="CE12" i="2"/>
  <c r="CF12" i="2"/>
  <c r="CG12" i="2"/>
  <c r="CH12" i="2"/>
  <c r="CI12" i="2"/>
  <c r="CJ12" i="2"/>
  <c r="CK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AC111" i="3" l="1"/>
  <c r="AB108" i="3"/>
  <c r="AA110" i="3"/>
  <c r="AD110" i="3"/>
  <c r="AC107" i="3"/>
  <c r="AA108" i="3"/>
  <c r="AB104" i="3"/>
  <c r="AB109" i="3"/>
  <c r="AC110" i="3"/>
  <c r="AB107" i="3"/>
  <c r="AD107" i="3"/>
  <c r="AA106" i="3"/>
  <c r="AD106" i="3"/>
  <c r="AD108" i="3"/>
  <c r="S120" i="3" a="1"/>
  <c r="S120" i="3" s="1"/>
  <c r="S116" i="3" a="1"/>
  <c r="S116" i="3" s="1"/>
  <c r="S118" i="3" a="1"/>
  <c r="S118" i="3" s="1"/>
  <c r="S121" i="3" a="1"/>
  <c r="S121" i="3" s="1"/>
  <c r="S114" i="3"/>
  <c r="S119" i="3" a="1"/>
  <c r="S119" i="3" s="1"/>
  <c r="S117" i="3" a="1"/>
  <c r="S117" i="3" s="1"/>
  <c r="Z110" i="3"/>
  <c r="AB106" i="3"/>
  <c r="AB110" i="3"/>
  <c r="AC108" i="3"/>
  <c r="AD109" i="3"/>
  <c r="AD104" i="3"/>
  <c r="Z104" i="3"/>
  <c r="D664" i="3"/>
  <c r="Z109" i="3"/>
  <c r="AA107" i="3"/>
  <c r="Z106" i="3"/>
  <c r="Z111" i="3"/>
  <c r="AD111" i="3"/>
  <c r="O118" i="3" a="1"/>
  <c r="O118" i="3" s="1"/>
  <c r="O117" i="3" a="1"/>
  <c r="O117" i="3" s="1"/>
  <c r="O116" i="3" a="1"/>
  <c r="O116" i="3" s="1"/>
  <c r="O120" i="3" a="1"/>
  <c r="O120" i="3" s="1"/>
  <c r="O121" i="3" a="1"/>
  <c r="O121" i="3" s="1"/>
  <c r="O119" i="3" a="1"/>
  <c r="O119" i="3" s="1"/>
  <c r="AC106" i="3"/>
  <c r="P120" i="3" a="1"/>
  <c r="P120" i="3" s="1"/>
  <c r="P118" i="3" a="1"/>
  <c r="P118" i="3" s="1"/>
  <c r="P121" i="3" a="1"/>
  <c r="P121" i="3" s="1"/>
  <c r="P116" i="3" a="1"/>
  <c r="P116" i="3" s="1"/>
  <c r="P119" i="3" a="1"/>
  <c r="P119" i="3" s="1"/>
  <c r="P117" i="3" a="1"/>
  <c r="P117" i="3" s="1"/>
  <c r="P114" i="3"/>
  <c r="Z108" i="3"/>
  <c r="AB111" i="3"/>
  <c r="AA104" i="3"/>
  <c r="AA109" i="3"/>
  <c r="AA111" i="3"/>
  <c r="AC104" i="3"/>
  <c r="AC109" i="3"/>
  <c r="R117" i="3" a="1"/>
  <c r="R117" i="3" s="1"/>
  <c r="R120" i="3" a="1"/>
  <c r="R120" i="3" s="1"/>
  <c r="R116" i="3" a="1"/>
  <c r="R116" i="3" s="1"/>
  <c r="R118" i="3" a="1"/>
  <c r="R118" i="3" s="1"/>
  <c r="R119" i="3" a="1"/>
  <c r="R119" i="3" s="1"/>
  <c r="R121" i="3" a="1"/>
  <c r="R121" i="3" s="1"/>
  <c r="R114" i="3"/>
  <c r="Z107" i="3"/>
  <c r="Q120" i="3" a="1"/>
  <c r="Q120" i="3" s="1"/>
  <c r="Q118" i="3" a="1"/>
  <c r="Q118" i="3" s="1"/>
  <c r="Q121" i="3" a="1"/>
  <c r="Q121" i="3" s="1"/>
  <c r="Q116" i="3" a="1"/>
  <c r="Q116" i="3" s="1"/>
  <c r="Q117" i="3" a="1"/>
  <c r="Q117" i="3" s="1"/>
  <c r="Q114" i="3"/>
  <c r="Q119" i="3" a="1"/>
  <c r="Q119" i="3" s="1"/>
  <c r="D99" i="2"/>
  <c r="E99" i="2"/>
  <c r="F99" i="2"/>
  <c r="G99" i="2"/>
  <c r="H99" i="2"/>
  <c r="I99" i="2"/>
  <c r="J99" i="2"/>
  <c r="K99" i="2"/>
  <c r="L99" i="2"/>
  <c r="M99" i="2"/>
  <c r="N99" i="2"/>
  <c r="O99" i="2"/>
  <c r="P99" i="2"/>
  <c r="Q99" i="2"/>
  <c r="R99" i="2"/>
  <c r="S99" i="2"/>
  <c r="T99" i="2"/>
  <c r="U99" i="2"/>
  <c r="V99" i="2"/>
  <c r="W99" i="2"/>
  <c r="X99" i="2"/>
  <c r="Y99" i="2"/>
  <c r="Z99" i="2"/>
  <c r="AA99" i="2"/>
  <c r="AB99" i="2"/>
  <c r="AC99" i="2"/>
  <c r="AD99" i="2"/>
  <c r="AE99" i="2"/>
  <c r="AF99" i="2"/>
  <c r="AG99" i="2"/>
  <c r="AH99" i="2"/>
  <c r="AI99" i="2"/>
  <c r="AJ99" i="2"/>
  <c r="AK99" i="2"/>
  <c r="AL99" i="2"/>
  <c r="AM99" i="2"/>
  <c r="AN99" i="2"/>
  <c r="AO99" i="2"/>
  <c r="AP99" i="2"/>
  <c r="AQ99" i="2"/>
  <c r="AR99" i="2"/>
  <c r="AS99" i="2"/>
  <c r="AT99" i="2"/>
  <c r="AU99" i="2"/>
  <c r="AV99" i="2"/>
  <c r="AW99" i="2"/>
  <c r="AX99" i="2"/>
  <c r="AY99" i="2"/>
  <c r="CB99" i="2"/>
  <c r="CC99" i="2"/>
  <c r="CD99" i="2"/>
  <c r="CE99" i="2"/>
  <c r="CF99" i="2"/>
  <c r="CG99" i="2"/>
  <c r="CH99" i="2"/>
  <c r="CI99" i="2"/>
  <c r="CJ99" i="2"/>
  <c r="CK99"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BY99" i="2"/>
  <c r="BZ99" i="2"/>
  <c r="CA99" i="2"/>
  <c r="D100" i="2"/>
  <c r="E100" i="2"/>
  <c r="F100" i="2"/>
  <c r="G100" i="2"/>
  <c r="H100" i="2"/>
  <c r="I100" i="2"/>
  <c r="J100" i="2"/>
  <c r="K100" i="2"/>
  <c r="L100" i="2"/>
  <c r="M100" i="2"/>
  <c r="N100" i="2"/>
  <c r="O100" i="2"/>
  <c r="P100" i="2"/>
  <c r="Q100" i="2"/>
  <c r="R100" i="2"/>
  <c r="S100" i="2"/>
  <c r="T100" i="2"/>
  <c r="U100" i="2"/>
  <c r="V100" i="2"/>
  <c r="W100" i="2"/>
  <c r="X100" i="2"/>
  <c r="Y100" i="2"/>
  <c r="Z100" i="2"/>
  <c r="AA100" i="2"/>
  <c r="AB100" i="2"/>
  <c r="AC100" i="2"/>
  <c r="AD100" i="2"/>
  <c r="AE100" i="2"/>
  <c r="AF100" i="2"/>
  <c r="AG100" i="2"/>
  <c r="AH100" i="2"/>
  <c r="AI100" i="2"/>
  <c r="AJ100" i="2"/>
  <c r="AK100" i="2"/>
  <c r="AL100" i="2"/>
  <c r="AM100" i="2"/>
  <c r="AN100" i="2"/>
  <c r="AO100" i="2"/>
  <c r="AP100" i="2"/>
  <c r="AQ100" i="2"/>
  <c r="AR100" i="2"/>
  <c r="AS100" i="2"/>
  <c r="AT100" i="2"/>
  <c r="AU100" i="2"/>
  <c r="AV100" i="2"/>
  <c r="AW100" i="2"/>
  <c r="AX100" i="2"/>
  <c r="AY100" i="2"/>
  <c r="CB100" i="2"/>
  <c r="CC100" i="2"/>
  <c r="CD100" i="2"/>
  <c r="CE100" i="2"/>
  <c r="CF100" i="2"/>
  <c r="CG100" i="2"/>
  <c r="CH100" i="2"/>
  <c r="CI100" i="2"/>
  <c r="CJ100" i="2"/>
  <c r="CK100"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BY100" i="2"/>
  <c r="BZ100" i="2"/>
  <c r="CA100" i="2"/>
  <c r="D101" i="2"/>
  <c r="E101" i="2"/>
  <c r="F101" i="2"/>
  <c r="G101" i="2"/>
  <c r="H101" i="2"/>
  <c r="I101" i="2"/>
  <c r="J101" i="2"/>
  <c r="K101" i="2"/>
  <c r="L101" i="2"/>
  <c r="M101" i="2"/>
  <c r="N101" i="2"/>
  <c r="O101" i="2"/>
  <c r="P101" i="2"/>
  <c r="Q101" i="2"/>
  <c r="R101" i="2"/>
  <c r="S101" i="2"/>
  <c r="T101" i="2"/>
  <c r="U101" i="2"/>
  <c r="V101" i="2"/>
  <c r="W101" i="2"/>
  <c r="X101" i="2"/>
  <c r="Y101" i="2"/>
  <c r="Z101" i="2"/>
  <c r="AA101" i="2"/>
  <c r="AB101" i="2"/>
  <c r="AC101" i="2"/>
  <c r="AD101" i="2"/>
  <c r="AE101" i="2"/>
  <c r="AF101" i="2"/>
  <c r="AG101" i="2"/>
  <c r="AH101" i="2"/>
  <c r="AI101" i="2"/>
  <c r="AJ101" i="2"/>
  <c r="AK101" i="2"/>
  <c r="AL101" i="2"/>
  <c r="AM101" i="2"/>
  <c r="AN101" i="2"/>
  <c r="AO101" i="2"/>
  <c r="AP101" i="2"/>
  <c r="AQ101" i="2"/>
  <c r="AR101" i="2"/>
  <c r="AS101" i="2"/>
  <c r="AT101" i="2"/>
  <c r="AU101" i="2"/>
  <c r="AV101" i="2"/>
  <c r="AW101" i="2"/>
  <c r="AX101" i="2"/>
  <c r="AY101" i="2"/>
  <c r="CB101" i="2"/>
  <c r="CC101" i="2"/>
  <c r="CD101" i="2"/>
  <c r="CE101" i="2"/>
  <c r="CF101" i="2"/>
  <c r="CG101" i="2"/>
  <c r="CH101" i="2"/>
  <c r="CI101" i="2"/>
  <c r="CJ101" i="2"/>
  <c r="CK101"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BY101" i="2"/>
  <c r="BZ101" i="2"/>
  <c r="CA101" i="2"/>
  <c r="D102" i="2"/>
  <c r="E102" i="2"/>
  <c r="F102" i="2"/>
  <c r="G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AG102" i="2"/>
  <c r="AH102" i="2"/>
  <c r="AI102" i="2"/>
  <c r="AJ102" i="2"/>
  <c r="AK102" i="2"/>
  <c r="AL102" i="2"/>
  <c r="AM102" i="2"/>
  <c r="AN102" i="2"/>
  <c r="AO102" i="2"/>
  <c r="AP102" i="2"/>
  <c r="AQ102" i="2"/>
  <c r="AR102" i="2"/>
  <c r="AS102" i="2"/>
  <c r="AT102" i="2"/>
  <c r="AU102" i="2"/>
  <c r="AV102" i="2"/>
  <c r="AW102" i="2"/>
  <c r="AX102" i="2"/>
  <c r="AY102" i="2"/>
  <c r="CB102" i="2"/>
  <c r="CC102" i="2"/>
  <c r="CD102" i="2"/>
  <c r="CE102" i="2"/>
  <c r="CF102" i="2"/>
  <c r="CG102" i="2"/>
  <c r="CH102" i="2"/>
  <c r="CI102" i="2"/>
  <c r="CJ102" i="2"/>
  <c r="CK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D103" i="2"/>
  <c r="E103" i="2"/>
  <c r="F103" i="2"/>
  <c r="G103" i="2"/>
  <c r="H103" i="2"/>
  <c r="I103" i="2"/>
  <c r="J103" i="2"/>
  <c r="K103" i="2"/>
  <c r="L103" i="2"/>
  <c r="M103" i="2"/>
  <c r="N103" i="2"/>
  <c r="O103" i="2"/>
  <c r="P103" i="2"/>
  <c r="Q103" i="2"/>
  <c r="R103" i="2"/>
  <c r="S103" i="2"/>
  <c r="T103" i="2"/>
  <c r="U103" i="2"/>
  <c r="V103" i="2"/>
  <c r="W103" i="2"/>
  <c r="X103" i="2"/>
  <c r="Y103" i="2"/>
  <c r="Z103" i="2"/>
  <c r="AA103" i="2"/>
  <c r="AB103" i="2"/>
  <c r="AC103" i="2"/>
  <c r="AD103" i="2"/>
  <c r="AE103" i="2"/>
  <c r="AF103" i="2"/>
  <c r="AG103" i="2"/>
  <c r="AH103" i="2"/>
  <c r="AI103" i="2"/>
  <c r="AJ103" i="2"/>
  <c r="AK103" i="2"/>
  <c r="AL103" i="2"/>
  <c r="AM103" i="2"/>
  <c r="AN103" i="2"/>
  <c r="AO103" i="2"/>
  <c r="AP103" i="2"/>
  <c r="AQ103" i="2"/>
  <c r="AR103" i="2"/>
  <c r="AS103" i="2"/>
  <c r="AT103" i="2"/>
  <c r="AU103" i="2"/>
  <c r="AV103" i="2"/>
  <c r="AW103" i="2"/>
  <c r="AX103" i="2"/>
  <c r="AY103" i="2"/>
  <c r="CB103" i="2"/>
  <c r="CC103" i="2"/>
  <c r="CD103" i="2"/>
  <c r="CE103" i="2"/>
  <c r="CF103" i="2"/>
  <c r="CG103" i="2"/>
  <c r="CH103" i="2"/>
  <c r="CI103" i="2"/>
  <c r="CJ103" i="2"/>
  <c r="CK103"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103" i="2"/>
  <c r="C102" i="2"/>
  <c r="C101" i="2"/>
  <c r="C100" i="2"/>
  <c r="C98" i="2"/>
  <c r="D98" i="2"/>
  <c r="E98" i="2"/>
  <c r="F98" i="2"/>
  <c r="G98" i="2"/>
  <c r="H98" i="2"/>
  <c r="I98" i="2"/>
  <c r="J98" i="2"/>
  <c r="K98" i="2"/>
  <c r="L98" i="2"/>
  <c r="M98" i="2"/>
  <c r="N98" i="2"/>
  <c r="O98" i="2"/>
  <c r="P98" i="2"/>
  <c r="Q98" i="2"/>
  <c r="R98" i="2"/>
  <c r="S98" i="2"/>
  <c r="T98" i="2"/>
  <c r="U98" i="2"/>
  <c r="V98" i="2"/>
  <c r="W98" i="2"/>
  <c r="X98" i="2"/>
  <c r="Y98" i="2"/>
  <c r="Z98" i="2"/>
  <c r="AA98" i="2"/>
  <c r="AB98" i="2"/>
  <c r="AC98" i="2"/>
  <c r="AD98" i="2"/>
  <c r="AE98" i="2"/>
  <c r="AF98" i="2"/>
  <c r="AG98" i="2"/>
  <c r="AH98" i="2"/>
  <c r="AI98" i="2"/>
  <c r="AJ98" i="2"/>
  <c r="AK98" i="2"/>
  <c r="AL98" i="2"/>
  <c r="AM98" i="2"/>
  <c r="AN98" i="2"/>
  <c r="AO98" i="2"/>
  <c r="AP98" i="2"/>
  <c r="AQ98" i="2"/>
  <c r="AR98" i="2"/>
  <c r="AS98" i="2"/>
  <c r="AT98" i="2"/>
  <c r="AU98" i="2"/>
  <c r="AV98" i="2"/>
  <c r="AW98" i="2"/>
  <c r="AX98" i="2"/>
  <c r="AY98" i="2"/>
  <c r="CB98" i="2"/>
  <c r="CC98" i="2"/>
  <c r="CD98" i="2"/>
  <c r="CE98" i="2"/>
  <c r="CF98" i="2"/>
  <c r="CG98" i="2"/>
  <c r="CH98" i="2"/>
  <c r="CI98" i="2"/>
  <c r="CJ98" i="2"/>
  <c r="CK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D97" i="2"/>
  <c r="E97" i="2"/>
  <c r="F97" i="2"/>
  <c r="G97" i="2"/>
  <c r="H97" i="2"/>
  <c r="I97" i="2"/>
  <c r="J97" i="2"/>
  <c r="K97" i="2"/>
  <c r="L97" i="2"/>
  <c r="M97" i="2"/>
  <c r="N97" i="2"/>
  <c r="O97" i="2"/>
  <c r="P97" i="2"/>
  <c r="Q97" i="2"/>
  <c r="R97" i="2"/>
  <c r="S97" i="2"/>
  <c r="T97" i="2"/>
  <c r="U97" i="2"/>
  <c r="V97" i="2"/>
  <c r="W97" i="2"/>
  <c r="X97" i="2"/>
  <c r="Y97" i="2"/>
  <c r="Z97" i="2"/>
  <c r="AA97" i="2"/>
  <c r="AB97" i="2"/>
  <c r="AC97" i="2"/>
  <c r="AD97" i="2"/>
  <c r="AE97" i="2"/>
  <c r="AF97" i="2"/>
  <c r="AG97" i="2"/>
  <c r="AH97" i="2"/>
  <c r="AI97" i="2"/>
  <c r="AJ97" i="2"/>
  <c r="AK97" i="2"/>
  <c r="AL97" i="2"/>
  <c r="AM97" i="2"/>
  <c r="AN97" i="2"/>
  <c r="AO97" i="2"/>
  <c r="AP97" i="2"/>
  <c r="AQ97" i="2"/>
  <c r="AR97" i="2"/>
  <c r="AS97" i="2"/>
  <c r="AT97" i="2"/>
  <c r="AU97" i="2"/>
  <c r="AV97" i="2"/>
  <c r="AW97" i="2"/>
  <c r="AX97" i="2"/>
  <c r="AY97" i="2"/>
  <c r="CB97" i="2"/>
  <c r="CC97" i="2"/>
  <c r="CD97" i="2"/>
  <c r="CE97" i="2"/>
  <c r="CF97" i="2"/>
  <c r="CG97" i="2"/>
  <c r="CH97" i="2"/>
  <c r="CI97" i="2"/>
  <c r="CJ97" i="2"/>
  <c r="CK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97" i="2"/>
  <c r="AI109" i="2" l="1"/>
  <c r="AI110" i="2"/>
  <c r="AI111" i="2" s="1"/>
  <c r="CH105" i="2"/>
  <c r="CH106" i="2"/>
  <c r="CH107" i="2" s="1"/>
  <c r="AT109" i="2"/>
  <c r="AT110" i="2"/>
  <c r="AH105" i="2"/>
  <c r="AH106" i="2"/>
  <c r="AH107" i="2" s="1"/>
  <c r="J109" i="2"/>
  <c r="J110" i="2"/>
  <c r="AS109" i="2"/>
  <c r="AS110" i="2"/>
  <c r="AG109" i="2"/>
  <c r="AG110" i="2"/>
  <c r="AG111" i="2" s="1"/>
  <c r="I105" i="2"/>
  <c r="I106" i="2"/>
  <c r="I107" i="2" s="1"/>
  <c r="BS109" i="2"/>
  <c r="BS110" i="2"/>
  <c r="BS111" i="2" s="1"/>
  <c r="AQ109" i="2"/>
  <c r="AQ110" i="2"/>
  <c r="AE109" i="2"/>
  <c r="AE110" i="2"/>
  <c r="AE111" i="2" s="1"/>
  <c r="S105" i="2"/>
  <c r="S106" i="2"/>
  <c r="S107" i="2" s="1"/>
  <c r="G105" i="2"/>
  <c r="G106" i="2"/>
  <c r="G107" i="2" s="1"/>
  <c r="CG109" i="2"/>
  <c r="CG110" i="2"/>
  <c r="CG111" i="2" s="1"/>
  <c r="AR105" i="2"/>
  <c r="AR106" i="2"/>
  <c r="AR107" i="2" s="1"/>
  <c r="T109" i="2"/>
  <c r="T110" i="2"/>
  <c r="T111" i="2" s="1"/>
  <c r="C105" i="2"/>
  <c r="C106" i="2"/>
  <c r="CD105" i="2"/>
  <c r="CD106" i="2"/>
  <c r="CD107" i="2" s="1"/>
  <c r="AP105" i="2"/>
  <c r="AP106" i="2"/>
  <c r="AP107" i="2" s="1"/>
  <c r="R109" i="2"/>
  <c r="R110" i="2"/>
  <c r="F109" i="2"/>
  <c r="F110" i="2"/>
  <c r="AO109" i="2"/>
  <c r="AO110" i="2"/>
  <c r="CI110" i="2"/>
  <c r="CI109" i="2"/>
  <c r="Q105" i="2"/>
  <c r="Q106" i="2"/>
  <c r="CB105" i="2"/>
  <c r="CB106" i="2"/>
  <c r="CB107" i="2" s="1"/>
  <c r="AN105" i="2"/>
  <c r="AN106" i="2"/>
  <c r="AN107" i="2" s="1"/>
  <c r="P109" i="2"/>
  <c r="P110" i="2"/>
  <c r="P111" i="2" s="1"/>
  <c r="D109" i="2"/>
  <c r="D110" i="2"/>
  <c r="D111" i="2" s="1"/>
  <c r="AU109" i="2"/>
  <c r="AU110" i="2"/>
  <c r="K109" i="2"/>
  <c r="K110" i="2"/>
  <c r="K111" i="2" s="1"/>
  <c r="CC109" i="2"/>
  <c r="CC110" i="2"/>
  <c r="CC111" i="2" s="1"/>
  <c r="E105" i="2"/>
  <c r="E106" i="2"/>
  <c r="BA109" i="2"/>
  <c r="BA110" i="2"/>
  <c r="AY110" i="2"/>
  <c r="AY109" i="2"/>
  <c r="AM110" i="2"/>
  <c r="AM109" i="2"/>
  <c r="O105" i="2"/>
  <c r="O106" i="2"/>
  <c r="O107" i="2" s="1"/>
  <c r="BR109" i="2"/>
  <c r="BR110" i="2"/>
  <c r="BR111" i="2" s="1"/>
  <c r="CF106" i="2"/>
  <c r="CF105" i="2"/>
  <c r="CF107" i="2" s="1"/>
  <c r="AF109" i="2"/>
  <c r="AF110" i="2"/>
  <c r="H109" i="2"/>
  <c r="H110" i="2"/>
  <c r="H111" i="2" s="1"/>
  <c r="BX109" i="2"/>
  <c r="BX110" i="2"/>
  <c r="CE109" i="2"/>
  <c r="CE110" i="2"/>
  <c r="CE111" i="2" s="1"/>
  <c r="AZ105" i="2"/>
  <c r="AZ106" i="2"/>
  <c r="AZ107" i="2" s="1"/>
  <c r="AL105" i="2"/>
  <c r="AL106" i="2"/>
  <c r="AL107" i="2" s="1"/>
  <c r="CK109" i="2"/>
  <c r="CK110" i="2"/>
  <c r="AW109" i="2"/>
  <c r="AW110" i="2"/>
  <c r="AW111" i="2" s="1"/>
  <c r="AK109" i="2"/>
  <c r="AK110" i="2"/>
  <c r="AK111" i="2" s="1"/>
  <c r="M106" i="2"/>
  <c r="M105" i="2"/>
  <c r="BL109" i="2"/>
  <c r="BL110" i="2"/>
  <c r="AX110" i="2"/>
  <c r="AX109" i="2"/>
  <c r="N110" i="2"/>
  <c r="N109" i="2"/>
  <c r="CJ105" i="2"/>
  <c r="CJ106" i="2"/>
  <c r="CJ107" i="2" s="1"/>
  <c r="AV109" i="2"/>
  <c r="AV110" i="2"/>
  <c r="AV111" i="2" s="1"/>
  <c r="AJ106" i="2"/>
  <c r="AJ105" i="2"/>
  <c r="AJ107" i="2" s="1"/>
  <c r="L109" i="2"/>
  <c r="L110" i="2"/>
  <c r="L111" i="2" s="1"/>
  <c r="D378" i="15"/>
  <c r="AO111" i="2" l="1"/>
  <c r="CK111" i="2"/>
  <c r="R111" i="2"/>
  <c r="F111" i="2"/>
  <c r="Q107" i="2"/>
  <c r="C107" i="2"/>
  <c r="AS111" i="2"/>
  <c r="M107" i="2"/>
  <c r="BL111" i="2"/>
  <c r="BX111" i="2"/>
  <c r="AF111" i="2"/>
  <c r="AM111" i="2"/>
  <c r="AU111" i="2"/>
  <c r="AQ111" i="2"/>
  <c r="J111" i="2"/>
  <c r="AT111" i="2"/>
  <c r="E107" i="2"/>
  <c r="CI111" i="2"/>
  <c r="BA111" i="2"/>
  <c r="AX111" i="2"/>
  <c r="N111" i="2"/>
  <c r="AY111" i="2"/>
  <c r="P3" i="18" a="1"/>
  <c r="P3" i="18" s="1"/>
  <c r="Q3" i="18" a="1"/>
  <c r="Q3" i="18" s="1"/>
  <c r="N3" i="18" a="1"/>
  <c r="N3" i="18" s="1"/>
  <c r="D21" i="18"/>
  <c r="O3" i="18" a="1"/>
  <c r="O3" i="18" s="1"/>
  <c r="G21" i="18"/>
  <c r="F21" i="18"/>
  <c r="E21" i="18"/>
  <c r="J92" i="9"/>
  <c r="J93" i="9"/>
  <c r="I93" i="9"/>
  <c r="I90" i="9"/>
  <c r="I92" i="9"/>
  <c r="I89" i="9"/>
  <c r="I86" i="9"/>
  <c r="J90" i="9"/>
  <c r="J89" i="9"/>
  <c r="J87" i="9"/>
  <c r="J86" i="9"/>
  <c r="I87" i="9"/>
  <c r="D3" i="9"/>
  <c r="R456" i="15" l="1"/>
  <c r="AN12" i="8" l="1"/>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2" i="8"/>
  <c r="AN53" i="8"/>
  <c r="AN54" i="8"/>
  <c r="AN55" i="8"/>
  <c r="AN56" i="8"/>
  <c r="AN57" i="8"/>
  <c r="AN58" i="8"/>
  <c r="AN59" i="8"/>
  <c r="AN60" i="8"/>
  <c r="AN61" i="8"/>
  <c r="AN62" i="8"/>
  <c r="AN63" i="8"/>
  <c r="AN64" i="8"/>
  <c r="AN65" i="8"/>
  <c r="AN66" i="8"/>
  <c r="AN67" i="8"/>
  <c r="AN68" i="8"/>
  <c r="AN69" i="8"/>
  <c r="AN70" i="8"/>
  <c r="AN71" i="8"/>
  <c r="AN72" i="8"/>
  <c r="AN73" i="8"/>
  <c r="AN74" i="8"/>
  <c r="AN75" i="8"/>
  <c r="AN76" i="8"/>
  <c r="AN77" i="8"/>
  <c r="AN78" i="8"/>
  <c r="AN79" i="8"/>
  <c r="AN80" i="8"/>
  <c r="AN81" i="8"/>
  <c r="AN82" i="8"/>
  <c r="AN83" i="8"/>
  <c r="AN84" i="8"/>
  <c r="AN85" i="8"/>
  <c r="AN86" i="8"/>
  <c r="AN87" i="8"/>
  <c r="AN88" i="8"/>
  <c r="AN89" i="8"/>
  <c r="AN90" i="8"/>
  <c r="AN91" i="8"/>
  <c r="AN92" i="8"/>
  <c r="AN11" i="8"/>
  <c r="AM100" i="8"/>
  <c r="AM99" i="8"/>
  <c r="AM98" i="8"/>
  <c r="AM97" i="8"/>
  <c r="AM96" i="8"/>
  <c r="X121" i="3" l="1"/>
  <c r="X120" i="3"/>
  <c r="X119" i="3"/>
  <c r="X118" i="3"/>
  <c r="X117" i="3"/>
  <c r="X116" i="3"/>
  <c r="D161" i="14" l="1"/>
  <c r="D373" i="14"/>
  <c r="K388" i="14"/>
  <c r="D241" i="14"/>
  <c r="D239" i="14"/>
  <c r="E156" i="14"/>
  <c r="F156" i="14"/>
  <c r="G156" i="14"/>
  <c r="H156" i="14"/>
  <c r="J156" i="14"/>
  <c r="E157" i="14"/>
  <c r="F157" i="14"/>
  <c r="G157" i="14"/>
  <c r="H157" i="14"/>
  <c r="J157" i="14"/>
  <c r="E158" i="14"/>
  <c r="F158" i="14"/>
  <c r="G158" i="14"/>
  <c r="H158" i="14"/>
  <c r="J158" i="14"/>
  <c r="E159" i="14"/>
  <c r="F159" i="14"/>
  <c r="G159" i="14"/>
  <c r="H159" i="14"/>
  <c r="J159" i="14"/>
  <c r="E160" i="14"/>
  <c r="F160" i="14"/>
  <c r="G160" i="14"/>
  <c r="H160" i="14"/>
  <c r="J160" i="14"/>
  <c r="E161" i="14"/>
  <c r="F161" i="14"/>
  <c r="G161" i="14"/>
  <c r="H161" i="14"/>
  <c r="J161" i="14"/>
  <c r="E162" i="14"/>
  <c r="F162" i="14"/>
  <c r="G162" i="14"/>
  <c r="H162" i="14"/>
  <c r="J162" i="14"/>
  <c r="D162" i="14"/>
  <c r="D160" i="14"/>
  <c r="D159" i="14"/>
  <c r="D158" i="14"/>
  <c r="D157" i="14"/>
  <c r="D156" i="14"/>
  <c r="D147" i="14"/>
  <c r="E147" i="14"/>
  <c r="F147" i="14"/>
  <c r="G147" i="14"/>
  <c r="H147" i="14"/>
  <c r="J147" i="14"/>
  <c r="E148" i="14"/>
  <c r="F148" i="14"/>
  <c r="G148" i="14"/>
  <c r="H148" i="14"/>
  <c r="E149" i="14"/>
  <c r="F149" i="14"/>
  <c r="G149" i="14"/>
  <c r="H149" i="14"/>
  <c r="J149" i="14"/>
  <c r="E150" i="14"/>
  <c r="F150" i="14"/>
  <c r="G150" i="14"/>
  <c r="H150" i="14"/>
  <c r="J150" i="14"/>
  <c r="E151" i="14"/>
  <c r="F151" i="14"/>
  <c r="G151" i="14"/>
  <c r="H151" i="14"/>
  <c r="J151" i="14"/>
  <c r="E152" i="14"/>
  <c r="F152" i="14"/>
  <c r="G152" i="14"/>
  <c r="H152" i="14"/>
  <c r="J152" i="14"/>
  <c r="E153" i="14"/>
  <c r="F153" i="14"/>
  <c r="G153" i="14"/>
  <c r="H153" i="14"/>
  <c r="J153" i="14"/>
  <c r="D153" i="14"/>
  <c r="D152" i="14"/>
  <c r="D151" i="14"/>
  <c r="D150" i="14"/>
  <c r="D149" i="14"/>
  <c r="D148" i="14"/>
  <c r="I3" i="9" l="1" a="1"/>
  <c r="I3" i="9" s="1"/>
  <c r="J3" i="9" a="1"/>
  <c r="J3" i="9" s="1"/>
  <c r="C3" i="9"/>
  <c r="AK100" i="23"/>
  <c r="AJ94" i="23"/>
  <c r="AI94" i="23"/>
  <c r="AH94" i="23"/>
  <c r="AG94" i="23"/>
  <c r="AF94" i="23"/>
  <c r="AE94" i="23"/>
  <c r="AD95" i="23"/>
  <c r="AC96" i="23"/>
  <c r="AB97" i="23"/>
  <c r="AA98" i="23"/>
  <c r="Z99" i="23"/>
  <c r="Y100" i="23"/>
  <c r="X94" i="23"/>
  <c r="W94" i="23"/>
  <c r="V94" i="23"/>
  <c r="U94" i="23"/>
  <c r="T94" i="23"/>
  <c r="S94" i="23"/>
  <c r="R95" i="23"/>
  <c r="Q96" i="23"/>
  <c r="P97" i="23"/>
  <c r="O98" i="23"/>
  <c r="N99" i="23"/>
  <c r="M100" i="23"/>
  <c r="L94" i="23"/>
  <c r="K94" i="23"/>
  <c r="J94" i="23"/>
  <c r="I94" i="23"/>
  <c r="H94" i="23"/>
  <c r="G94" i="23"/>
  <c r="F95" i="23"/>
  <c r="E96" i="23"/>
  <c r="D97" i="23"/>
  <c r="C99" i="23"/>
  <c r="AK10" i="23"/>
  <c r="AJ10" i="23"/>
  <c r="AI10" i="23"/>
  <c r="AH10" i="23"/>
  <c r="AG10" i="23"/>
  <c r="AD10" i="23"/>
  <c r="AB10" i="23"/>
  <c r="AA10" i="23"/>
  <c r="Z10" i="23"/>
  <c r="Y10" i="23"/>
  <c r="X10" i="23"/>
  <c r="W10" i="23"/>
  <c r="V10" i="23"/>
  <c r="U10" i="23"/>
  <c r="T10" i="23"/>
  <c r="S10" i="23"/>
  <c r="R10" i="23"/>
  <c r="Q10" i="23"/>
  <c r="P10" i="23"/>
  <c r="O10" i="23"/>
  <c r="N10" i="23"/>
  <c r="M10" i="23"/>
  <c r="L10" i="23"/>
  <c r="K10" i="23"/>
  <c r="J10" i="23"/>
  <c r="I10" i="23"/>
  <c r="H10" i="23"/>
  <c r="G10" i="23"/>
  <c r="F10" i="23"/>
  <c r="E10" i="23"/>
  <c r="D10" i="23"/>
  <c r="AD94" i="23" l="1"/>
  <c r="R94" i="23"/>
  <c r="F94" i="23"/>
  <c r="AC95" i="23"/>
  <c r="Q95" i="23"/>
  <c r="E95" i="23"/>
  <c r="AB96" i="23"/>
  <c r="P96" i="23"/>
  <c r="D96" i="23"/>
  <c r="AA97" i="23"/>
  <c r="O97" i="23"/>
  <c r="C98" i="23"/>
  <c r="Z98" i="23"/>
  <c r="N98" i="23"/>
  <c r="AK99" i="23"/>
  <c r="Y99" i="23"/>
  <c r="M99" i="23"/>
  <c r="AJ100" i="23"/>
  <c r="X100" i="23"/>
  <c r="L100" i="23"/>
  <c r="AC94" i="23"/>
  <c r="Q94" i="23"/>
  <c r="E94" i="23"/>
  <c r="AB95" i="23"/>
  <c r="P95" i="23"/>
  <c r="D95" i="23"/>
  <c r="AA96" i="23"/>
  <c r="O96" i="23"/>
  <c r="C97" i="23"/>
  <c r="Z97" i="23"/>
  <c r="N97" i="23"/>
  <c r="AK98" i="23"/>
  <c r="Y98" i="23"/>
  <c r="M98" i="23"/>
  <c r="AJ99" i="23"/>
  <c r="X99" i="23"/>
  <c r="L99" i="23"/>
  <c r="AI100" i="23"/>
  <c r="W100" i="23"/>
  <c r="K100" i="23"/>
  <c r="AB94" i="23"/>
  <c r="P94" i="23"/>
  <c r="D94" i="23"/>
  <c r="AA95" i="23"/>
  <c r="O95" i="23"/>
  <c r="C96" i="23"/>
  <c r="Z96" i="23"/>
  <c r="N96" i="23"/>
  <c r="AK97" i="23"/>
  <c r="Y97" i="23"/>
  <c r="M97" i="23"/>
  <c r="AJ98" i="23"/>
  <c r="X98" i="23"/>
  <c r="L98" i="23"/>
  <c r="AI99" i="23"/>
  <c r="W99" i="23"/>
  <c r="K99" i="23"/>
  <c r="AH100" i="23"/>
  <c r="V100" i="23"/>
  <c r="J100" i="23"/>
  <c r="AA94" i="23"/>
  <c r="O94" i="23"/>
  <c r="C95" i="23"/>
  <c r="Z95" i="23"/>
  <c r="N95" i="23"/>
  <c r="AK96" i="23"/>
  <c r="Y96" i="23"/>
  <c r="M96" i="23"/>
  <c r="AJ97" i="23"/>
  <c r="X97" i="23"/>
  <c r="L97" i="23"/>
  <c r="AI98" i="23"/>
  <c r="W98" i="23"/>
  <c r="K98" i="23"/>
  <c r="AH99" i="23"/>
  <c r="V99" i="23"/>
  <c r="J99" i="23"/>
  <c r="AG100" i="23"/>
  <c r="U100" i="23"/>
  <c r="I100" i="23"/>
  <c r="C94" i="23"/>
  <c r="Z94" i="23"/>
  <c r="N94" i="23"/>
  <c r="AK95" i="23"/>
  <c r="Y95" i="23"/>
  <c r="M95" i="23"/>
  <c r="AJ96" i="23"/>
  <c r="X96" i="23"/>
  <c r="L96" i="23"/>
  <c r="AI97" i="23"/>
  <c r="W97" i="23"/>
  <c r="K97" i="23"/>
  <c r="AH98" i="23"/>
  <c r="V98" i="23"/>
  <c r="J98" i="23"/>
  <c r="AG99" i="23"/>
  <c r="U99" i="23"/>
  <c r="I99" i="23"/>
  <c r="AF100" i="23"/>
  <c r="T100" i="23"/>
  <c r="H100" i="23"/>
  <c r="AK94" i="23"/>
  <c r="Y94" i="23"/>
  <c r="M94" i="23"/>
  <c r="AJ95" i="23"/>
  <c r="X95" i="23"/>
  <c r="L95" i="23"/>
  <c r="AI96" i="23"/>
  <c r="W96" i="23"/>
  <c r="K96" i="23"/>
  <c r="AH97" i="23"/>
  <c r="V97" i="23"/>
  <c r="J97" i="23"/>
  <c r="AG98" i="23"/>
  <c r="U98" i="23"/>
  <c r="I98" i="23"/>
  <c r="AF99" i="23"/>
  <c r="T99" i="23"/>
  <c r="H99" i="23"/>
  <c r="AE100" i="23"/>
  <c r="S100" i="23"/>
  <c r="G100" i="23"/>
  <c r="AI95" i="23"/>
  <c r="W95" i="23"/>
  <c r="K95" i="23"/>
  <c r="AH96" i="23"/>
  <c r="V96" i="23"/>
  <c r="J96" i="23"/>
  <c r="AG97" i="23"/>
  <c r="U97" i="23"/>
  <c r="I97" i="23"/>
  <c r="AF98" i="23"/>
  <c r="T98" i="23"/>
  <c r="H98" i="23"/>
  <c r="AE99" i="23"/>
  <c r="S99" i="23"/>
  <c r="G99" i="23"/>
  <c r="AD100" i="23"/>
  <c r="R100" i="23"/>
  <c r="F100" i="23"/>
  <c r="AH95" i="23"/>
  <c r="V95" i="23"/>
  <c r="J95" i="23"/>
  <c r="AG96" i="23"/>
  <c r="U96" i="23"/>
  <c r="I96" i="23"/>
  <c r="AF97" i="23"/>
  <c r="T97" i="23"/>
  <c r="H97" i="23"/>
  <c r="AE98" i="23"/>
  <c r="S98" i="23"/>
  <c r="G98" i="23"/>
  <c r="AD99" i="23"/>
  <c r="R99" i="23"/>
  <c r="F99" i="23"/>
  <c r="AC100" i="23"/>
  <c r="Q100" i="23"/>
  <c r="E100" i="23"/>
  <c r="AG95" i="23"/>
  <c r="U95" i="23"/>
  <c r="I95" i="23"/>
  <c r="AF96" i="23"/>
  <c r="T96" i="23"/>
  <c r="H96" i="23"/>
  <c r="AE97" i="23"/>
  <c r="S97" i="23"/>
  <c r="G97" i="23"/>
  <c r="AD98" i="23"/>
  <c r="R98" i="23"/>
  <c r="F98" i="23"/>
  <c r="AC99" i="23"/>
  <c r="Q99" i="23"/>
  <c r="E99" i="23"/>
  <c r="AB100" i="23"/>
  <c r="P100" i="23"/>
  <c r="D100" i="23"/>
  <c r="AF95" i="23"/>
  <c r="T95" i="23"/>
  <c r="H95" i="23"/>
  <c r="AE96" i="23"/>
  <c r="S96" i="23"/>
  <c r="G96" i="23"/>
  <c r="AD97" i="23"/>
  <c r="R97" i="23"/>
  <c r="F97" i="23"/>
  <c r="AC98" i="23"/>
  <c r="Q98" i="23"/>
  <c r="E98" i="23"/>
  <c r="AB99" i="23"/>
  <c r="P99" i="23"/>
  <c r="D99" i="23"/>
  <c r="AA100" i="23"/>
  <c r="O100" i="23"/>
  <c r="AE95" i="23"/>
  <c r="S95" i="23"/>
  <c r="G95" i="23"/>
  <c r="AD96" i="23"/>
  <c r="R96" i="23"/>
  <c r="F96" i="23"/>
  <c r="AC97" i="23"/>
  <c r="Q97" i="23"/>
  <c r="E97" i="23"/>
  <c r="AB98" i="23"/>
  <c r="P98" i="23"/>
  <c r="AA99" i="23"/>
  <c r="O99" i="23"/>
  <c r="C100" i="23"/>
  <c r="Z100" i="23"/>
  <c r="N100" i="23"/>
  <c r="V392" i="14"/>
  <c r="V393" i="14"/>
  <c r="V404" i="14"/>
  <c r="V416" i="14"/>
  <c r="V429" i="14"/>
  <c r="V441" i="14"/>
  <c r="V453" i="14"/>
  <c r="T386" i="14"/>
  <c r="T389" i="14"/>
  <c r="T392" i="14"/>
  <c r="T395" i="14"/>
  <c r="T398" i="14"/>
  <c r="T401" i="14"/>
  <c r="T404" i="14"/>
  <c r="T407" i="14"/>
  <c r="T410" i="14"/>
  <c r="T413" i="14"/>
  <c r="T416" i="14"/>
  <c r="T419" i="14"/>
  <c r="T423" i="14"/>
  <c r="T426" i="14"/>
  <c r="T429" i="14"/>
  <c r="T432" i="14"/>
  <c r="T435" i="14"/>
  <c r="T438" i="14"/>
  <c r="T441" i="14"/>
  <c r="T444" i="14"/>
  <c r="T447" i="14"/>
  <c r="T450" i="14"/>
  <c r="T453" i="14"/>
  <c r="P439" i="14"/>
  <c r="P424" i="14"/>
  <c r="P433" i="14"/>
  <c r="P405" i="14"/>
  <c r="P404" i="14"/>
  <c r="P393" i="14"/>
  <c r="P392" i="14"/>
  <c r="R383" i="14"/>
  <c r="S383" i="14"/>
  <c r="P240" i="14"/>
  <c r="Q240" i="14"/>
  <c r="Q383" i="14" s="1"/>
  <c r="R240" i="14"/>
  <c r="S240" i="14"/>
  <c r="T240" i="14"/>
  <c r="T383" i="14" s="1"/>
  <c r="V240" i="14"/>
  <c r="V383" i="14" s="1"/>
  <c r="P241" i="14"/>
  <c r="Q241" i="14"/>
  <c r="R241" i="14"/>
  <c r="S241" i="14"/>
  <c r="T241" i="14"/>
  <c r="T384" i="14" s="1"/>
  <c r="V241" i="14"/>
  <c r="P242" i="14"/>
  <c r="P384" i="14" s="1"/>
  <c r="Q242" i="14"/>
  <c r="Q384" i="14" s="1"/>
  <c r="R242" i="14"/>
  <c r="R384" i="14" s="1"/>
  <c r="S242" i="14"/>
  <c r="S384" i="14" s="1"/>
  <c r="T242" i="14"/>
  <c r="V242" i="14"/>
  <c r="V384" i="14" s="1"/>
  <c r="P243" i="14"/>
  <c r="Q243" i="14"/>
  <c r="R243" i="14"/>
  <c r="S243" i="14"/>
  <c r="T243" i="14"/>
  <c r="V243" i="14"/>
  <c r="P244" i="14"/>
  <c r="P385" i="14" s="1"/>
  <c r="Q244" i="14"/>
  <c r="Q385" i="14" s="1"/>
  <c r="R244" i="14"/>
  <c r="R385" i="14" s="1"/>
  <c r="S244" i="14"/>
  <c r="S385" i="14" s="1"/>
  <c r="T244" i="14"/>
  <c r="T385" i="14" s="1"/>
  <c r="V244" i="14"/>
  <c r="V385" i="14" s="1"/>
  <c r="P245" i="14"/>
  <c r="Q245" i="14"/>
  <c r="R245" i="14"/>
  <c r="S245" i="14"/>
  <c r="T245" i="14"/>
  <c r="V245" i="14"/>
  <c r="P246" i="14"/>
  <c r="P386" i="14" s="1"/>
  <c r="Q246" i="14"/>
  <c r="Q386" i="14" s="1"/>
  <c r="R246" i="14"/>
  <c r="R386" i="14" s="1"/>
  <c r="S246" i="14"/>
  <c r="S386" i="14" s="1"/>
  <c r="T246" i="14"/>
  <c r="V246" i="14"/>
  <c r="V386" i="14" s="1"/>
  <c r="P247" i="14"/>
  <c r="Q247" i="14"/>
  <c r="R247" i="14"/>
  <c r="S247" i="14"/>
  <c r="T247" i="14"/>
  <c r="T387" i="14" s="1"/>
  <c r="V247" i="14"/>
  <c r="P248" i="14"/>
  <c r="P387" i="14" s="1"/>
  <c r="Q248" i="14"/>
  <c r="Q387" i="14" s="1"/>
  <c r="R248" i="14"/>
  <c r="R387" i="14" s="1"/>
  <c r="S248" i="14"/>
  <c r="S387" i="14" s="1"/>
  <c r="T248" i="14"/>
  <c r="V248" i="14"/>
  <c r="V387" i="14" s="1"/>
  <c r="P249" i="14"/>
  <c r="Q249" i="14"/>
  <c r="R249" i="14"/>
  <c r="S249" i="14"/>
  <c r="T249" i="14"/>
  <c r="V249" i="14"/>
  <c r="P250" i="14"/>
  <c r="P388" i="14" s="1"/>
  <c r="Q250" i="14"/>
  <c r="Q388" i="14" s="1"/>
  <c r="R250" i="14"/>
  <c r="R388" i="14" s="1"/>
  <c r="S250" i="14"/>
  <c r="S388" i="14" s="1"/>
  <c r="T250" i="14"/>
  <c r="T388" i="14" s="1"/>
  <c r="V250" i="14"/>
  <c r="V388" i="14" s="1"/>
  <c r="P251" i="14"/>
  <c r="Q251" i="14"/>
  <c r="R251" i="14"/>
  <c r="S251" i="14"/>
  <c r="T251" i="14"/>
  <c r="V251" i="14"/>
  <c r="P252" i="14"/>
  <c r="P389" i="14" s="1"/>
  <c r="Q252" i="14"/>
  <c r="Q389" i="14" s="1"/>
  <c r="R252" i="14"/>
  <c r="R389" i="14" s="1"/>
  <c r="S252" i="14"/>
  <c r="S389" i="14" s="1"/>
  <c r="T252" i="14"/>
  <c r="V252" i="14"/>
  <c r="V389" i="14" s="1"/>
  <c r="P253" i="14"/>
  <c r="Q253" i="14"/>
  <c r="R253" i="14"/>
  <c r="S253" i="14"/>
  <c r="T253" i="14"/>
  <c r="T390" i="14" s="1"/>
  <c r="V253" i="14"/>
  <c r="P254" i="14"/>
  <c r="P390" i="14" s="1"/>
  <c r="Q254" i="14"/>
  <c r="Q390" i="14" s="1"/>
  <c r="R254" i="14"/>
  <c r="R390" i="14" s="1"/>
  <c r="S254" i="14"/>
  <c r="S390" i="14" s="1"/>
  <c r="T254" i="14"/>
  <c r="V254" i="14"/>
  <c r="V390" i="14" s="1"/>
  <c r="P255" i="14"/>
  <c r="Q255" i="14"/>
  <c r="R255" i="14"/>
  <c r="S255" i="14"/>
  <c r="T255" i="14"/>
  <c r="V255" i="14"/>
  <c r="P256" i="14"/>
  <c r="P391" i="14" s="1"/>
  <c r="Q256" i="14"/>
  <c r="Q391" i="14" s="1"/>
  <c r="R256" i="14"/>
  <c r="R391" i="14" s="1"/>
  <c r="S256" i="14"/>
  <c r="S391" i="14" s="1"/>
  <c r="T256" i="14"/>
  <c r="T391" i="14" s="1"/>
  <c r="V256" i="14"/>
  <c r="V391" i="14" s="1"/>
  <c r="P257" i="14"/>
  <c r="Q257" i="14"/>
  <c r="R257" i="14"/>
  <c r="S257" i="14"/>
  <c r="T257" i="14"/>
  <c r="V257" i="14"/>
  <c r="P258" i="14"/>
  <c r="Q258" i="14"/>
  <c r="Q392" i="14" s="1"/>
  <c r="R258" i="14"/>
  <c r="R392" i="14" s="1"/>
  <c r="S258" i="14"/>
  <c r="S392" i="14" s="1"/>
  <c r="T258" i="14"/>
  <c r="V258" i="14"/>
  <c r="P259" i="14"/>
  <c r="Q259" i="14"/>
  <c r="R259" i="14"/>
  <c r="S259" i="14"/>
  <c r="T259" i="14"/>
  <c r="V259" i="14"/>
  <c r="P260" i="14"/>
  <c r="Q260" i="14"/>
  <c r="Q393" i="14" s="1"/>
  <c r="R260" i="14"/>
  <c r="R393" i="14" s="1"/>
  <c r="S260" i="14"/>
  <c r="S393" i="14" s="1"/>
  <c r="T260" i="14"/>
  <c r="T393" i="14" s="1"/>
  <c r="V260" i="14"/>
  <c r="P261" i="14"/>
  <c r="Q261" i="14"/>
  <c r="R261" i="14"/>
  <c r="S261" i="14"/>
  <c r="T261" i="14"/>
  <c r="V261" i="14"/>
  <c r="P262" i="14"/>
  <c r="P394" i="14" s="1"/>
  <c r="Q262" i="14"/>
  <c r="Q394" i="14" s="1"/>
  <c r="R262" i="14"/>
  <c r="R394" i="14" s="1"/>
  <c r="S262" i="14"/>
  <c r="S394" i="14" s="1"/>
  <c r="T262" i="14"/>
  <c r="T394" i="14" s="1"/>
  <c r="V262" i="14"/>
  <c r="V394" i="14" s="1"/>
  <c r="P263" i="14"/>
  <c r="Q263" i="14"/>
  <c r="R263" i="14"/>
  <c r="S263" i="14"/>
  <c r="T263" i="14"/>
  <c r="V263" i="14"/>
  <c r="P264" i="14"/>
  <c r="P395" i="14" s="1"/>
  <c r="Q264" i="14"/>
  <c r="Q395" i="14" s="1"/>
  <c r="R264" i="14"/>
  <c r="R395" i="14" s="1"/>
  <c r="S264" i="14"/>
  <c r="S395" i="14" s="1"/>
  <c r="T264" i="14"/>
  <c r="V264" i="14"/>
  <c r="V395" i="14" s="1"/>
  <c r="P265" i="14"/>
  <c r="Q265" i="14"/>
  <c r="R265" i="14"/>
  <c r="S265" i="14"/>
  <c r="T265" i="14"/>
  <c r="V265" i="14"/>
  <c r="P266" i="14"/>
  <c r="P396" i="14" s="1"/>
  <c r="Q266" i="14"/>
  <c r="Q396" i="14" s="1"/>
  <c r="R266" i="14"/>
  <c r="R396" i="14" s="1"/>
  <c r="S266" i="14"/>
  <c r="S396" i="14" s="1"/>
  <c r="T266" i="14"/>
  <c r="T396" i="14" s="1"/>
  <c r="V266" i="14"/>
  <c r="V396" i="14" s="1"/>
  <c r="P267" i="14"/>
  <c r="Q267" i="14"/>
  <c r="R267" i="14"/>
  <c r="S267" i="14"/>
  <c r="T267" i="14"/>
  <c r="V267" i="14"/>
  <c r="P268" i="14"/>
  <c r="P397" i="14" s="1"/>
  <c r="Q268" i="14"/>
  <c r="Q397" i="14" s="1"/>
  <c r="R268" i="14"/>
  <c r="R397" i="14" s="1"/>
  <c r="S268" i="14"/>
  <c r="S397" i="14" s="1"/>
  <c r="T268" i="14"/>
  <c r="T397" i="14" s="1"/>
  <c r="V268" i="14"/>
  <c r="V397" i="14" s="1"/>
  <c r="P269" i="14"/>
  <c r="Q269" i="14"/>
  <c r="R269" i="14"/>
  <c r="S269" i="14"/>
  <c r="T269" i="14"/>
  <c r="V269" i="14"/>
  <c r="P270" i="14"/>
  <c r="P398" i="14" s="1"/>
  <c r="Q270" i="14"/>
  <c r="Q398" i="14" s="1"/>
  <c r="R270" i="14"/>
  <c r="R398" i="14" s="1"/>
  <c r="S270" i="14"/>
  <c r="S398" i="14" s="1"/>
  <c r="T270" i="14"/>
  <c r="V270" i="14"/>
  <c r="V398" i="14" s="1"/>
  <c r="P271" i="14"/>
  <c r="Q271" i="14"/>
  <c r="R271" i="14"/>
  <c r="S271" i="14"/>
  <c r="T271" i="14"/>
  <c r="V271" i="14"/>
  <c r="P272" i="14"/>
  <c r="P399" i="14" s="1"/>
  <c r="Q272" i="14"/>
  <c r="Q399" i="14" s="1"/>
  <c r="R272" i="14"/>
  <c r="R399" i="14" s="1"/>
  <c r="S272" i="14"/>
  <c r="S399" i="14" s="1"/>
  <c r="T272" i="14"/>
  <c r="T399" i="14" s="1"/>
  <c r="V272" i="14"/>
  <c r="V399" i="14" s="1"/>
  <c r="P273" i="14"/>
  <c r="Q273" i="14"/>
  <c r="R273" i="14"/>
  <c r="S273" i="14"/>
  <c r="T273" i="14"/>
  <c r="V273" i="14"/>
  <c r="P274" i="14"/>
  <c r="P400" i="14" s="1"/>
  <c r="Q274" i="14"/>
  <c r="Q400" i="14" s="1"/>
  <c r="R274" i="14"/>
  <c r="R400" i="14" s="1"/>
  <c r="S274" i="14"/>
  <c r="S400" i="14" s="1"/>
  <c r="T274" i="14"/>
  <c r="T400" i="14" s="1"/>
  <c r="V274" i="14"/>
  <c r="V400" i="14" s="1"/>
  <c r="P275" i="14"/>
  <c r="Q275" i="14"/>
  <c r="R275" i="14"/>
  <c r="S275" i="14"/>
  <c r="T275" i="14"/>
  <c r="V275" i="14"/>
  <c r="P276" i="14"/>
  <c r="P401" i="14" s="1"/>
  <c r="Q276" i="14"/>
  <c r="Q401" i="14" s="1"/>
  <c r="R276" i="14"/>
  <c r="R401" i="14" s="1"/>
  <c r="S276" i="14"/>
  <c r="S401" i="14" s="1"/>
  <c r="T276" i="14"/>
  <c r="V276" i="14"/>
  <c r="V401" i="14" s="1"/>
  <c r="P277" i="14"/>
  <c r="Q277" i="14"/>
  <c r="R277" i="14"/>
  <c r="S277" i="14"/>
  <c r="T277" i="14"/>
  <c r="V277" i="14"/>
  <c r="P278" i="14"/>
  <c r="P402" i="14" s="1"/>
  <c r="Q278" i="14"/>
  <c r="Q402" i="14" s="1"/>
  <c r="R278" i="14"/>
  <c r="R402" i="14" s="1"/>
  <c r="S278" i="14"/>
  <c r="S402" i="14" s="1"/>
  <c r="T278" i="14"/>
  <c r="T402" i="14" s="1"/>
  <c r="V278" i="14"/>
  <c r="V402" i="14" s="1"/>
  <c r="P279" i="14"/>
  <c r="Q279" i="14"/>
  <c r="R279" i="14"/>
  <c r="S279" i="14"/>
  <c r="T279" i="14"/>
  <c r="V279" i="14"/>
  <c r="P280" i="14"/>
  <c r="P403" i="14" s="1"/>
  <c r="Q280" i="14"/>
  <c r="Q403" i="14" s="1"/>
  <c r="R280" i="14"/>
  <c r="R403" i="14" s="1"/>
  <c r="S280" i="14"/>
  <c r="S403" i="14" s="1"/>
  <c r="T280" i="14"/>
  <c r="T403" i="14" s="1"/>
  <c r="V280" i="14"/>
  <c r="V403" i="14" s="1"/>
  <c r="P281" i="14"/>
  <c r="Q281" i="14"/>
  <c r="R281" i="14"/>
  <c r="S281" i="14"/>
  <c r="T281" i="14"/>
  <c r="V281" i="14"/>
  <c r="P282" i="14"/>
  <c r="Q282" i="14"/>
  <c r="Q404" i="14" s="1"/>
  <c r="R282" i="14"/>
  <c r="R404" i="14" s="1"/>
  <c r="S282" i="14"/>
  <c r="S404" i="14" s="1"/>
  <c r="T282" i="14"/>
  <c r="V282" i="14"/>
  <c r="P283" i="14"/>
  <c r="Q283" i="14"/>
  <c r="R283" i="14"/>
  <c r="S283" i="14"/>
  <c r="T283" i="14"/>
  <c r="V283" i="14"/>
  <c r="P284" i="14"/>
  <c r="Q284" i="14"/>
  <c r="Q405" i="14" s="1"/>
  <c r="R284" i="14"/>
  <c r="R405" i="14" s="1"/>
  <c r="S284" i="14"/>
  <c r="S405" i="14" s="1"/>
  <c r="T284" i="14"/>
  <c r="T405" i="14" s="1"/>
  <c r="V284" i="14"/>
  <c r="V405" i="14" s="1"/>
  <c r="P285" i="14"/>
  <c r="Q285" i="14"/>
  <c r="R285" i="14"/>
  <c r="S285" i="14"/>
  <c r="T285" i="14"/>
  <c r="V285" i="14"/>
  <c r="P286" i="14"/>
  <c r="P406" i="14" s="1"/>
  <c r="Q286" i="14"/>
  <c r="Q406" i="14" s="1"/>
  <c r="R286" i="14"/>
  <c r="R406" i="14" s="1"/>
  <c r="S286" i="14"/>
  <c r="S406" i="14" s="1"/>
  <c r="T286" i="14"/>
  <c r="T406" i="14" s="1"/>
  <c r="V286" i="14"/>
  <c r="V406" i="14" s="1"/>
  <c r="P287" i="14"/>
  <c r="Q287" i="14"/>
  <c r="R287" i="14"/>
  <c r="S287" i="14"/>
  <c r="T287" i="14"/>
  <c r="V287" i="14"/>
  <c r="P288" i="14"/>
  <c r="P407" i="14" s="1"/>
  <c r="Q288" i="14"/>
  <c r="Q407" i="14" s="1"/>
  <c r="R288" i="14"/>
  <c r="R407" i="14" s="1"/>
  <c r="S288" i="14"/>
  <c r="S407" i="14" s="1"/>
  <c r="T288" i="14"/>
  <c r="V288" i="14"/>
  <c r="V407" i="14" s="1"/>
  <c r="P289" i="14"/>
  <c r="Q289" i="14"/>
  <c r="R289" i="14"/>
  <c r="S289" i="14"/>
  <c r="T289" i="14"/>
  <c r="V289" i="14"/>
  <c r="P290" i="14"/>
  <c r="P408" i="14" s="1"/>
  <c r="Q290" i="14"/>
  <c r="Q408" i="14" s="1"/>
  <c r="R290" i="14"/>
  <c r="R408" i="14" s="1"/>
  <c r="S290" i="14"/>
  <c r="S408" i="14" s="1"/>
  <c r="T290" i="14"/>
  <c r="T408" i="14" s="1"/>
  <c r="V290" i="14"/>
  <c r="V408" i="14" s="1"/>
  <c r="P291" i="14"/>
  <c r="Q291" i="14"/>
  <c r="R291" i="14"/>
  <c r="S291" i="14"/>
  <c r="T291" i="14"/>
  <c r="V291" i="14"/>
  <c r="P292" i="14"/>
  <c r="P409" i="14" s="1"/>
  <c r="Q292" i="14"/>
  <c r="Q409" i="14" s="1"/>
  <c r="R292" i="14"/>
  <c r="R409" i="14" s="1"/>
  <c r="S292" i="14"/>
  <c r="S409" i="14" s="1"/>
  <c r="T292" i="14"/>
  <c r="T409" i="14" s="1"/>
  <c r="V292" i="14"/>
  <c r="V409" i="14" s="1"/>
  <c r="P293" i="14"/>
  <c r="Q293" i="14"/>
  <c r="R293" i="14"/>
  <c r="S293" i="14"/>
  <c r="T293" i="14"/>
  <c r="V293" i="14"/>
  <c r="P294" i="14"/>
  <c r="P410" i="14" s="1"/>
  <c r="Q294" i="14"/>
  <c r="Q410" i="14" s="1"/>
  <c r="R294" i="14"/>
  <c r="R410" i="14" s="1"/>
  <c r="S294" i="14"/>
  <c r="S410" i="14" s="1"/>
  <c r="T294" i="14"/>
  <c r="V294" i="14"/>
  <c r="V410" i="14" s="1"/>
  <c r="P295" i="14"/>
  <c r="Q295" i="14"/>
  <c r="R295" i="14"/>
  <c r="S295" i="14"/>
  <c r="T295" i="14"/>
  <c r="V295" i="14"/>
  <c r="P296" i="14"/>
  <c r="P411" i="14" s="1"/>
  <c r="Q296" i="14"/>
  <c r="Q411" i="14" s="1"/>
  <c r="R296" i="14"/>
  <c r="R411" i="14" s="1"/>
  <c r="S296" i="14"/>
  <c r="S411" i="14" s="1"/>
  <c r="T296" i="14"/>
  <c r="T411" i="14" s="1"/>
  <c r="V296" i="14"/>
  <c r="V411" i="14" s="1"/>
  <c r="P297" i="14"/>
  <c r="Q297" i="14"/>
  <c r="R297" i="14"/>
  <c r="S297" i="14"/>
  <c r="T297" i="14"/>
  <c r="V297" i="14"/>
  <c r="P298" i="14"/>
  <c r="P412" i="14" s="1"/>
  <c r="Q298" i="14"/>
  <c r="Q412" i="14" s="1"/>
  <c r="R298" i="14"/>
  <c r="R412" i="14" s="1"/>
  <c r="S298" i="14"/>
  <c r="S412" i="14" s="1"/>
  <c r="T298" i="14"/>
  <c r="T412" i="14" s="1"/>
  <c r="V298" i="14"/>
  <c r="V412" i="14" s="1"/>
  <c r="P299" i="14"/>
  <c r="Q299" i="14"/>
  <c r="R299" i="14"/>
  <c r="S299" i="14"/>
  <c r="T299" i="14"/>
  <c r="V299" i="14"/>
  <c r="P300" i="14"/>
  <c r="P413" i="14" s="1"/>
  <c r="Q300" i="14"/>
  <c r="Q413" i="14" s="1"/>
  <c r="R300" i="14"/>
  <c r="R413" i="14" s="1"/>
  <c r="S300" i="14"/>
  <c r="S413" i="14" s="1"/>
  <c r="T300" i="14"/>
  <c r="V300" i="14"/>
  <c r="V413" i="14" s="1"/>
  <c r="P301" i="14"/>
  <c r="Q301" i="14"/>
  <c r="R301" i="14"/>
  <c r="S301" i="14"/>
  <c r="T301" i="14"/>
  <c r="V301" i="14"/>
  <c r="P302" i="14"/>
  <c r="P414" i="14" s="1"/>
  <c r="Q302" i="14"/>
  <c r="Q414" i="14" s="1"/>
  <c r="R302" i="14"/>
  <c r="R414" i="14" s="1"/>
  <c r="S302" i="14"/>
  <c r="S414" i="14" s="1"/>
  <c r="T302" i="14"/>
  <c r="T414" i="14" s="1"/>
  <c r="V302" i="14"/>
  <c r="V414" i="14" s="1"/>
  <c r="P303" i="14"/>
  <c r="Q303" i="14"/>
  <c r="R303" i="14"/>
  <c r="S303" i="14"/>
  <c r="T303" i="14"/>
  <c r="V303" i="14"/>
  <c r="P304" i="14"/>
  <c r="P415" i="14" s="1"/>
  <c r="Q304" i="14"/>
  <c r="Q415" i="14" s="1"/>
  <c r="R304" i="14"/>
  <c r="R415" i="14" s="1"/>
  <c r="S304" i="14"/>
  <c r="S415" i="14" s="1"/>
  <c r="T304" i="14"/>
  <c r="T415" i="14" s="1"/>
  <c r="V304" i="14"/>
  <c r="V415" i="14" s="1"/>
  <c r="P305" i="14"/>
  <c r="Q305" i="14"/>
  <c r="R305" i="14"/>
  <c r="S305" i="14"/>
  <c r="T305" i="14"/>
  <c r="V305" i="14"/>
  <c r="P306" i="14"/>
  <c r="P416" i="14" s="1"/>
  <c r="Q306" i="14"/>
  <c r="Q416" i="14" s="1"/>
  <c r="R306" i="14"/>
  <c r="R416" i="14" s="1"/>
  <c r="S306" i="14"/>
  <c r="S416" i="14" s="1"/>
  <c r="T306" i="14"/>
  <c r="V306" i="14"/>
  <c r="P307" i="14"/>
  <c r="Q307" i="14"/>
  <c r="R307" i="14"/>
  <c r="S307" i="14"/>
  <c r="T307" i="14"/>
  <c r="V307" i="14"/>
  <c r="P308" i="14"/>
  <c r="P417" i="14" s="1"/>
  <c r="Q308" i="14"/>
  <c r="Q417" i="14" s="1"/>
  <c r="R308" i="14"/>
  <c r="R417" i="14" s="1"/>
  <c r="S308" i="14"/>
  <c r="S417" i="14" s="1"/>
  <c r="T308" i="14"/>
  <c r="T417" i="14" s="1"/>
  <c r="V308" i="14"/>
  <c r="V417" i="14" s="1"/>
  <c r="P309" i="14"/>
  <c r="Q309" i="14"/>
  <c r="R309" i="14"/>
  <c r="S309" i="14"/>
  <c r="T309" i="14"/>
  <c r="V309" i="14"/>
  <c r="P310" i="14"/>
  <c r="P418" i="14" s="1"/>
  <c r="Q310" i="14"/>
  <c r="Q418" i="14" s="1"/>
  <c r="R310" i="14"/>
  <c r="R418" i="14" s="1"/>
  <c r="S310" i="14"/>
  <c r="S418" i="14" s="1"/>
  <c r="T310" i="14"/>
  <c r="T418" i="14" s="1"/>
  <c r="V310" i="14"/>
  <c r="V418" i="14" s="1"/>
  <c r="P311" i="14"/>
  <c r="Q311" i="14"/>
  <c r="R311" i="14"/>
  <c r="S311" i="14"/>
  <c r="T311" i="14"/>
  <c r="V311" i="14"/>
  <c r="P312" i="14"/>
  <c r="P419" i="14" s="1"/>
  <c r="Q312" i="14"/>
  <c r="Q419" i="14" s="1"/>
  <c r="R312" i="14"/>
  <c r="R419" i="14" s="1"/>
  <c r="S312" i="14"/>
  <c r="S419" i="14" s="1"/>
  <c r="T312" i="14"/>
  <c r="V312" i="14"/>
  <c r="V419" i="14" s="1"/>
  <c r="P313" i="14"/>
  <c r="Q313" i="14"/>
  <c r="R313" i="14"/>
  <c r="S313" i="14"/>
  <c r="T313" i="14"/>
  <c r="V313" i="14"/>
  <c r="P314" i="14"/>
  <c r="P420" i="14" s="1"/>
  <c r="Q314" i="14"/>
  <c r="Q420" i="14" s="1"/>
  <c r="R314" i="14"/>
  <c r="R420" i="14" s="1"/>
  <c r="S314" i="14"/>
  <c r="S420" i="14" s="1"/>
  <c r="T314" i="14"/>
  <c r="T420" i="14" s="1"/>
  <c r="V314" i="14"/>
  <c r="V420" i="14" s="1"/>
  <c r="P315" i="14"/>
  <c r="Q315" i="14"/>
  <c r="R315" i="14"/>
  <c r="S315" i="14"/>
  <c r="T315" i="14"/>
  <c r="V315" i="14"/>
  <c r="P316" i="14"/>
  <c r="P421" i="14" s="1"/>
  <c r="Q316" i="14"/>
  <c r="Q421" i="14" s="1"/>
  <c r="R316" i="14"/>
  <c r="R421" i="14" s="1"/>
  <c r="S316" i="14"/>
  <c r="S421" i="14" s="1"/>
  <c r="T316" i="14"/>
  <c r="T421" i="14" s="1"/>
  <c r="V316" i="14"/>
  <c r="V421" i="14" s="1"/>
  <c r="P317" i="14"/>
  <c r="Q317" i="14"/>
  <c r="R317" i="14"/>
  <c r="S317" i="14"/>
  <c r="T317" i="14"/>
  <c r="V317" i="14"/>
  <c r="P318" i="14"/>
  <c r="P422" i="14" s="1"/>
  <c r="Q318" i="14"/>
  <c r="Q422" i="14" s="1"/>
  <c r="R318" i="14"/>
  <c r="R422" i="14" s="1"/>
  <c r="S318" i="14"/>
  <c r="S422" i="14" s="1"/>
  <c r="T318" i="14"/>
  <c r="T422" i="14" s="1"/>
  <c r="V318" i="14"/>
  <c r="V422" i="14" s="1"/>
  <c r="P319" i="14"/>
  <c r="Q319" i="14"/>
  <c r="R319" i="14"/>
  <c r="S319" i="14"/>
  <c r="T319" i="14"/>
  <c r="V319" i="14"/>
  <c r="P320" i="14"/>
  <c r="P423" i="14" s="1"/>
  <c r="Q320" i="14"/>
  <c r="Q423" i="14" s="1"/>
  <c r="R320" i="14"/>
  <c r="R423" i="14" s="1"/>
  <c r="S320" i="14"/>
  <c r="S423" i="14" s="1"/>
  <c r="T320" i="14"/>
  <c r="V320" i="14"/>
  <c r="V423" i="14" s="1"/>
  <c r="P321" i="14"/>
  <c r="Q321" i="14"/>
  <c r="R321" i="14"/>
  <c r="S321" i="14"/>
  <c r="T321" i="14"/>
  <c r="V321" i="14"/>
  <c r="P322" i="14"/>
  <c r="Q322" i="14"/>
  <c r="Q424" i="14" s="1"/>
  <c r="R322" i="14"/>
  <c r="R424" i="14" s="1"/>
  <c r="S322" i="14"/>
  <c r="S424" i="14" s="1"/>
  <c r="T322" i="14"/>
  <c r="T424" i="14" s="1"/>
  <c r="V322" i="14"/>
  <c r="V424" i="14" s="1"/>
  <c r="P323" i="14"/>
  <c r="Q323" i="14"/>
  <c r="R323" i="14"/>
  <c r="S323" i="14"/>
  <c r="T323" i="14"/>
  <c r="V323" i="14"/>
  <c r="P324" i="14"/>
  <c r="P425" i="14" s="1"/>
  <c r="Q324" i="14"/>
  <c r="Q425" i="14" s="1"/>
  <c r="R324" i="14"/>
  <c r="R425" i="14" s="1"/>
  <c r="S324" i="14"/>
  <c r="S425" i="14" s="1"/>
  <c r="T324" i="14"/>
  <c r="T425" i="14" s="1"/>
  <c r="V324" i="14"/>
  <c r="V425" i="14" s="1"/>
  <c r="P325" i="14"/>
  <c r="Q325" i="14"/>
  <c r="R325" i="14"/>
  <c r="S325" i="14"/>
  <c r="T325" i="14"/>
  <c r="V325" i="14"/>
  <c r="P326" i="14"/>
  <c r="P426" i="14" s="1"/>
  <c r="Q326" i="14"/>
  <c r="Q426" i="14" s="1"/>
  <c r="R326" i="14"/>
  <c r="R426" i="14" s="1"/>
  <c r="S326" i="14"/>
  <c r="S426" i="14" s="1"/>
  <c r="T326" i="14"/>
  <c r="V326" i="14"/>
  <c r="V426" i="14" s="1"/>
  <c r="P327" i="14"/>
  <c r="Q327" i="14"/>
  <c r="R327" i="14"/>
  <c r="S327" i="14"/>
  <c r="T327" i="14"/>
  <c r="V327" i="14"/>
  <c r="P328" i="14"/>
  <c r="P427" i="14" s="1"/>
  <c r="Q328" i="14"/>
  <c r="Q427" i="14" s="1"/>
  <c r="R328" i="14"/>
  <c r="R427" i="14" s="1"/>
  <c r="S328" i="14"/>
  <c r="S427" i="14" s="1"/>
  <c r="T328" i="14"/>
  <c r="T427" i="14" s="1"/>
  <c r="T459" i="14" s="1"/>
  <c r="V328" i="14"/>
  <c r="V427" i="14" s="1"/>
  <c r="P329" i="14"/>
  <c r="Q329" i="14"/>
  <c r="R329" i="14"/>
  <c r="S329" i="14"/>
  <c r="T329" i="14"/>
  <c r="V329" i="14"/>
  <c r="P330" i="14"/>
  <c r="P428" i="14" s="1"/>
  <c r="Q330" i="14"/>
  <c r="Q428" i="14" s="1"/>
  <c r="R330" i="14"/>
  <c r="R428" i="14" s="1"/>
  <c r="S330" i="14"/>
  <c r="S428" i="14" s="1"/>
  <c r="T330" i="14"/>
  <c r="T428" i="14" s="1"/>
  <c r="V330" i="14"/>
  <c r="V428" i="14" s="1"/>
  <c r="P331" i="14"/>
  <c r="Q331" i="14"/>
  <c r="R331" i="14"/>
  <c r="S331" i="14"/>
  <c r="T331" i="14"/>
  <c r="V331" i="14"/>
  <c r="P332" i="14"/>
  <c r="P429" i="14" s="1"/>
  <c r="Q332" i="14"/>
  <c r="Q429" i="14" s="1"/>
  <c r="R332" i="14"/>
  <c r="R429" i="14" s="1"/>
  <c r="S332" i="14"/>
  <c r="S429" i="14" s="1"/>
  <c r="T332" i="14"/>
  <c r="V332" i="14"/>
  <c r="P333" i="14"/>
  <c r="Q333" i="14"/>
  <c r="R333" i="14"/>
  <c r="S333" i="14"/>
  <c r="T333" i="14"/>
  <c r="V333" i="14"/>
  <c r="P334" i="14"/>
  <c r="P430" i="14" s="1"/>
  <c r="Q334" i="14"/>
  <c r="Q430" i="14" s="1"/>
  <c r="R334" i="14"/>
  <c r="R430" i="14" s="1"/>
  <c r="S334" i="14"/>
  <c r="S430" i="14" s="1"/>
  <c r="T334" i="14"/>
  <c r="T430" i="14" s="1"/>
  <c r="V334" i="14"/>
  <c r="V430" i="14" s="1"/>
  <c r="P335" i="14"/>
  <c r="Q335" i="14"/>
  <c r="R335" i="14"/>
  <c r="S335" i="14"/>
  <c r="T335" i="14"/>
  <c r="V335" i="14"/>
  <c r="P336" i="14"/>
  <c r="P431" i="14" s="1"/>
  <c r="Q336" i="14"/>
  <c r="Q431" i="14" s="1"/>
  <c r="R336" i="14"/>
  <c r="R431" i="14" s="1"/>
  <c r="S336" i="14"/>
  <c r="S431" i="14" s="1"/>
  <c r="T336" i="14"/>
  <c r="T431" i="14" s="1"/>
  <c r="V336" i="14"/>
  <c r="V431" i="14" s="1"/>
  <c r="P337" i="14"/>
  <c r="Q337" i="14"/>
  <c r="R337" i="14"/>
  <c r="S337" i="14"/>
  <c r="T337" i="14"/>
  <c r="V337" i="14"/>
  <c r="P338" i="14"/>
  <c r="P432" i="14" s="1"/>
  <c r="Q338" i="14"/>
  <c r="Q432" i="14" s="1"/>
  <c r="R338" i="14"/>
  <c r="R432" i="14" s="1"/>
  <c r="S338" i="14"/>
  <c r="S432" i="14" s="1"/>
  <c r="T338" i="14"/>
  <c r="V338" i="14"/>
  <c r="V432" i="14" s="1"/>
  <c r="P339" i="14"/>
  <c r="Q339" i="14"/>
  <c r="R339" i="14"/>
  <c r="S339" i="14"/>
  <c r="T339" i="14"/>
  <c r="V339" i="14"/>
  <c r="P340" i="14"/>
  <c r="Q340" i="14"/>
  <c r="Q433" i="14" s="1"/>
  <c r="R340" i="14"/>
  <c r="R433" i="14" s="1"/>
  <c r="S340" i="14"/>
  <c r="S433" i="14" s="1"/>
  <c r="S459" i="14" s="1"/>
  <c r="T340" i="14"/>
  <c r="T433" i="14" s="1"/>
  <c r="V340" i="14"/>
  <c r="V433" i="14" s="1"/>
  <c r="P341" i="14"/>
  <c r="Q341" i="14"/>
  <c r="R341" i="14"/>
  <c r="S341" i="14"/>
  <c r="T341" i="14"/>
  <c r="V341" i="14"/>
  <c r="P342" i="14"/>
  <c r="P434" i="14" s="1"/>
  <c r="Q342" i="14"/>
  <c r="Q434" i="14" s="1"/>
  <c r="R342" i="14"/>
  <c r="R434" i="14" s="1"/>
  <c r="S342" i="14"/>
  <c r="S434" i="14" s="1"/>
  <c r="T342" i="14"/>
  <c r="T434" i="14" s="1"/>
  <c r="V342" i="14"/>
  <c r="V434" i="14" s="1"/>
  <c r="P343" i="14"/>
  <c r="Q343" i="14"/>
  <c r="R343" i="14"/>
  <c r="S343" i="14"/>
  <c r="T343" i="14"/>
  <c r="V343" i="14"/>
  <c r="P344" i="14"/>
  <c r="P435" i="14" s="1"/>
  <c r="Q344" i="14"/>
  <c r="Q435" i="14" s="1"/>
  <c r="R344" i="14"/>
  <c r="R435" i="14" s="1"/>
  <c r="S344" i="14"/>
  <c r="S435" i="14" s="1"/>
  <c r="T344" i="14"/>
  <c r="V344" i="14"/>
  <c r="V435" i="14" s="1"/>
  <c r="V459" i="14" s="1"/>
  <c r="P345" i="14"/>
  <c r="Q345" i="14"/>
  <c r="R345" i="14"/>
  <c r="S345" i="14"/>
  <c r="T345" i="14"/>
  <c r="V345" i="14"/>
  <c r="P346" i="14"/>
  <c r="P436" i="14" s="1"/>
  <c r="Q346" i="14"/>
  <c r="Q436" i="14" s="1"/>
  <c r="R346" i="14"/>
  <c r="R436" i="14" s="1"/>
  <c r="S346" i="14"/>
  <c r="S436" i="14" s="1"/>
  <c r="T346" i="14"/>
  <c r="T436" i="14" s="1"/>
  <c r="V346" i="14"/>
  <c r="V436" i="14" s="1"/>
  <c r="P347" i="14"/>
  <c r="Q347" i="14"/>
  <c r="R347" i="14"/>
  <c r="S347" i="14"/>
  <c r="T347" i="14"/>
  <c r="V347" i="14"/>
  <c r="P348" i="14"/>
  <c r="P437" i="14" s="1"/>
  <c r="Q348" i="14"/>
  <c r="Q437" i="14" s="1"/>
  <c r="R348" i="14"/>
  <c r="R437" i="14" s="1"/>
  <c r="S348" i="14"/>
  <c r="S437" i="14" s="1"/>
  <c r="T348" i="14"/>
  <c r="T437" i="14" s="1"/>
  <c r="V348" i="14"/>
  <c r="V437" i="14" s="1"/>
  <c r="P349" i="14"/>
  <c r="Q349" i="14"/>
  <c r="R349" i="14"/>
  <c r="S349" i="14"/>
  <c r="T349" i="14"/>
  <c r="V349" i="14"/>
  <c r="P350" i="14"/>
  <c r="P438" i="14" s="1"/>
  <c r="Q350" i="14"/>
  <c r="Q438" i="14" s="1"/>
  <c r="R350" i="14"/>
  <c r="R438" i="14" s="1"/>
  <c r="S350" i="14"/>
  <c r="S438" i="14" s="1"/>
  <c r="T350" i="14"/>
  <c r="V350" i="14"/>
  <c r="V438" i="14" s="1"/>
  <c r="P351" i="14"/>
  <c r="Q351" i="14"/>
  <c r="R351" i="14"/>
  <c r="S351" i="14"/>
  <c r="T351" i="14"/>
  <c r="V351" i="14"/>
  <c r="P352" i="14"/>
  <c r="Q352" i="14"/>
  <c r="Q439" i="14" s="1"/>
  <c r="R352" i="14"/>
  <c r="R439" i="14" s="1"/>
  <c r="S352" i="14"/>
  <c r="S439" i="14" s="1"/>
  <c r="T352" i="14"/>
  <c r="T439" i="14" s="1"/>
  <c r="V352" i="14"/>
  <c r="V439" i="14" s="1"/>
  <c r="P353" i="14"/>
  <c r="Q353" i="14"/>
  <c r="R353" i="14"/>
  <c r="S353" i="14"/>
  <c r="T353" i="14"/>
  <c r="V353" i="14"/>
  <c r="P354" i="14"/>
  <c r="P440" i="14" s="1"/>
  <c r="Q354" i="14"/>
  <c r="Q440" i="14" s="1"/>
  <c r="R354" i="14"/>
  <c r="R440" i="14" s="1"/>
  <c r="S354" i="14"/>
  <c r="S440" i="14" s="1"/>
  <c r="T354" i="14"/>
  <c r="T440" i="14" s="1"/>
  <c r="V354" i="14"/>
  <c r="V440" i="14" s="1"/>
  <c r="P355" i="14"/>
  <c r="Q355" i="14"/>
  <c r="R355" i="14"/>
  <c r="S355" i="14"/>
  <c r="T355" i="14"/>
  <c r="V355" i="14"/>
  <c r="P356" i="14"/>
  <c r="P441" i="14" s="1"/>
  <c r="Q356" i="14"/>
  <c r="Q441" i="14" s="1"/>
  <c r="R356" i="14"/>
  <c r="R441" i="14" s="1"/>
  <c r="S356" i="14"/>
  <c r="S441" i="14" s="1"/>
  <c r="T356" i="14"/>
  <c r="V356" i="14"/>
  <c r="P357" i="14"/>
  <c r="Q357" i="14"/>
  <c r="R357" i="14"/>
  <c r="S357" i="14"/>
  <c r="T357" i="14"/>
  <c r="V357" i="14"/>
  <c r="P358" i="14"/>
  <c r="P442" i="14" s="1"/>
  <c r="Q358" i="14"/>
  <c r="Q442" i="14" s="1"/>
  <c r="R358" i="14"/>
  <c r="R442" i="14" s="1"/>
  <c r="S358" i="14"/>
  <c r="S442" i="14" s="1"/>
  <c r="T358" i="14"/>
  <c r="T442" i="14" s="1"/>
  <c r="V358" i="14"/>
  <c r="V442" i="14" s="1"/>
  <c r="P359" i="14"/>
  <c r="Q359" i="14"/>
  <c r="R359" i="14"/>
  <c r="S359" i="14"/>
  <c r="T359" i="14"/>
  <c r="V359" i="14"/>
  <c r="P360" i="14"/>
  <c r="P443" i="14" s="1"/>
  <c r="Q360" i="14"/>
  <c r="Q443" i="14" s="1"/>
  <c r="R360" i="14"/>
  <c r="R443" i="14" s="1"/>
  <c r="S360" i="14"/>
  <c r="S443" i="14" s="1"/>
  <c r="T360" i="14"/>
  <c r="T443" i="14" s="1"/>
  <c r="V360" i="14"/>
  <c r="V443" i="14" s="1"/>
  <c r="P361" i="14"/>
  <c r="Q361" i="14"/>
  <c r="R361" i="14"/>
  <c r="S361" i="14"/>
  <c r="T361" i="14"/>
  <c r="V361" i="14"/>
  <c r="P362" i="14"/>
  <c r="Q362" i="14"/>
  <c r="Q444" i="14" s="1"/>
  <c r="R362" i="14"/>
  <c r="R444" i="14" s="1"/>
  <c r="S362" i="14"/>
  <c r="S444" i="14" s="1"/>
  <c r="T362" i="14"/>
  <c r="V362" i="14"/>
  <c r="V444" i="14" s="1"/>
  <c r="P363" i="14"/>
  <c r="Q363" i="14"/>
  <c r="R363" i="14"/>
  <c r="S363" i="14"/>
  <c r="T363" i="14"/>
  <c r="V363" i="14"/>
  <c r="P364" i="14"/>
  <c r="P445" i="14" s="1"/>
  <c r="Q364" i="14"/>
  <c r="Q445" i="14" s="1"/>
  <c r="R364" i="14"/>
  <c r="R445" i="14" s="1"/>
  <c r="S364" i="14"/>
  <c r="S445" i="14" s="1"/>
  <c r="T364" i="14"/>
  <c r="T445" i="14" s="1"/>
  <c r="V364" i="14"/>
  <c r="V445" i="14" s="1"/>
  <c r="P365" i="14"/>
  <c r="Q365" i="14"/>
  <c r="R365" i="14"/>
  <c r="S365" i="14"/>
  <c r="T365" i="14"/>
  <c r="V365" i="14"/>
  <c r="P366" i="14"/>
  <c r="P446" i="14" s="1"/>
  <c r="Q366" i="14"/>
  <c r="Q446" i="14" s="1"/>
  <c r="R366" i="14"/>
  <c r="R446" i="14" s="1"/>
  <c r="S366" i="14"/>
  <c r="S446" i="14" s="1"/>
  <c r="T366" i="14"/>
  <c r="T446" i="14" s="1"/>
  <c r="V366" i="14"/>
  <c r="V446" i="14" s="1"/>
  <c r="P367" i="14"/>
  <c r="Q367" i="14"/>
  <c r="R367" i="14"/>
  <c r="S367" i="14"/>
  <c r="T367" i="14"/>
  <c r="V367" i="14"/>
  <c r="P368" i="14"/>
  <c r="P447" i="14" s="1"/>
  <c r="Q368" i="14"/>
  <c r="Q447" i="14" s="1"/>
  <c r="R368" i="14"/>
  <c r="R447" i="14" s="1"/>
  <c r="S368" i="14"/>
  <c r="S447" i="14" s="1"/>
  <c r="T368" i="14"/>
  <c r="V368" i="14"/>
  <c r="V447" i="14" s="1"/>
  <c r="P369" i="14"/>
  <c r="Q369" i="14"/>
  <c r="R369" i="14"/>
  <c r="S369" i="14"/>
  <c r="T369" i="14"/>
  <c r="V369" i="14"/>
  <c r="P370" i="14"/>
  <c r="P448" i="14" s="1"/>
  <c r="Q370" i="14"/>
  <c r="Q448" i="14" s="1"/>
  <c r="R370" i="14"/>
  <c r="R448" i="14" s="1"/>
  <c r="S370" i="14"/>
  <c r="S448" i="14" s="1"/>
  <c r="T370" i="14"/>
  <c r="T448" i="14" s="1"/>
  <c r="V370" i="14"/>
  <c r="V448" i="14" s="1"/>
  <c r="P371" i="14"/>
  <c r="Q371" i="14"/>
  <c r="R371" i="14"/>
  <c r="S371" i="14"/>
  <c r="T371" i="14"/>
  <c r="V371" i="14"/>
  <c r="P372" i="14"/>
  <c r="P449" i="14" s="1"/>
  <c r="Q372" i="14"/>
  <c r="Q449" i="14" s="1"/>
  <c r="R372" i="14"/>
  <c r="R449" i="14" s="1"/>
  <c r="S372" i="14"/>
  <c r="S449" i="14" s="1"/>
  <c r="T372" i="14"/>
  <c r="T449" i="14" s="1"/>
  <c r="V372" i="14"/>
  <c r="V449" i="14" s="1"/>
  <c r="P373" i="14"/>
  <c r="Q373" i="14"/>
  <c r="R373" i="14"/>
  <c r="S373" i="14"/>
  <c r="T373" i="14"/>
  <c r="V373" i="14"/>
  <c r="P374" i="14"/>
  <c r="P450" i="14" s="1"/>
  <c r="Q374" i="14"/>
  <c r="Q450" i="14" s="1"/>
  <c r="R374" i="14"/>
  <c r="R450" i="14" s="1"/>
  <c r="S374" i="14"/>
  <c r="S450" i="14" s="1"/>
  <c r="T374" i="14"/>
  <c r="V374" i="14"/>
  <c r="V450" i="14" s="1"/>
  <c r="P375" i="14"/>
  <c r="Q375" i="14"/>
  <c r="R375" i="14"/>
  <c r="S375" i="14"/>
  <c r="T375" i="14"/>
  <c r="V375" i="14"/>
  <c r="P376" i="14"/>
  <c r="P451" i="14" s="1"/>
  <c r="Q376" i="14"/>
  <c r="Q451" i="14" s="1"/>
  <c r="R376" i="14"/>
  <c r="R451" i="14" s="1"/>
  <c r="S376" i="14"/>
  <c r="S451" i="14" s="1"/>
  <c r="T376" i="14"/>
  <c r="T451" i="14" s="1"/>
  <c r="V376" i="14"/>
  <c r="V451" i="14" s="1"/>
  <c r="P377" i="14"/>
  <c r="Q377" i="14"/>
  <c r="R377" i="14"/>
  <c r="S377" i="14"/>
  <c r="T377" i="14"/>
  <c r="V377" i="14"/>
  <c r="P378" i="14"/>
  <c r="P452" i="14" s="1"/>
  <c r="Q378" i="14"/>
  <c r="Q452" i="14" s="1"/>
  <c r="R378" i="14"/>
  <c r="R452" i="14" s="1"/>
  <c r="S378" i="14"/>
  <c r="S452" i="14" s="1"/>
  <c r="T378" i="14"/>
  <c r="T452" i="14" s="1"/>
  <c r="V378" i="14"/>
  <c r="V452" i="14" s="1"/>
  <c r="P379" i="14"/>
  <c r="Q379" i="14"/>
  <c r="R379" i="14"/>
  <c r="S379" i="14"/>
  <c r="T379" i="14"/>
  <c r="V379" i="14"/>
  <c r="P380" i="14"/>
  <c r="P453" i="14" s="1"/>
  <c r="Q380" i="14"/>
  <c r="Q453" i="14" s="1"/>
  <c r="R380" i="14"/>
  <c r="R453" i="14" s="1"/>
  <c r="S380" i="14"/>
  <c r="S453" i="14" s="1"/>
  <c r="T380" i="14"/>
  <c r="V380" i="14"/>
  <c r="V239" i="14"/>
  <c r="T239" i="14"/>
  <c r="S239" i="14"/>
  <c r="R239" i="14"/>
  <c r="Q239" i="14"/>
  <c r="AC5" i="14"/>
  <c r="O5" i="14"/>
  <c r="K398" i="14"/>
  <c r="K393" i="14"/>
  <c r="K394" i="14"/>
  <c r="K395" i="14"/>
  <c r="F395" i="14" s="1"/>
  <c r="K396" i="14"/>
  <c r="K397" i="14"/>
  <c r="D397" i="14" s="1"/>
  <c r="K392" i="14"/>
  <c r="K389" i="14"/>
  <c r="K385" i="14"/>
  <c r="K386" i="14"/>
  <c r="K387" i="14"/>
  <c r="J240" i="14"/>
  <c r="AE8" i="14" s="1"/>
  <c r="J241" i="14"/>
  <c r="AE5" i="14" s="1"/>
  <c r="J242" i="14"/>
  <c r="J243" i="14"/>
  <c r="J244" i="14"/>
  <c r="J245" i="14"/>
  <c r="J246" i="14"/>
  <c r="J247" i="14"/>
  <c r="J248" i="14"/>
  <c r="J392" i="14" s="1"/>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239" i="14"/>
  <c r="E240" i="14"/>
  <c r="F240" i="14"/>
  <c r="G240" i="14"/>
  <c r="H240" i="14"/>
  <c r="E241" i="14"/>
  <c r="Z5" i="14" s="1"/>
  <c r="F241" i="14"/>
  <c r="AA5" i="14" s="1"/>
  <c r="G241" i="14"/>
  <c r="AB5" i="14" s="1"/>
  <c r="H241" i="14"/>
  <c r="E242" i="14"/>
  <c r="F242" i="14"/>
  <c r="G242" i="14"/>
  <c r="G397" i="14" s="1"/>
  <c r="H242" i="14"/>
  <c r="E243" i="14"/>
  <c r="F243" i="14"/>
  <c r="G243" i="14"/>
  <c r="H243" i="14"/>
  <c r="E244" i="14"/>
  <c r="F244" i="14"/>
  <c r="G244" i="14"/>
  <c r="H244" i="14"/>
  <c r="E245" i="14"/>
  <c r="F245" i="14"/>
  <c r="G245" i="14"/>
  <c r="G386" i="14" s="1"/>
  <c r="H245" i="14"/>
  <c r="E246" i="14"/>
  <c r="F246" i="14"/>
  <c r="G246" i="14"/>
  <c r="H246" i="14"/>
  <c r="E247" i="14"/>
  <c r="F247" i="14"/>
  <c r="G247" i="14"/>
  <c r="H247" i="14"/>
  <c r="E248" i="14"/>
  <c r="F248" i="14"/>
  <c r="G248" i="14"/>
  <c r="G392" i="14" s="1"/>
  <c r="H248" i="14"/>
  <c r="E249" i="14"/>
  <c r="F249" i="14"/>
  <c r="G249" i="14"/>
  <c r="H249" i="14"/>
  <c r="E250" i="14"/>
  <c r="F250" i="14"/>
  <c r="G250" i="14"/>
  <c r="H250" i="14"/>
  <c r="E251" i="14"/>
  <c r="F251" i="14"/>
  <c r="G251" i="14"/>
  <c r="H251" i="14"/>
  <c r="E252" i="14"/>
  <c r="F252" i="14"/>
  <c r="G252" i="14"/>
  <c r="H252" i="14"/>
  <c r="E253" i="14"/>
  <c r="F253" i="14"/>
  <c r="G253" i="14"/>
  <c r="H253" i="14"/>
  <c r="E254" i="14"/>
  <c r="F254" i="14"/>
  <c r="G254" i="14"/>
  <c r="H254" i="14"/>
  <c r="E255" i="14"/>
  <c r="F255" i="14"/>
  <c r="G255" i="14"/>
  <c r="H255" i="14"/>
  <c r="E256" i="14"/>
  <c r="F256" i="14"/>
  <c r="G256" i="14"/>
  <c r="H256" i="14"/>
  <c r="E257" i="14"/>
  <c r="F257" i="14"/>
  <c r="G257" i="14"/>
  <c r="H257" i="14"/>
  <c r="E258" i="14"/>
  <c r="F258" i="14"/>
  <c r="G258" i="14"/>
  <c r="H258" i="14"/>
  <c r="E259" i="14"/>
  <c r="F259" i="14"/>
  <c r="G259" i="14"/>
  <c r="H259" i="14"/>
  <c r="E260" i="14"/>
  <c r="F260" i="14"/>
  <c r="G260" i="14"/>
  <c r="H260" i="14"/>
  <c r="E261" i="14"/>
  <c r="F261" i="14"/>
  <c r="G261" i="14"/>
  <c r="H261" i="14"/>
  <c r="E262" i="14"/>
  <c r="F262" i="14"/>
  <c r="G262" i="14"/>
  <c r="H262" i="14"/>
  <c r="E263" i="14"/>
  <c r="F263" i="14"/>
  <c r="G263" i="14"/>
  <c r="H263" i="14"/>
  <c r="E264" i="14"/>
  <c r="F264" i="14"/>
  <c r="G264" i="14"/>
  <c r="H264" i="14"/>
  <c r="E265" i="14"/>
  <c r="F265" i="14"/>
  <c r="G265" i="14"/>
  <c r="H265" i="14"/>
  <c r="E266" i="14"/>
  <c r="F266" i="14"/>
  <c r="G266" i="14"/>
  <c r="H266" i="14"/>
  <c r="E267" i="14"/>
  <c r="F267" i="14"/>
  <c r="G267" i="14"/>
  <c r="H267" i="14"/>
  <c r="E268" i="14"/>
  <c r="F268" i="14"/>
  <c r="G268" i="14"/>
  <c r="H268" i="14"/>
  <c r="E269" i="14"/>
  <c r="F269" i="14"/>
  <c r="G269" i="14"/>
  <c r="H269" i="14"/>
  <c r="E270" i="14"/>
  <c r="F270" i="14"/>
  <c r="G270" i="14"/>
  <c r="H270" i="14"/>
  <c r="E271" i="14"/>
  <c r="F271" i="14"/>
  <c r="G271" i="14"/>
  <c r="H271" i="14"/>
  <c r="E272" i="14"/>
  <c r="F272" i="14"/>
  <c r="G272" i="14"/>
  <c r="H272" i="14"/>
  <c r="E273" i="14"/>
  <c r="F273" i="14"/>
  <c r="G273" i="14"/>
  <c r="H273" i="14"/>
  <c r="E274" i="14"/>
  <c r="F274" i="14"/>
  <c r="G274" i="14"/>
  <c r="H274" i="14"/>
  <c r="E275" i="14"/>
  <c r="F275" i="14"/>
  <c r="G275" i="14"/>
  <c r="H275" i="14"/>
  <c r="E276" i="14"/>
  <c r="F276" i="14"/>
  <c r="G276" i="14"/>
  <c r="H276" i="14"/>
  <c r="E277" i="14"/>
  <c r="F277" i="14"/>
  <c r="G277" i="14"/>
  <c r="H277" i="14"/>
  <c r="E278" i="14"/>
  <c r="F278" i="14"/>
  <c r="G278" i="14"/>
  <c r="H278" i="14"/>
  <c r="E279" i="14"/>
  <c r="F279" i="14"/>
  <c r="G279" i="14"/>
  <c r="H279" i="14"/>
  <c r="E280" i="14"/>
  <c r="F280" i="14"/>
  <c r="G280" i="14"/>
  <c r="H280" i="14"/>
  <c r="E281" i="14"/>
  <c r="F281" i="14"/>
  <c r="G281" i="14"/>
  <c r="H281" i="14"/>
  <c r="E282" i="14"/>
  <c r="F282" i="14"/>
  <c r="G282" i="14"/>
  <c r="H282" i="14"/>
  <c r="E283" i="14"/>
  <c r="F283" i="14"/>
  <c r="G283" i="14"/>
  <c r="H283" i="14"/>
  <c r="E284" i="14"/>
  <c r="F284" i="14"/>
  <c r="G284" i="14"/>
  <c r="H284" i="14"/>
  <c r="E285" i="14"/>
  <c r="F285" i="14"/>
  <c r="G285" i="14"/>
  <c r="H285" i="14"/>
  <c r="E286" i="14"/>
  <c r="F286" i="14"/>
  <c r="G286" i="14"/>
  <c r="H286" i="14"/>
  <c r="E287" i="14"/>
  <c r="F287" i="14"/>
  <c r="G287" i="14"/>
  <c r="H287" i="14"/>
  <c r="E288" i="14"/>
  <c r="F288" i="14"/>
  <c r="G288" i="14"/>
  <c r="H288" i="14"/>
  <c r="E289" i="14"/>
  <c r="F289" i="14"/>
  <c r="G289" i="14"/>
  <c r="H289" i="14"/>
  <c r="E290" i="14"/>
  <c r="F290" i="14"/>
  <c r="G290" i="14"/>
  <c r="H290" i="14"/>
  <c r="E291" i="14"/>
  <c r="F291" i="14"/>
  <c r="G291" i="14"/>
  <c r="H291" i="14"/>
  <c r="E292" i="14"/>
  <c r="F292" i="14"/>
  <c r="G292" i="14"/>
  <c r="H292" i="14"/>
  <c r="E293" i="14"/>
  <c r="F293" i="14"/>
  <c r="G293" i="14"/>
  <c r="H293" i="14"/>
  <c r="E294" i="14"/>
  <c r="F294" i="14"/>
  <c r="G294" i="14"/>
  <c r="H294" i="14"/>
  <c r="E295" i="14"/>
  <c r="F295" i="14"/>
  <c r="G295" i="14"/>
  <c r="H295" i="14"/>
  <c r="E296" i="14"/>
  <c r="F296" i="14"/>
  <c r="G296" i="14"/>
  <c r="H296" i="14"/>
  <c r="E297" i="14"/>
  <c r="F297" i="14"/>
  <c r="G297" i="14"/>
  <c r="H297" i="14"/>
  <c r="E298" i="14"/>
  <c r="F298" i="14"/>
  <c r="G298" i="14"/>
  <c r="H298" i="14"/>
  <c r="E299" i="14"/>
  <c r="F299" i="14"/>
  <c r="G299" i="14"/>
  <c r="H299" i="14"/>
  <c r="E300" i="14"/>
  <c r="F300" i="14"/>
  <c r="G300" i="14"/>
  <c r="H300" i="14"/>
  <c r="E301" i="14"/>
  <c r="F301" i="14"/>
  <c r="G301" i="14"/>
  <c r="H301" i="14"/>
  <c r="E302" i="14"/>
  <c r="F302" i="14"/>
  <c r="G302" i="14"/>
  <c r="H302" i="14"/>
  <c r="E303" i="14"/>
  <c r="F303" i="14"/>
  <c r="G303" i="14"/>
  <c r="H303" i="14"/>
  <c r="E304" i="14"/>
  <c r="F304" i="14"/>
  <c r="G304" i="14"/>
  <c r="H304" i="14"/>
  <c r="E305" i="14"/>
  <c r="F305" i="14"/>
  <c r="G305" i="14"/>
  <c r="H305" i="14"/>
  <c r="E306" i="14"/>
  <c r="F306" i="14"/>
  <c r="G306" i="14"/>
  <c r="H306" i="14"/>
  <c r="E307" i="14"/>
  <c r="F307" i="14"/>
  <c r="G307" i="14"/>
  <c r="H307" i="14"/>
  <c r="E308" i="14"/>
  <c r="F308" i="14"/>
  <c r="G308" i="14"/>
  <c r="H308" i="14"/>
  <c r="E309" i="14"/>
  <c r="F309" i="14"/>
  <c r="G309" i="14"/>
  <c r="H309" i="14"/>
  <c r="E310" i="14"/>
  <c r="F310" i="14"/>
  <c r="G310" i="14"/>
  <c r="H310" i="14"/>
  <c r="E311" i="14"/>
  <c r="F311" i="14"/>
  <c r="G311" i="14"/>
  <c r="H311" i="14"/>
  <c r="E312" i="14"/>
  <c r="F312" i="14"/>
  <c r="G312" i="14"/>
  <c r="H312" i="14"/>
  <c r="E313" i="14"/>
  <c r="F313" i="14"/>
  <c r="G313" i="14"/>
  <c r="H313" i="14"/>
  <c r="E314" i="14"/>
  <c r="F314" i="14"/>
  <c r="G314" i="14"/>
  <c r="H314" i="14"/>
  <c r="E315" i="14"/>
  <c r="F315" i="14"/>
  <c r="G315" i="14"/>
  <c r="H315" i="14"/>
  <c r="E316" i="14"/>
  <c r="F316" i="14"/>
  <c r="G316" i="14"/>
  <c r="H316" i="14"/>
  <c r="E317" i="14"/>
  <c r="F317" i="14"/>
  <c r="G317" i="14"/>
  <c r="H317" i="14"/>
  <c r="E318" i="14"/>
  <c r="F318" i="14"/>
  <c r="G318" i="14"/>
  <c r="H318" i="14"/>
  <c r="E319" i="14"/>
  <c r="F319" i="14"/>
  <c r="G319" i="14"/>
  <c r="H319" i="14"/>
  <c r="E320" i="14"/>
  <c r="F320" i="14"/>
  <c r="G320" i="14"/>
  <c r="H320" i="14"/>
  <c r="E321" i="14"/>
  <c r="F321" i="14"/>
  <c r="G321" i="14"/>
  <c r="H321" i="14"/>
  <c r="E322" i="14"/>
  <c r="F322" i="14"/>
  <c r="G322" i="14"/>
  <c r="H322" i="14"/>
  <c r="E323" i="14"/>
  <c r="F323" i="14"/>
  <c r="G323" i="14"/>
  <c r="H323" i="14"/>
  <c r="E324" i="14"/>
  <c r="F324" i="14"/>
  <c r="G324" i="14"/>
  <c r="H324" i="14"/>
  <c r="E325" i="14"/>
  <c r="F325" i="14"/>
  <c r="G325" i="14"/>
  <c r="H325" i="14"/>
  <c r="E326" i="14"/>
  <c r="F326" i="14"/>
  <c r="G326" i="14"/>
  <c r="H326" i="14"/>
  <c r="E327" i="14"/>
  <c r="F327" i="14"/>
  <c r="G327" i="14"/>
  <c r="H327" i="14"/>
  <c r="E328" i="14"/>
  <c r="F328" i="14"/>
  <c r="G328" i="14"/>
  <c r="H328" i="14"/>
  <c r="E329" i="14"/>
  <c r="F329" i="14"/>
  <c r="G329" i="14"/>
  <c r="H329" i="14"/>
  <c r="E330" i="14"/>
  <c r="F330" i="14"/>
  <c r="G330" i="14"/>
  <c r="H330" i="14"/>
  <c r="E331" i="14"/>
  <c r="F331" i="14"/>
  <c r="G331" i="14"/>
  <c r="H331" i="14"/>
  <c r="E332" i="14"/>
  <c r="F332" i="14"/>
  <c r="G332" i="14"/>
  <c r="H332" i="14"/>
  <c r="E333" i="14"/>
  <c r="F333" i="14"/>
  <c r="G333" i="14"/>
  <c r="H333" i="14"/>
  <c r="E334" i="14"/>
  <c r="F334" i="14"/>
  <c r="G334" i="14"/>
  <c r="H334" i="14"/>
  <c r="E335" i="14"/>
  <c r="F335" i="14"/>
  <c r="G335" i="14"/>
  <c r="H335" i="14"/>
  <c r="E336" i="14"/>
  <c r="F336" i="14"/>
  <c r="G336" i="14"/>
  <c r="H336" i="14"/>
  <c r="E337" i="14"/>
  <c r="F337" i="14"/>
  <c r="G337" i="14"/>
  <c r="H337" i="14"/>
  <c r="E338" i="14"/>
  <c r="F338" i="14"/>
  <c r="G338" i="14"/>
  <c r="H338" i="14"/>
  <c r="E339" i="14"/>
  <c r="F339" i="14"/>
  <c r="G339" i="14"/>
  <c r="H339" i="14"/>
  <c r="E340" i="14"/>
  <c r="F340" i="14"/>
  <c r="G340" i="14"/>
  <c r="H340" i="14"/>
  <c r="E341" i="14"/>
  <c r="F341" i="14"/>
  <c r="G341" i="14"/>
  <c r="H341" i="14"/>
  <c r="E342" i="14"/>
  <c r="F342" i="14"/>
  <c r="G342" i="14"/>
  <c r="H342" i="14"/>
  <c r="E343" i="14"/>
  <c r="F343" i="14"/>
  <c r="G343" i="14"/>
  <c r="H343" i="14"/>
  <c r="E344" i="14"/>
  <c r="F344" i="14"/>
  <c r="G344" i="14"/>
  <c r="H344" i="14"/>
  <c r="E345" i="14"/>
  <c r="F345" i="14"/>
  <c r="G345" i="14"/>
  <c r="H345" i="14"/>
  <c r="E346" i="14"/>
  <c r="F346" i="14"/>
  <c r="G346" i="14"/>
  <c r="H346" i="14"/>
  <c r="E347" i="14"/>
  <c r="F347" i="14"/>
  <c r="G347" i="14"/>
  <c r="H347" i="14"/>
  <c r="E348" i="14"/>
  <c r="F348" i="14"/>
  <c r="G348" i="14"/>
  <c r="H348" i="14"/>
  <c r="E349" i="14"/>
  <c r="F349" i="14"/>
  <c r="G349" i="14"/>
  <c r="H349" i="14"/>
  <c r="E350" i="14"/>
  <c r="F350" i="14"/>
  <c r="G350" i="14"/>
  <c r="H350" i="14"/>
  <c r="E351" i="14"/>
  <c r="F351" i="14"/>
  <c r="G351" i="14"/>
  <c r="H351" i="14"/>
  <c r="E352" i="14"/>
  <c r="F352" i="14"/>
  <c r="G352" i="14"/>
  <c r="H352" i="14"/>
  <c r="E353" i="14"/>
  <c r="F353" i="14"/>
  <c r="G353" i="14"/>
  <c r="H353" i="14"/>
  <c r="E354" i="14"/>
  <c r="F354" i="14"/>
  <c r="G354" i="14"/>
  <c r="H354" i="14"/>
  <c r="E355" i="14"/>
  <c r="F355" i="14"/>
  <c r="G355" i="14"/>
  <c r="H355" i="14"/>
  <c r="E356" i="14"/>
  <c r="F356" i="14"/>
  <c r="G356" i="14"/>
  <c r="H356" i="14"/>
  <c r="E357" i="14"/>
  <c r="F357" i="14"/>
  <c r="G357" i="14"/>
  <c r="H357" i="14"/>
  <c r="E358" i="14"/>
  <c r="F358" i="14"/>
  <c r="G358" i="14"/>
  <c r="H358" i="14"/>
  <c r="E359" i="14"/>
  <c r="F359" i="14"/>
  <c r="G359" i="14"/>
  <c r="H359" i="14"/>
  <c r="E360" i="14"/>
  <c r="F360" i="14"/>
  <c r="G360" i="14"/>
  <c r="H360" i="14"/>
  <c r="E361" i="14"/>
  <c r="F361" i="14"/>
  <c r="G361" i="14"/>
  <c r="H361" i="14"/>
  <c r="E362" i="14"/>
  <c r="F362" i="14"/>
  <c r="G362" i="14"/>
  <c r="H362" i="14"/>
  <c r="E363" i="14"/>
  <c r="F363" i="14"/>
  <c r="G363" i="14"/>
  <c r="H363" i="14"/>
  <c r="E364" i="14"/>
  <c r="F364" i="14"/>
  <c r="G364" i="14"/>
  <c r="H364" i="14"/>
  <c r="E365" i="14"/>
  <c r="F365" i="14"/>
  <c r="G365" i="14"/>
  <c r="H365" i="14"/>
  <c r="E366" i="14"/>
  <c r="F366" i="14"/>
  <c r="G366" i="14"/>
  <c r="H366" i="14"/>
  <c r="E367" i="14"/>
  <c r="F367" i="14"/>
  <c r="G367" i="14"/>
  <c r="H367" i="14"/>
  <c r="E368" i="14"/>
  <c r="F368" i="14"/>
  <c r="G368" i="14"/>
  <c r="H368" i="14"/>
  <c r="E369" i="14"/>
  <c r="F369" i="14"/>
  <c r="G369" i="14"/>
  <c r="H369" i="14"/>
  <c r="E370" i="14"/>
  <c r="F370" i="14"/>
  <c r="G370" i="14"/>
  <c r="H370" i="14"/>
  <c r="E371" i="14"/>
  <c r="F371" i="14"/>
  <c r="G371" i="14"/>
  <c r="H371" i="14"/>
  <c r="E372" i="14"/>
  <c r="F372" i="14"/>
  <c r="G372" i="14"/>
  <c r="H372" i="14"/>
  <c r="E373" i="14"/>
  <c r="F373" i="14"/>
  <c r="G373" i="14"/>
  <c r="H373" i="14"/>
  <c r="E374" i="14"/>
  <c r="F374" i="14"/>
  <c r="G374" i="14"/>
  <c r="H374" i="14"/>
  <c r="E375" i="14"/>
  <c r="F375" i="14"/>
  <c r="G375" i="14"/>
  <c r="H375" i="14"/>
  <c r="E376" i="14"/>
  <c r="F376" i="14"/>
  <c r="G376" i="14"/>
  <c r="H376" i="14"/>
  <c r="E377" i="14"/>
  <c r="F377" i="14"/>
  <c r="G377" i="14"/>
  <c r="H377" i="14"/>
  <c r="E378" i="14"/>
  <c r="F378" i="14"/>
  <c r="G378" i="14"/>
  <c r="H378" i="14"/>
  <c r="E379" i="14"/>
  <c r="F379" i="14"/>
  <c r="G379" i="14"/>
  <c r="H379" i="14"/>
  <c r="E380" i="14"/>
  <c r="F380" i="14"/>
  <c r="G380" i="14"/>
  <c r="H380" i="14"/>
  <c r="H239" i="14"/>
  <c r="G239" i="14"/>
  <c r="F239" i="14"/>
  <c r="E239" i="14"/>
  <c r="D240" i="14"/>
  <c r="Y8" i="14" s="1"/>
  <c r="D242" i="14"/>
  <c r="D243" i="14"/>
  <c r="D244" i="14"/>
  <c r="D245" i="14"/>
  <c r="D246" i="14"/>
  <c r="D395" i="14" s="1"/>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4" i="14"/>
  <c r="D375" i="14"/>
  <c r="D376" i="14"/>
  <c r="D377" i="14"/>
  <c r="D378" i="14"/>
  <c r="D379" i="14"/>
  <c r="D380" i="14"/>
  <c r="D386" i="14" l="1"/>
  <c r="G385" i="14"/>
  <c r="V460" i="14" a="1"/>
  <c r="V460" i="14" s="1"/>
  <c r="V458" i="14" a="1"/>
  <c r="V458" i="14" s="1"/>
  <c r="V455" i="14" a="1"/>
  <c r="V455" i="14" s="1"/>
  <c r="V461" i="14"/>
  <c r="T458" i="14" a="1"/>
  <c r="T458" i="14" s="1"/>
  <c r="T461" i="14"/>
  <c r="T460" i="14" a="1"/>
  <c r="T460" i="14" s="1"/>
  <c r="T455" i="14" a="1"/>
  <c r="T455" i="14" s="1"/>
  <c r="Q459" i="14"/>
  <c r="Q460" i="14" a="1"/>
  <c r="Q460" i="14" s="1"/>
  <c r="Q455" i="14" a="1"/>
  <c r="Q455" i="14" s="1"/>
  <c r="Q458" i="14" a="1"/>
  <c r="Q458" i="14" s="1"/>
  <c r="Q461" i="14"/>
  <c r="P458" i="14" a="1"/>
  <c r="P458" i="14" s="1"/>
  <c r="P459" i="14"/>
  <c r="P460" i="14" a="1"/>
  <c r="P460" i="14" s="1"/>
  <c r="R460" i="14" a="1"/>
  <c r="R460" i="14" s="1"/>
  <c r="F384" i="14"/>
  <c r="F385" i="14"/>
  <c r="F392" i="14"/>
  <c r="F386" i="14"/>
  <c r="F397" i="14"/>
  <c r="J383" i="14"/>
  <c r="S458" i="14" a="1"/>
  <c r="S458" i="14" s="1"/>
  <c r="R461" i="14"/>
  <c r="E384" i="14"/>
  <c r="E385" i="14"/>
  <c r="E392" i="14"/>
  <c r="E386" i="14"/>
  <c r="E397" i="14"/>
  <c r="J395" i="14"/>
  <c r="D387" i="14"/>
  <c r="H383" i="14"/>
  <c r="H388" i="14"/>
  <c r="H389" i="14"/>
  <c r="J386" i="14"/>
  <c r="G383" i="14"/>
  <c r="G388" i="14"/>
  <c r="G389" i="14"/>
  <c r="G384" i="14"/>
  <c r="D389" i="14"/>
  <c r="D388" i="14"/>
  <c r="F383" i="14"/>
  <c r="F388" i="14"/>
  <c r="F389" i="14"/>
  <c r="J387" i="14"/>
  <c r="R455" i="14" a="1"/>
  <c r="R455" i="14" s="1"/>
  <c r="D393" i="14"/>
  <c r="D394" i="14"/>
  <c r="D396" i="14"/>
  <c r="D398" i="14"/>
  <c r="E383" i="14"/>
  <c r="E388" i="14"/>
  <c r="E389" i="14"/>
  <c r="J397" i="14"/>
  <c r="D385" i="14"/>
  <c r="H393" i="14"/>
  <c r="H394" i="14"/>
  <c r="H395" i="14"/>
  <c r="H387" i="14"/>
  <c r="H396" i="14"/>
  <c r="H398" i="14"/>
  <c r="J389" i="14"/>
  <c r="J388" i="14"/>
  <c r="AC8" i="14"/>
  <c r="R459" i="14"/>
  <c r="G393" i="14"/>
  <c r="G394" i="14"/>
  <c r="G395" i="14"/>
  <c r="G387" i="14"/>
  <c r="G396" i="14"/>
  <c r="G398" i="14"/>
  <c r="J393" i="14"/>
  <c r="J394" i="14"/>
  <c r="J396" i="14"/>
  <c r="J398" i="14"/>
  <c r="AB8" i="14"/>
  <c r="R458" i="14" a="1"/>
  <c r="R458" i="14" s="1"/>
  <c r="F393" i="14"/>
  <c r="F394" i="14"/>
  <c r="F387" i="14"/>
  <c r="F398" i="14"/>
  <c r="F396" i="14"/>
  <c r="J384" i="14"/>
  <c r="J385" i="14"/>
  <c r="AA8" i="14"/>
  <c r="S455" i="14" a="1"/>
  <c r="S455" i="14" s="1"/>
  <c r="S460" i="14" a="1"/>
  <c r="S460" i="14" s="1"/>
  <c r="E393" i="14"/>
  <c r="E394" i="14"/>
  <c r="E395" i="14"/>
  <c r="E387" i="14"/>
  <c r="E398" i="14"/>
  <c r="E396" i="14"/>
  <c r="Z8" i="14"/>
  <c r="S461" i="14"/>
  <c r="H384" i="14"/>
  <c r="H385" i="14"/>
  <c r="H392" i="14"/>
  <c r="H386" i="14"/>
  <c r="H397" i="14"/>
  <c r="V456" i="15"/>
  <c r="AI456" i="15"/>
  <c r="AH456" i="15"/>
  <c r="AF456" i="15"/>
  <c r="AC456" i="15"/>
  <c r="X456" i="15"/>
  <c r="U456" i="15"/>
  <c r="T456" i="15"/>
  <c r="Q456" i="15"/>
  <c r="M456" i="15"/>
  <c r="L456" i="15"/>
  <c r="I456" i="15"/>
  <c r="M435" i="15"/>
  <c r="M420" i="15"/>
  <c r="M407" i="15"/>
  <c r="AL456" i="15"/>
  <c r="AK456" i="15"/>
  <c r="AJ456" i="15"/>
  <c r="AG456" i="15"/>
  <c r="AE456" i="15"/>
  <c r="AD456" i="15"/>
  <c r="AB456" i="15"/>
  <c r="AA456" i="15"/>
  <c r="Z456" i="15"/>
  <c r="Y456" i="15" l="1"/>
  <c r="W456" i="15"/>
  <c r="S456" i="15"/>
  <c r="P456" i="15"/>
  <c r="O456" i="15"/>
  <c r="N456" i="15"/>
  <c r="K456" i="15"/>
  <c r="J456" i="15"/>
  <c r="I455" i="15"/>
  <c r="H456" i="15"/>
  <c r="G456" i="15"/>
  <c r="F456" i="15"/>
  <c r="E456" i="15"/>
  <c r="E455" i="15"/>
  <c r="F455" i="15"/>
  <c r="G455" i="15"/>
  <c r="H455" i="15"/>
  <c r="J455" i="15"/>
  <c r="K455" i="15"/>
  <c r="L455" i="15"/>
  <c r="M455" i="15"/>
  <c r="N455" i="15"/>
  <c r="O455" i="15"/>
  <c r="P455" i="15"/>
  <c r="Q455" i="15"/>
  <c r="R455" i="15"/>
  <c r="S455" i="15"/>
  <c r="T455" i="15"/>
  <c r="U455" i="15"/>
  <c r="V455" i="15"/>
  <c r="W455" i="15"/>
  <c r="X455" i="15"/>
  <c r="Y455" i="15"/>
  <c r="Z455" i="15"/>
  <c r="AA455" i="15"/>
  <c r="AB455" i="15"/>
  <c r="AC455" i="15"/>
  <c r="AD455" i="15"/>
  <c r="AE455" i="15"/>
  <c r="AF455" i="15"/>
  <c r="AG455" i="15"/>
  <c r="AH455" i="15"/>
  <c r="AI455" i="15"/>
  <c r="AJ455" i="15"/>
  <c r="AK455" i="15"/>
  <c r="AL455" i="15"/>
  <c r="D455" i="15"/>
  <c r="E453" i="15"/>
  <c r="F453" i="15"/>
  <c r="G453" i="15"/>
  <c r="H453" i="15"/>
  <c r="I453" i="15"/>
  <c r="J453" i="15"/>
  <c r="K453" i="15"/>
  <c r="L453" i="15"/>
  <c r="M453" i="15"/>
  <c r="N453" i="15"/>
  <c r="O453" i="15"/>
  <c r="P453" i="15"/>
  <c r="Q453" i="15"/>
  <c r="R453" i="15"/>
  <c r="S453" i="15"/>
  <c r="T453" i="15"/>
  <c r="U453" i="15"/>
  <c r="V453" i="15"/>
  <c r="W453" i="15"/>
  <c r="X453" i="15"/>
  <c r="Y453" i="15"/>
  <c r="Z453" i="15"/>
  <c r="AA453" i="15"/>
  <c r="AB453" i="15"/>
  <c r="AC453" i="15"/>
  <c r="AD453" i="15"/>
  <c r="AE453" i="15"/>
  <c r="AF453" i="15"/>
  <c r="AG453" i="15"/>
  <c r="AH453" i="15"/>
  <c r="AI453" i="15"/>
  <c r="AJ453" i="15"/>
  <c r="AK453" i="15"/>
  <c r="AL453" i="15"/>
  <c r="D453" i="15"/>
  <c r="E379" i="15"/>
  <c r="F379" i="15"/>
  <c r="G379" i="15"/>
  <c r="H379" i="15"/>
  <c r="I379" i="15"/>
  <c r="J379" i="15"/>
  <c r="K379" i="15"/>
  <c r="L379" i="15"/>
  <c r="M379" i="15"/>
  <c r="N379" i="15"/>
  <c r="O379" i="15"/>
  <c r="P379" i="15"/>
  <c r="Q379" i="15"/>
  <c r="R379" i="15"/>
  <c r="S379" i="15"/>
  <c r="T379" i="15"/>
  <c r="U379" i="15"/>
  <c r="V379" i="15"/>
  <c r="W379" i="15"/>
  <c r="X379" i="15"/>
  <c r="Y379" i="15"/>
  <c r="Z379" i="15"/>
  <c r="AA379" i="15"/>
  <c r="AB379" i="15"/>
  <c r="AC379" i="15"/>
  <c r="AD379" i="15"/>
  <c r="AE379" i="15"/>
  <c r="AF379" i="15"/>
  <c r="AG379" i="15"/>
  <c r="AH379" i="15"/>
  <c r="AI379" i="15"/>
  <c r="AJ379" i="15"/>
  <c r="AK379" i="15"/>
  <c r="AL379" i="15"/>
  <c r="D379" i="15"/>
  <c r="E378" i="15"/>
  <c r="F378" i="15"/>
  <c r="G378" i="15"/>
  <c r="H378" i="15"/>
  <c r="I378" i="15"/>
  <c r="J378" i="15"/>
  <c r="K378" i="15"/>
  <c r="L378" i="15"/>
  <c r="M378" i="15"/>
  <c r="N378" i="15"/>
  <c r="O378" i="15"/>
  <c r="P378" i="15"/>
  <c r="Q378" i="15"/>
  <c r="R378" i="15"/>
  <c r="S378" i="15"/>
  <c r="T378" i="15"/>
  <c r="U378" i="15"/>
  <c r="V378" i="15"/>
  <c r="W378" i="15"/>
  <c r="X378" i="15"/>
  <c r="Y378" i="15"/>
  <c r="Z378" i="15"/>
  <c r="AA378" i="15"/>
  <c r="AB378" i="15"/>
  <c r="AC378" i="15"/>
  <c r="AD378" i="15"/>
  <c r="AE378" i="15"/>
  <c r="AF378" i="15"/>
  <c r="AG378" i="15"/>
  <c r="AH378" i="15"/>
  <c r="AI378" i="15"/>
  <c r="AJ378" i="15"/>
  <c r="AK378" i="15"/>
  <c r="AL378" i="15"/>
  <c r="I85" i="4"/>
  <c r="AL82" i="22"/>
  <c r="D382" i="15"/>
  <c r="D149" i="15"/>
  <c r="D226" i="15" s="1"/>
  <c r="E383" i="15"/>
  <c r="F383" i="15"/>
  <c r="G383" i="15"/>
  <c r="H383" i="15"/>
  <c r="I383" i="15"/>
  <c r="J383" i="15"/>
  <c r="K383" i="15"/>
  <c r="L383" i="15"/>
  <c r="M383" i="15"/>
  <c r="N383" i="15"/>
  <c r="O383" i="15"/>
  <c r="P383" i="15"/>
  <c r="Q383" i="15"/>
  <c r="R383" i="15"/>
  <c r="S383" i="15"/>
  <c r="T383" i="15"/>
  <c r="U383" i="15"/>
  <c r="V383" i="15"/>
  <c r="W383" i="15"/>
  <c r="X383" i="15"/>
  <c r="Y383" i="15"/>
  <c r="Z383" i="15"/>
  <c r="AA383" i="15"/>
  <c r="AB383" i="15"/>
  <c r="AC383" i="15"/>
  <c r="AD383" i="15"/>
  <c r="AE383" i="15"/>
  <c r="AF383" i="15"/>
  <c r="AG383" i="15"/>
  <c r="AH383" i="15"/>
  <c r="AI383" i="15"/>
  <c r="AJ383" i="15"/>
  <c r="AK383" i="15"/>
  <c r="AL383" i="15"/>
  <c r="E384" i="15"/>
  <c r="F384" i="15"/>
  <c r="G384" i="15"/>
  <c r="H384" i="15"/>
  <c r="I384" i="15"/>
  <c r="J384" i="15"/>
  <c r="K384" i="15"/>
  <c r="L384" i="15"/>
  <c r="M384" i="15"/>
  <c r="N384" i="15"/>
  <c r="O384" i="15"/>
  <c r="P384" i="15"/>
  <c r="Q384" i="15"/>
  <c r="R384" i="15"/>
  <c r="S384" i="15"/>
  <c r="T384" i="15"/>
  <c r="U384" i="15"/>
  <c r="V384" i="15"/>
  <c r="W384" i="15"/>
  <c r="X384" i="15"/>
  <c r="Y384" i="15"/>
  <c r="Z384" i="15"/>
  <c r="AA384" i="15"/>
  <c r="AB384" i="15"/>
  <c r="AC384" i="15"/>
  <c r="AD384" i="15"/>
  <c r="AE384" i="15"/>
  <c r="AF384" i="15"/>
  <c r="AG384" i="15"/>
  <c r="AH384" i="15"/>
  <c r="AI384" i="15"/>
  <c r="AJ384" i="15"/>
  <c r="AK384" i="15"/>
  <c r="AL384" i="15"/>
  <c r="E385" i="15"/>
  <c r="F385" i="15"/>
  <c r="G385" i="15"/>
  <c r="H385" i="15"/>
  <c r="I385" i="15"/>
  <c r="J385" i="15"/>
  <c r="K385" i="15"/>
  <c r="L385" i="15"/>
  <c r="M385" i="15"/>
  <c r="N385" i="15"/>
  <c r="O385" i="15"/>
  <c r="P385" i="15"/>
  <c r="Q385" i="15"/>
  <c r="R385" i="15"/>
  <c r="S385" i="15"/>
  <c r="T385" i="15"/>
  <c r="U385" i="15"/>
  <c r="V385" i="15"/>
  <c r="W385" i="15"/>
  <c r="X385" i="15"/>
  <c r="Y385" i="15"/>
  <c r="Z385" i="15"/>
  <c r="AA385" i="15"/>
  <c r="AB385" i="15"/>
  <c r="AC385" i="15"/>
  <c r="AD385" i="15"/>
  <c r="AE385" i="15"/>
  <c r="AF385" i="15"/>
  <c r="AG385" i="15"/>
  <c r="AH385" i="15"/>
  <c r="AI385" i="15"/>
  <c r="AJ385" i="15"/>
  <c r="AK385" i="15"/>
  <c r="AL385" i="15"/>
  <c r="E386" i="15"/>
  <c r="F386" i="15"/>
  <c r="G386" i="15"/>
  <c r="H386" i="15"/>
  <c r="I386" i="15"/>
  <c r="J386" i="15"/>
  <c r="K386" i="15"/>
  <c r="L386" i="15"/>
  <c r="M386" i="15"/>
  <c r="N386" i="15"/>
  <c r="O386" i="15"/>
  <c r="P386" i="15"/>
  <c r="Q386" i="15"/>
  <c r="R386" i="15"/>
  <c r="S386" i="15"/>
  <c r="T386" i="15"/>
  <c r="U386" i="15"/>
  <c r="V386" i="15"/>
  <c r="W386" i="15"/>
  <c r="X386" i="15"/>
  <c r="Y386" i="15"/>
  <c r="Z386" i="15"/>
  <c r="AA386" i="15"/>
  <c r="AB386" i="15"/>
  <c r="AC386" i="15"/>
  <c r="AD386" i="15"/>
  <c r="AE386" i="15"/>
  <c r="AF386" i="15"/>
  <c r="AG386" i="15"/>
  <c r="AH386" i="15"/>
  <c r="AI386" i="15"/>
  <c r="AJ386" i="15"/>
  <c r="AK386" i="15"/>
  <c r="AL386" i="15"/>
  <c r="E387" i="15"/>
  <c r="F387" i="15"/>
  <c r="G387" i="15"/>
  <c r="H387" i="15"/>
  <c r="I387" i="15"/>
  <c r="J387" i="15"/>
  <c r="K387" i="15"/>
  <c r="L387" i="15"/>
  <c r="M387" i="15"/>
  <c r="N387" i="15"/>
  <c r="O387" i="15"/>
  <c r="P387" i="15"/>
  <c r="Q387" i="15"/>
  <c r="R387" i="15"/>
  <c r="S387" i="15"/>
  <c r="T387" i="15"/>
  <c r="U387" i="15"/>
  <c r="V387" i="15"/>
  <c r="W387" i="15"/>
  <c r="X387" i="15"/>
  <c r="Y387" i="15"/>
  <c r="Z387" i="15"/>
  <c r="AA387" i="15"/>
  <c r="AB387" i="15"/>
  <c r="AC387" i="15"/>
  <c r="AD387" i="15"/>
  <c r="AE387" i="15"/>
  <c r="AF387" i="15"/>
  <c r="AG387" i="15"/>
  <c r="AH387" i="15"/>
  <c r="AI387" i="15"/>
  <c r="AJ387" i="15"/>
  <c r="AK387" i="15"/>
  <c r="AL387" i="15"/>
  <c r="E388" i="15"/>
  <c r="F388" i="15"/>
  <c r="G388" i="15"/>
  <c r="H388" i="15"/>
  <c r="I388" i="15"/>
  <c r="J388" i="15"/>
  <c r="K388" i="15"/>
  <c r="L388" i="15"/>
  <c r="M388" i="15"/>
  <c r="N388" i="15"/>
  <c r="O388" i="15"/>
  <c r="P388" i="15"/>
  <c r="Q388" i="15"/>
  <c r="R388" i="15"/>
  <c r="S388" i="15"/>
  <c r="T388" i="15"/>
  <c r="U388" i="15"/>
  <c r="V388" i="15"/>
  <c r="W388" i="15"/>
  <c r="X388" i="15"/>
  <c r="Y388" i="15"/>
  <c r="Z388" i="15"/>
  <c r="AA388" i="15"/>
  <c r="AB388" i="15"/>
  <c r="AC388" i="15"/>
  <c r="AD388" i="15"/>
  <c r="AE388" i="15"/>
  <c r="AF388" i="15"/>
  <c r="AG388" i="15"/>
  <c r="AH388" i="15"/>
  <c r="AI388" i="15"/>
  <c r="AJ388" i="15"/>
  <c r="AK388" i="15"/>
  <c r="AL388" i="15"/>
  <c r="E389" i="15"/>
  <c r="F389" i="15"/>
  <c r="G389" i="15"/>
  <c r="H389" i="15"/>
  <c r="I389" i="15"/>
  <c r="J389" i="15"/>
  <c r="K389" i="15"/>
  <c r="L389" i="15"/>
  <c r="M389" i="15"/>
  <c r="N389" i="15"/>
  <c r="O389" i="15"/>
  <c r="P389" i="15"/>
  <c r="Q389" i="15"/>
  <c r="R389" i="15"/>
  <c r="S389" i="15"/>
  <c r="T389" i="15"/>
  <c r="U389" i="15"/>
  <c r="V389" i="15"/>
  <c r="W389" i="15"/>
  <c r="X389" i="15"/>
  <c r="Y389" i="15"/>
  <c r="Z389" i="15"/>
  <c r="AA389" i="15"/>
  <c r="AB389" i="15"/>
  <c r="AC389" i="15"/>
  <c r="AD389" i="15"/>
  <c r="AE389" i="15"/>
  <c r="AF389" i="15"/>
  <c r="AG389" i="15"/>
  <c r="AH389" i="15"/>
  <c r="AI389" i="15"/>
  <c r="AJ389" i="15"/>
  <c r="AK389" i="15"/>
  <c r="AL389" i="15"/>
  <c r="E390" i="15"/>
  <c r="F390" i="15"/>
  <c r="G390" i="15"/>
  <c r="H390" i="15"/>
  <c r="I390" i="15"/>
  <c r="J390" i="15"/>
  <c r="K390" i="15"/>
  <c r="L390" i="15"/>
  <c r="M390" i="15"/>
  <c r="N390" i="15"/>
  <c r="O390" i="15"/>
  <c r="P390" i="15"/>
  <c r="Q390" i="15"/>
  <c r="R390" i="15"/>
  <c r="S390" i="15"/>
  <c r="T390" i="15"/>
  <c r="U390" i="15"/>
  <c r="V390" i="15"/>
  <c r="W390" i="15"/>
  <c r="X390" i="15"/>
  <c r="Y390" i="15"/>
  <c r="Z390" i="15"/>
  <c r="AA390" i="15"/>
  <c r="AB390" i="15"/>
  <c r="AC390" i="15"/>
  <c r="AD390" i="15"/>
  <c r="AE390" i="15"/>
  <c r="AF390" i="15"/>
  <c r="AG390" i="15"/>
  <c r="AH390" i="15"/>
  <c r="AI390" i="15"/>
  <c r="AJ390" i="15"/>
  <c r="AK390" i="15"/>
  <c r="AL390" i="15"/>
  <c r="E391" i="15"/>
  <c r="F391" i="15"/>
  <c r="G391" i="15"/>
  <c r="H391" i="15"/>
  <c r="I391" i="15"/>
  <c r="J391" i="15"/>
  <c r="K391" i="15"/>
  <c r="L391" i="15"/>
  <c r="M391" i="15"/>
  <c r="N391" i="15"/>
  <c r="O391" i="15"/>
  <c r="P391" i="15"/>
  <c r="Q391" i="15"/>
  <c r="R391" i="15"/>
  <c r="S391" i="15"/>
  <c r="T391" i="15"/>
  <c r="U391" i="15"/>
  <c r="V391" i="15"/>
  <c r="W391" i="15"/>
  <c r="X391" i="15"/>
  <c r="Y391" i="15"/>
  <c r="Z391" i="15"/>
  <c r="AA391" i="15"/>
  <c r="AB391" i="15"/>
  <c r="AC391" i="15"/>
  <c r="AD391" i="15"/>
  <c r="AE391" i="15"/>
  <c r="AF391" i="15"/>
  <c r="AG391" i="15"/>
  <c r="AH391" i="15"/>
  <c r="AI391" i="15"/>
  <c r="AJ391" i="15"/>
  <c r="AK391" i="15"/>
  <c r="AL391" i="15"/>
  <c r="E392" i="15"/>
  <c r="F392" i="15"/>
  <c r="G392" i="15"/>
  <c r="H392" i="15"/>
  <c r="I392" i="15"/>
  <c r="J392" i="15"/>
  <c r="K392" i="15"/>
  <c r="L392" i="15"/>
  <c r="M392" i="15"/>
  <c r="N392" i="15"/>
  <c r="O392" i="15"/>
  <c r="P392" i="15"/>
  <c r="Q392" i="15"/>
  <c r="R392" i="15"/>
  <c r="S392" i="15"/>
  <c r="T392" i="15"/>
  <c r="U392" i="15"/>
  <c r="V392" i="15"/>
  <c r="W392" i="15"/>
  <c r="X392" i="15"/>
  <c r="Y392" i="15"/>
  <c r="Z392" i="15"/>
  <c r="AA392" i="15"/>
  <c r="AB392" i="15"/>
  <c r="AC392" i="15"/>
  <c r="AD392" i="15"/>
  <c r="AE392" i="15"/>
  <c r="AF392" i="15"/>
  <c r="AG392" i="15"/>
  <c r="AH392" i="15"/>
  <c r="AI392" i="15"/>
  <c r="AJ392" i="15"/>
  <c r="AK392" i="15"/>
  <c r="AL392" i="15"/>
  <c r="E393" i="15"/>
  <c r="F393" i="15"/>
  <c r="G393" i="15"/>
  <c r="H393" i="15"/>
  <c r="I393" i="15"/>
  <c r="J393" i="15"/>
  <c r="K393" i="15"/>
  <c r="L393" i="15"/>
  <c r="M393" i="15"/>
  <c r="N393" i="15"/>
  <c r="O393" i="15"/>
  <c r="P393" i="15"/>
  <c r="Q393" i="15"/>
  <c r="R393" i="15"/>
  <c r="S393" i="15"/>
  <c r="T393" i="15"/>
  <c r="U393" i="15"/>
  <c r="V393" i="15"/>
  <c r="W393" i="15"/>
  <c r="X393" i="15"/>
  <c r="Y393" i="15"/>
  <c r="Z393" i="15"/>
  <c r="AA393" i="15"/>
  <c r="AB393" i="15"/>
  <c r="AC393" i="15"/>
  <c r="AD393" i="15"/>
  <c r="AE393" i="15"/>
  <c r="AF393" i="15"/>
  <c r="AG393" i="15"/>
  <c r="AH393" i="15"/>
  <c r="AI393" i="15"/>
  <c r="AJ393" i="15"/>
  <c r="AK393" i="15"/>
  <c r="AL393" i="15"/>
  <c r="E394" i="15"/>
  <c r="F394" i="15"/>
  <c r="G394" i="15"/>
  <c r="H394" i="15"/>
  <c r="I394" i="15"/>
  <c r="J394" i="15"/>
  <c r="K394" i="15"/>
  <c r="L394" i="15"/>
  <c r="M394" i="15"/>
  <c r="N394" i="15"/>
  <c r="O394" i="15"/>
  <c r="P394" i="15"/>
  <c r="Q394" i="15"/>
  <c r="R394" i="15"/>
  <c r="S394" i="15"/>
  <c r="T394" i="15"/>
  <c r="U394" i="15"/>
  <c r="V394" i="15"/>
  <c r="W394" i="15"/>
  <c r="X394" i="15"/>
  <c r="Y394" i="15"/>
  <c r="Z394" i="15"/>
  <c r="AA394" i="15"/>
  <c r="AB394" i="15"/>
  <c r="AC394" i="15"/>
  <c r="AD394" i="15"/>
  <c r="AE394" i="15"/>
  <c r="AF394" i="15"/>
  <c r="AG394" i="15"/>
  <c r="AH394" i="15"/>
  <c r="AI394" i="15"/>
  <c r="AJ394" i="15"/>
  <c r="AK394" i="15"/>
  <c r="AL394" i="15"/>
  <c r="E395" i="15"/>
  <c r="F395" i="15"/>
  <c r="G395" i="15"/>
  <c r="H395" i="15"/>
  <c r="I395" i="15"/>
  <c r="J395" i="15"/>
  <c r="K395" i="15"/>
  <c r="L395" i="15"/>
  <c r="M395" i="15"/>
  <c r="N395" i="15"/>
  <c r="O395" i="15"/>
  <c r="P395" i="15"/>
  <c r="Q395" i="15"/>
  <c r="R395" i="15"/>
  <c r="S395" i="15"/>
  <c r="T395" i="15"/>
  <c r="U395" i="15"/>
  <c r="V395" i="15"/>
  <c r="W395" i="15"/>
  <c r="X395" i="15"/>
  <c r="Y395" i="15"/>
  <c r="Z395" i="15"/>
  <c r="AA395" i="15"/>
  <c r="AB395" i="15"/>
  <c r="AC395" i="15"/>
  <c r="AD395" i="15"/>
  <c r="AE395" i="15"/>
  <c r="AF395" i="15"/>
  <c r="AG395" i="15"/>
  <c r="AH395" i="15"/>
  <c r="AI395" i="15"/>
  <c r="AJ395" i="15"/>
  <c r="AK395" i="15"/>
  <c r="AL395" i="15"/>
  <c r="E396" i="15"/>
  <c r="F396" i="15"/>
  <c r="G396" i="15"/>
  <c r="H396" i="15"/>
  <c r="I396" i="15"/>
  <c r="J396" i="15"/>
  <c r="K396" i="15"/>
  <c r="L396" i="15"/>
  <c r="M396" i="15"/>
  <c r="N396" i="15"/>
  <c r="O396" i="15"/>
  <c r="P396" i="15"/>
  <c r="Q396" i="15"/>
  <c r="R396" i="15"/>
  <c r="S396" i="15"/>
  <c r="T396" i="15"/>
  <c r="U396" i="15"/>
  <c r="V396" i="15"/>
  <c r="W396" i="15"/>
  <c r="X396" i="15"/>
  <c r="Y396" i="15"/>
  <c r="Z396" i="15"/>
  <c r="AA396" i="15"/>
  <c r="AB396" i="15"/>
  <c r="AC396" i="15"/>
  <c r="AD396" i="15"/>
  <c r="AE396" i="15"/>
  <c r="AF396" i="15"/>
  <c r="AG396" i="15"/>
  <c r="AH396" i="15"/>
  <c r="AI396" i="15"/>
  <c r="AJ396" i="15"/>
  <c r="AK396" i="15"/>
  <c r="AL396" i="15"/>
  <c r="E397" i="15"/>
  <c r="F397" i="15"/>
  <c r="G397" i="15"/>
  <c r="H397" i="15"/>
  <c r="I397" i="15"/>
  <c r="J397" i="15"/>
  <c r="K397" i="15"/>
  <c r="L397" i="15"/>
  <c r="M397" i="15"/>
  <c r="N397" i="15"/>
  <c r="O397" i="15"/>
  <c r="P397" i="15"/>
  <c r="Q397" i="15"/>
  <c r="R397" i="15"/>
  <c r="S397" i="15"/>
  <c r="T397" i="15"/>
  <c r="U397" i="15"/>
  <c r="V397" i="15"/>
  <c r="W397" i="15"/>
  <c r="X397" i="15"/>
  <c r="Y397" i="15"/>
  <c r="Z397" i="15"/>
  <c r="AA397" i="15"/>
  <c r="AB397" i="15"/>
  <c r="AC397" i="15"/>
  <c r="AD397" i="15"/>
  <c r="AE397" i="15"/>
  <c r="AF397" i="15"/>
  <c r="AG397" i="15"/>
  <c r="AH397" i="15"/>
  <c r="AI397" i="15"/>
  <c r="AJ397" i="15"/>
  <c r="AK397" i="15"/>
  <c r="AL397" i="15"/>
  <c r="E398" i="15"/>
  <c r="F398" i="15"/>
  <c r="G398" i="15"/>
  <c r="H398" i="15"/>
  <c r="I398" i="15"/>
  <c r="J398" i="15"/>
  <c r="K398" i="15"/>
  <c r="L398" i="15"/>
  <c r="M398" i="15"/>
  <c r="N398" i="15"/>
  <c r="O398" i="15"/>
  <c r="P398" i="15"/>
  <c r="Q398" i="15"/>
  <c r="R398" i="15"/>
  <c r="S398" i="15"/>
  <c r="T398" i="15"/>
  <c r="U398" i="15"/>
  <c r="V398" i="15"/>
  <c r="W398" i="15"/>
  <c r="X398" i="15"/>
  <c r="Y398" i="15"/>
  <c r="Z398" i="15"/>
  <c r="AA398" i="15"/>
  <c r="AB398" i="15"/>
  <c r="AC398" i="15"/>
  <c r="AD398" i="15"/>
  <c r="AE398" i="15"/>
  <c r="AF398" i="15"/>
  <c r="AG398" i="15"/>
  <c r="AH398" i="15"/>
  <c r="AI398" i="15"/>
  <c r="AJ398" i="15"/>
  <c r="AK398" i="15"/>
  <c r="AL398" i="15"/>
  <c r="E399" i="15"/>
  <c r="F399" i="15"/>
  <c r="G399" i="15"/>
  <c r="H399" i="15"/>
  <c r="I399" i="15"/>
  <c r="J399" i="15"/>
  <c r="K399" i="15"/>
  <c r="L399" i="15"/>
  <c r="M399" i="15"/>
  <c r="N399" i="15"/>
  <c r="O399" i="15"/>
  <c r="P399" i="15"/>
  <c r="Q399" i="15"/>
  <c r="R399" i="15"/>
  <c r="S399" i="15"/>
  <c r="T399" i="15"/>
  <c r="U399" i="15"/>
  <c r="V399" i="15"/>
  <c r="W399" i="15"/>
  <c r="X399" i="15"/>
  <c r="Y399" i="15"/>
  <c r="Z399" i="15"/>
  <c r="AA399" i="15"/>
  <c r="AB399" i="15"/>
  <c r="AC399" i="15"/>
  <c r="AD399" i="15"/>
  <c r="AE399" i="15"/>
  <c r="AF399" i="15"/>
  <c r="AG399" i="15"/>
  <c r="AH399" i="15"/>
  <c r="AI399" i="15"/>
  <c r="AJ399" i="15"/>
  <c r="AK399" i="15"/>
  <c r="AL399" i="15"/>
  <c r="E400" i="15"/>
  <c r="F400" i="15"/>
  <c r="G400" i="15"/>
  <c r="H400" i="15"/>
  <c r="I400" i="15"/>
  <c r="J400" i="15"/>
  <c r="K400" i="15"/>
  <c r="L400" i="15"/>
  <c r="M400" i="15"/>
  <c r="N400" i="15"/>
  <c r="O400" i="15"/>
  <c r="P400" i="15"/>
  <c r="Q400" i="15"/>
  <c r="R400" i="15"/>
  <c r="S400" i="15"/>
  <c r="T400" i="15"/>
  <c r="U400" i="15"/>
  <c r="V400" i="15"/>
  <c r="W400" i="15"/>
  <c r="X400" i="15"/>
  <c r="Y400" i="15"/>
  <c r="Z400" i="15"/>
  <c r="AA400" i="15"/>
  <c r="AB400" i="15"/>
  <c r="AC400" i="15"/>
  <c r="AD400" i="15"/>
  <c r="AE400" i="15"/>
  <c r="AF400" i="15"/>
  <c r="AG400" i="15"/>
  <c r="AH400" i="15"/>
  <c r="AI400" i="15"/>
  <c r="AJ400" i="15"/>
  <c r="AK400" i="15"/>
  <c r="AL400" i="15"/>
  <c r="E401" i="15"/>
  <c r="F401" i="15"/>
  <c r="G401" i="15"/>
  <c r="H401" i="15"/>
  <c r="I401" i="15"/>
  <c r="J401" i="15"/>
  <c r="K401" i="15"/>
  <c r="L401" i="15"/>
  <c r="M401" i="15"/>
  <c r="N401" i="15"/>
  <c r="O401" i="15"/>
  <c r="P401" i="15"/>
  <c r="Q401" i="15"/>
  <c r="R401" i="15"/>
  <c r="S401" i="15"/>
  <c r="T401" i="15"/>
  <c r="U401" i="15"/>
  <c r="V401" i="15"/>
  <c r="W401" i="15"/>
  <c r="X401" i="15"/>
  <c r="Y401" i="15"/>
  <c r="Z401" i="15"/>
  <c r="AA401" i="15"/>
  <c r="AB401" i="15"/>
  <c r="AC401" i="15"/>
  <c r="AD401" i="15"/>
  <c r="AE401" i="15"/>
  <c r="AF401" i="15"/>
  <c r="AG401" i="15"/>
  <c r="AH401" i="15"/>
  <c r="AI401" i="15"/>
  <c r="AJ401" i="15"/>
  <c r="AK401" i="15"/>
  <c r="AL401" i="15"/>
  <c r="E402" i="15"/>
  <c r="F402" i="15"/>
  <c r="G402" i="15"/>
  <c r="H402" i="15"/>
  <c r="I402" i="15"/>
  <c r="J402" i="15"/>
  <c r="K402" i="15"/>
  <c r="L402" i="15"/>
  <c r="M402" i="15"/>
  <c r="N402" i="15"/>
  <c r="O402" i="15"/>
  <c r="P402" i="15"/>
  <c r="Q402" i="15"/>
  <c r="R402" i="15"/>
  <c r="S402" i="15"/>
  <c r="T402" i="15"/>
  <c r="U402" i="15"/>
  <c r="V402" i="15"/>
  <c r="W402" i="15"/>
  <c r="X402" i="15"/>
  <c r="Y402" i="15"/>
  <c r="Z402" i="15"/>
  <c r="AA402" i="15"/>
  <c r="AB402" i="15"/>
  <c r="AC402" i="15"/>
  <c r="AD402" i="15"/>
  <c r="AE402" i="15"/>
  <c r="AF402" i="15"/>
  <c r="AG402" i="15"/>
  <c r="AH402" i="15"/>
  <c r="AI402" i="15"/>
  <c r="AJ402" i="15"/>
  <c r="AK402" i="15"/>
  <c r="AL402" i="15"/>
  <c r="E403" i="15"/>
  <c r="F403" i="15"/>
  <c r="G403" i="15"/>
  <c r="H403" i="15"/>
  <c r="I403" i="15"/>
  <c r="J403" i="15"/>
  <c r="K403" i="15"/>
  <c r="L403" i="15"/>
  <c r="M403" i="15"/>
  <c r="N403" i="15"/>
  <c r="O403" i="15"/>
  <c r="P403" i="15"/>
  <c r="Q403" i="15"/>
  <c r="R403" i="15"/>
  <c r="S403" i="15"/>
  <c r="T403" i="15"/>
  <c r="U403" i="15"/>
  <c r="V403" i="15"/>
  <c r="W403" i="15"/>
  <c r="X403" i="15"/>
  <c r="Y403" i="15"/>
  <c r="Z403" i="15"/>
  <c r="AA403" i="15"/>
  <c r="AB403" i="15"/>
  <c r="AC403" i="15"/>
  <c r="AD403" i="15"/>
  <c r="AE403" i="15"/>
  <c r="AF403" i="15"/>
  <c r="AG403" i="15"/>
  <c r="AH403" i="15"/>
  <c r="AI403" i="15"/>
  <c r="AJ403" i="15"/>
  <c r="AK403" i="15"/>
  <c r="AL403" i="15"/>
  <c r="E404" i="15"/>
  <c r="F404" i="15"/>
  <c r="G404" i="15"/>
  <c r="H404" i="15"/>
  <c r="I404" i="15"/>
  <c r="J404" i="15"/>
  <c r="K404" i="15"/>
  <c r="L404" i="15"/>
  <c r="M404" i="15"/>
  <c r="N404" i="15"/>
  <c r="O404" i="15"/>
  <c r="P404" i="15"/>
  <c r="Q404" i="15"/>
  <c r="R404" i="15"/>
  <c r="S404" i="15"/>
  <c r="T404" i="15"/>
  <c r="U404" i="15"/>
  <c r="V404" i="15"/>
  <c r="W404" i="15"/>
  <c r="X404" i="15"/>
  <c r="Y404" i="15"/>
  <c r="Z404" i="15"/>
  <c r="AA404" i="15"/>
  <c r="AB404" i="15"/>
  <c r="AC404" i="15"/>
  <c r="AD404" i="15"/>
  <c r="AE404" i="15"/>
  <c r="AF404" i="15"/>
  <c r="AG404" i="15"/>
  <c r="AH404" i="15"/>
  <c r="AI404" i="15"/>
  <c r="AJ404" i="15"/>
  <c r="AK404" i="15"/>
  <c r="AL404" i="15"/>
  <c r="E405" i="15"/>
  <c r="F405" i="15"/>
  <c r="G405" i="15"/>
  <c r="H405" i="15"/>
  <c r="I405" i="15"/>
  <c r="J405" i="15"/>
  <c r="K405" i="15"/>
  <c r="L405" i="15"/>
  <c r="M405" i="15"/>
  <c r="N405" i="15"/>
  <c r="O405" i="15"/>
  <c r="P405" i="15"/>
  <c r="Q405" i="15"/>
  <c r="R405" i="15"/>
  <c r="S405" i="15"/>
  <c r="T405" i="15"/>
  <c r="U405" i="15"/>
  <c r="V405" i="15"/>
  <c r="W405" i="15"/>
  <c r="X405" i="15"/>
  <c r="Y405" i="15"/>
  <c r="Z405" i="15"/>
  <c r="AA405" i="15"/>
  <c r="AB405" i="15"/>
  <c r="AC405" i="15"/>
  <c r="AD405" i="15"/>
  <c r="AE405" i="15"/>
  <c r="AF405" i="15"/>
  <c r="AG405" i="15"/>
  <c r="AH405" i="15"/>
  <c r="AI405" i="15"/>
  <c r="AJ405" i="15"/>
  <c r="AK405" i="15"/>
  <c r="AL405" i="15"/>
  <c r="E406" i="15"/>
  <c r="F406" i="15"/>
  <c r="G406" i="15"/>
  <c r="H406" i="15"/>
  <c r="I406" i="15"/>
  <c r="J406" i="15"/>
  <c r="K406" i="15"/>
  <c r="L406" i="15"/>
  <c r="M406" i="15"/>
  <c r="N406" i="15"/>
  <c r="O406" i="15"/>
  <c r="P406" i="15"/>
  <c r="Q406" i="15"/>
  <c r="R406" i="15"/>
  <c r="S406" i="15"/>
  <c r="T406" i="15"/>
  <c r="U406" i="15"/>
  <c r="V406" i="15"/>
  <c r="W406" i="15"/>
  <c r="X406" i="15"/>
  <c r="Y406" i="15"/>
  <c r="Z406" i="15"/>
  <c r="AA406" i="15"/>
  <c r="AB406" i="15"/>
  <c r="AC406" i="15"/>
  <c r="AD406" i="15"/>
  <c r="AE406" i="15"/>
  <c r="AF406" i="15"/>
  <c r="AG406" i="15"/>
  <c r="AH406" i="15"/>
  <c r="AI406" i="15"/>
  <c r="AJ406" i="15"/>
  <c r="AK406" i="15"/>
  <c r="AL406" i="15"/>
  <c r="E407" i="15"/>
  <c r="F407" i="15"/>
  <c r="G407" i="15"/>
  <c r="H407" i="15"/>
  <c r="I407" i="15"/>
  <c r="J407" i="15"/>
  <c r="K407" i="15"/>
  <c r="L407" i="15"/>
  <c r="N407" i="15"/>
  <c r="O407" i="15"/>
  <c r="P407" i="15"/>
  <c r="Q407" i="15"/>
  <c r="R407" i="15"/>
  <c r="S407" i="15"/>
  <c r="T407" i="15"/>
  <c r="U407" i="15"/>
  <c r="V407" i="15"/>
  <c r="W407" i="15"/>
  <c r="X407" i="15"/>
  <c r="Y407" i="15"/>
  <c r="Z407" i="15"/>
  <c r="AA407" i="15"/>
  <c r="AB407" i="15"/>
  <c r="AC407" i="15"/>
  <c r="AD407" i="15"/>
  <c r="AE407" i="15"/>
  <c r="AF407" i="15"/>
  <c r="AG407" i="15"/>
  <c r="AH407" i="15"/>
  <c r="AI407" i="15"/>
  <c r="AJ407" i="15"/>
  <c r="AK407" i="15"/>
  <c r="AL407" i="15"/>
  <c r="E408" i="15"/>
  <c r="F408" i="15"/>
  <c r="G408" i="15"/>
  <c r="H408" i="15"/>
  <c r="I408" i="15"/>
  <c r="J408" i="15"/>
  <c r="K408" i="15"/>
  <c r="L408" i="15"/>
  <c r="M408" i="15"/>
  <c r="N408" i="15"/>
  <c r="O408" i="15"/>
  <c r="P408" i="15"/>
  <c r="Q408" i="15"/>
  <c r="R408" i="15"/>
  <c r="S408" i="15"/>
  <c r="T408" i="15"/>
  <c r="U408" i="15"/>
  <c r="V408" i="15"/>
  <c r="W408" i="15"/>
  <c r="X408" i="15"/>
  <c r="Y408" i="15"/>
  <c r="Z408" i="15"/>
  <c r="AA408" i="15"/>
  <c r="AB408" i="15"/>
  <c r="AC408" i="15"/>
  <c r="AD408" i="15"/>
  <c r="AE408" i="15"/>
  <c r="AF408" i="15"/>
  <c r="AG408" i="15"/>
  <c r="AH408" i="15"/>
  <c r="AI408" i="15"/>
  <c r="AJ408" i="15"/>
  <c r="AK408" i="15"/>
  <c r="AL408" i="15"/>
  <c r="E409" i="15"/>
  <c r="F409" i="15"/>
  <c r="G409" i="15"/>
  <c r="H409" i="15"/>
  <c r="I409" i="15"/>
  <c r="J409" i="15"/>
  <c r="K409" i="15"/>
  <c r="L409" i="15"/>
  <c r="M409" i="15"/>
  <c r="N409" i="15"/>
  <c r="O409" i="15"/>
  <c r="P409" i="15"/>
  <c r="Q409" i="15"/>
  <c r="R409" i="15"/>
  <c r="S409" i="15"/>
  <c r="T409" i="15"/>
  <c r="U409" i="15"/>
  <c r="V409" i="15"/>
  <c r="W409" i="15"/>
  <c r="X409" i="15"/>
  <c r="Y409" i="15"/>
  <c r="Z409" i="15"/>
  <c r="AA409" i="15"/>
  <c r="AB409" i="15"/>
  <c r="AC409" i="15"/>
  <c r="AD409" i="15"/>
  <c r="AE409" i="15"/>
  <c r="AF409" i="15"/>
  <c r="AG409" i="15"/>
  <c r="AH409" i="15"/>
  <c r="AI409" i="15"/>
  <c r="AJ409" i="15"/>
  <c r="AK409" i="15"/>
  <c r="AL409" i="15"/>
  <c r="E410" i="15"/>
  <c r="F410" i="15"/>
  <c r="G410" i="15"/>
  <c r="H410" i="15"/>
  <c r="I410" i="15"/>
  <c r="J410" i="15"/>
  <c r="K410" i="15"/>
  <c r="L410" i="15"/>
  <c r="M410" i="15"/>
  <c r="N410" i="15"/>
  <c r="O410" i="15"/>
  <c r="P410" i="15"/>
  <c r="Q410" i="15"/>
  <c r="R410" i="15"/>
  <c r="S410" i="15"/>
  <c r="T410" i="15"/>
  <c r="U410" i="15"/>
  <c r="V410" i="15"/>
  <c r="W410" i="15"/>
  <c r="X410" i="15"/>
  <c r="Y410" i="15"/>
  <c r="Z410" i="15"/>
  <c r="AA410" i="15"/>
  <c r="AB410" i="15"/>
  <c r="AC410" i="15"/>
  <c r="AD410" i="15"/>
  <c r="AE410" i="15"/>
  <c r="AF410" i="15"/>
  <c r="AG410" i="15"/>
  <c r="AH410" i="15"/>
  <c r="AI410" i="15"/>
  <c r="AJ410" i="15"/>
  <c r="AK410" i="15"/>
  <c r="AL410" i="15"/>
  <c r="E411" i="15"/>
  <c r="F411" i="15"/>
  <c r="G411" i="15"/>
  <c r="H411" i="15"/>
  <c r="I411" i="15"/>
  <c r="J411" i="15"/>
  <c r="K411" i="15"/>
  <c r="L411" i="15"/>
  <c r="M411" i="15"/>
  <c r="N411" i="15"/>
  <c r="O411" i="15"/>
  <c r="P411" i="15"/>
  <c r="Q411" i="15"/>
  <c r="R411" i="15"/>
  <c r="S411" i="15"/>
  <c r="T411" i="15"/>
  <c r="U411" i="15"/>
  <c r="V411" i="15"/>
  <c r="W411" i="15"/>
  <c r="X411" i="15"/>
  <c r="Y411" i="15"/>
  <c r="Z411" i="15"/>
  <c r="AA411" i="15"/>
  <c r="AB411" i="15"/>
  <c r="AC411" i="15"/>
  <c r="AD411" i="15"/>
  <c r="AE411" i="15"/>
  <c r="AF411" i="15"/>
  <c r="AG411" i="15"/>
  <c r="AH411" i="15"/>
  <c r="AI411" i="15"/>
  <c r="AJ411" i="15"/>
  <c r="AK411" i="15"/>
  <c r="AL411" i="15"/>
  <c r="E412" i="15"/>
  <c r="F412" i="15"/>
  <c r="G412" i="15"/>
  <c r="H412" i="15"/>
  <c r="I412" i="15"/>
  <c r="J412" i="15"/>
  <c r="K412" i="15"/>
  <c r="L412" i="15"/>
  <c r="M412" i="15"/>
  <c r="N412" i="15"/>
  <c r="O412" i="15"/>
  <c r="P412" i="15"/>
  <c r="Q412" i="15"/>
  <c r="R412" i="15"/>
  <c r="S412" i="15"/>
  <c r="T412" i="15"/>
  <c r="U412" i="15"/>
  <c r="V412" i="15"/>
  <c r="W412" i="15"/>
  <c r="X412" i="15"/>
  <c r="Y412" i="15"/>
  <c r="Z412" i="15"/>
  <c r="AA412" i="15"/>
  <c r="AB412" i="15"/>
  <c r="AC412" i="15"/>
  <c r="AD412" i="15"/>
  <c r="AE412" i="15"/>
  <c r="AF412" i="15"/>
  <c r="AG412" i="15"/>
  <c r="AH412" i="15"/>
  <c r="AI412" i="15"/>
  <c r="AJ412" i="15"/>
  <c r="AK412" i="15"/>
  <c r="AL412" i="15"/>
  <c r="E413" i="15"/>
  <c r="F413" i="15"/>
  <c r="G413" i="15"/>
  <c r="H413" i="15"/>
  <c r="I413" i="15"/>
  <c r="J413" i="15"/>
  <c r="K413" i="15"/>
  <c r="L413" i="15"/>
  <c r="M413" i="15"/>
  <c r="N413" i="15"/>
  <c r="O413" i="15"/>
  <c r="P413" i="15"/>
  <c r="Q413" i="15"/>
  <c r="R413" i="15"/>
  <c r="S413" i="15"/>
  <c r="T413" i="15"/>
  <c r="U413" i="15"/>
  <c r="V413" i="15"/>
  <c r="W413" i="15"/>
  <c r="X413" i="15"/>
  <c r="Y413" i="15"/>
  <c r="Z413" i="15"/>
  <c r="AA413" i="15"/>
  <c r="AB413" i="15"/>
  <c r="AC413" i="15"/>
  <c r="AD413" i="15"/>
  <c r="AE413" i="15"/>
  <c r="AF413" i="15"/>
  <c r="AG413" i="15"/>
  <c r="AH413" i="15"/>
  <c r="AI413" i="15"/>
  <c r="AJ413" i="15"/>
  <c r="AK413" i="15"/>
  <c r="AL413" i="15"/>
  <c r="E414" i="15"/>
  <c r="F414" i="15"/>
  <c r="G414" i="15"/>
  <c r="H414" i="15"/>
  <c r="I414" i="15"/>
  <c r="J414" i="15"/>
  <c r="K414" i="15"/>
  <c r="L414" i="15"/>
  <c r="M414" i="15"/>
  <c r="N414" i="15"/>
  <c r="O414" i="15"/>
  <c r="P414" i="15"/>
  <c r="Q414" i="15"/>
  <c r="R414" i="15"/>
  <c r="S414" i="15"/>
  <c r="T414" i="15"/>
  <c r="U414" i="15"/>
  <c r="V414" i="15"/>
  <c r="W414" i="15"/>
  <c r="X414" i="15"/>
  <c r="Y414" i="15"/>
  <c r="Z414" i="15"/>
  <c r="AA414" i="15"/>
  <c r="AB414" i="15"/>
  <c r="AC414" i="15"/>
  <c r="AD414" i="15"/>
  <c r="AE414" i="15"/>
  <c r="AF414" i="15"/>
  <c r="AG414" i="15"/>
  <c r="AH414" i="15"/>
  <c r="AI414" i="15"/>
  <c r="AJ414" i="15"/>
  <c r="AK414" i="15"/>
  <c r="AL414" i="15"/>
  <c r="E415" i="15"/>
  <c r="F415" i="15"/>
  <c r="G415" i="15"/>
  <c r="H415" i="15"/>
  <c r="I415" i="15"/>
  <c r="J415" i="15"/>
  <c r="K415" i="15"/>
  <c r="L415" i="15"/>
  <c r="M415" i="15"/>
  <c r="N415" i="15"/>
  <c r="O415" i="15"/>
  <c r="P415" i="15"/>
  <c r="Q415" i="15"/>
  <c r="R415" i="15"/>
  <c r="S415" i="15"/>
  <c r="T415" i="15"/>
  <c r="U415" i="15"/>
  <c r="V415" i="15"/>
  <c r="W415" i="15"/>
  <c r="X415" i="15"/>
  <c r="Y415" i="15"/>
  <c r="Z415" i="15"/>
  <c r="AA415" i="15"/>
  <c r="AB415" i="15"/>
  <c r="AC415" i="15"/>
  <c r="AD415" i="15"/>
  <c r="AE415" i="15"/>
  <c r="AF415" i="15"/>
  <c r="AG415" i="15"/>
  <c r="AH415" i="15"/>
  <c r="AI415" i="15"/>
  <c r="AJ415" i="15"/>
  <c r="AK415" i="15"/>
  <c r="AL415" i="15"/>
  <c r="E416" i="15"/>
  <c r="F416" i="15"/>
  <c r="G416" i="15"/>
  <c r="H416" i="15"/>
  <c r="I416" i="15"/>
  <c r="J416" i="15"/>
  <c r="K416" i="15"/>
  <c r="L416" i="15"/>
  <c r="M416" i="15"/>
  <c r="N416" i="15"/>
  <c r="O416" i="15"/>
  <c r="P416" i="15"/>
  <c r="Q416" i="15"/>
  <c r="R416" i="15"/>
  <c r="S416" i="15"/>
  <c r="T416" i="15"/>
  <c r="U416" i="15"/>
  <c r="V416" i="15"/>
  <c r="W416" i="15"/>
  <c r="X416" i="15"/>
  <c r="Y416" i="15"/>
  <c r="Z416" i="15"/>
  <c r="AA416" i="15"/>
  <c r="AB416" i="15"/>
  <c r="AC416" i="15"/>
  <c r="AD416" i="15"/>
  <c r="AE416" i="15"/>
  <c r="AF416" i="15"/>
  <c r="AG416" i="15"/>
  <c r="AH416" i="15"/>
  <c r="AI416" i="15"/>
  <c r="AJ416" i="15"/>
  <c r="AK416" i="15"/>
  <c r="AL416" i="15"/>
  <c r="E417" i="15"/>
  <c r="F417" i="15"/>
  <c r="G417" i="15"/>
  <c r="H417" i="15"/>
  <c r="I417" i="15"/>
  <c r="J417" i="15"/>
  <c r="K417" i="15"/>
  <c r="L417" i="15"/>
  <c r="M417" i="15"/>
  <c r="N417" i="15"/>
  <c r="O417" i="15"/>
  <c r="P417" i="15"/>
  <c r="Q417" i="15"/>
  <c r="R417" i="15"/>
  <c r="S417" i="15"/>
  <c r="T417" i="15"/>
  <c r="U417" i="15"/>
  <c r="V417" i="15"/>
  <c r="W417" i="15"/>
  <c r="X417" i="15"/>
  <c r="Y417" i="15"/>
  <c r="Z417" i="15"/>
  <c r="AA417" i="15"/>
  <c r="AB417" i="15"/>
  <c r="AC417" i="15"/>
  <c r="AD417" i="15"/>
  <c r="AE417" i="15"/>
  <c r="AF417" i="15"/>
  <c r="AG417" i="15"/>
  <c r="AH417" i="15"/>
  <c r="AI417" i="15"/>
  <c r="AJ417" i="15"/>
  <c r="AK417" i="15"/>
  <c r="AL417" i="15"/>
  <c r="E418" i="15"/>
  <c r="F418" i="15"/>
  <c r="G418" i="15"/>
  <c r="H418" i="15"/>
  <c r="I418" i="15"/>
  <c r="J418" i="15"/>
  <c r="K418" i="15"/>
  <c r="L418" i="15"/>
  <c r="M418" i="15"/>
  <c r="N418" i="15"/>
  <c r="O418" i="15"/>
  <c r="P418" i="15"/>
  <c r="Q418" i="15"/>
  <c r="R418" i="15"/>
  <c r="S418" i="15"/>
  <c r="T418" i="15"/>
  <c r="U418" i="15"/>
  <c r="V418" i="15"/>
  <c r="W418" i="15"/>
  <c r="X418" i="15"/>
  <c r="Y418" i="15"/>
  <c r="Z418" i="15"/>
  <c r="AA418" i="15"/>
  <c r="AB418" i="15"/>
  <c r="AC418" i="15"/>
  <c r="AD418" i="15"/>
  <c r="AE418" i="15"/>
  <c r="AF418" i="15"/>
  <c r="AG418" i="15"/>
  <c r="AH418" i="15"/>
  <c r="AI418" i="15"/>
  <c r="AJ418" i="15"/>
  <c r="AK418" i="15"/>
  <c r="AL418" i="15"/>
  <c r="E419" i="15"/>
  <c r="F419" i="15"/>
  <c r="G419" i="15"/>
  <c r="H419" i="15"/>
  <c r="I419" i="15"/>
  <c r="J419" i="15"/>
  <c r="K419" i="15"/>
  <c r="L419" i="15"/>
  <c r="M419" i="15"/>
  <c r="N419" i="15"/>
  <c r="O419" i="15"/>
  <c r="P419" i="15"/>
  <c r="Q419" i="15"/>
  <c r="R419" i="15"/>
  <c r="S419" i="15"/>
  <c r="T419" i="15"/>
  <c r="U419" i="15"/>
  <c r="V419" i="15"/>
  <c r="W419" i="15"/>
  <c r="X419" i="15"/>
  <c r="Y419" i="15"/>
  <c r="Z419" i="15"/>
  <c r="AA419" i="15"/>
  <c r="AB419" i="15"/>
  <c r="AC419" i="15"/>
  <c r="AD419" i="15"/>
  <c r="AE419" i="15"/>
  <c r="AF419" i="15"/>
  <c r="AG419" i="15"/>
  <c r="AH419" i="15"/>
  <c r="AI419" i="15"/>
  <c r="AJ419" i="15"/>
  <c r="AK419" i="15"/>
  <c r="AL419" i="15"/>
  <c r="E420" i="15"/>
  <c r="F420" i="15"/>
  <c r="G420" i="15"/>
  <c r="H420" i="15"/>
  <c r="J420" i="15"/>
  <c r="K420" i="15"/>
  <c r="L420" i="15"/>
  <c r="N420" i="15"/>
  <c r="O420" i="15"/>
  <c r="P420" i="15"/>
  <c r="Q420" i="15"/>
  <c r="R420" i="15"/>
  <c r="S420" i="15"/>
  <c r="T420" i="15"/>
  <c r="U420" i="15"/>
  <c r="V420" i="15"/>
  <c r="W420" i="15"/>
  <c r="X420" i="15"/>
  <c r="Y420" i="15"/>
  <c r="Z420" i="15"/>
  <c r="AA420" i="15"/>
  <c r="AB420" i="15"/>
  <c r="AC420" i="15"/>
  <c r="AD420" i="15"/>
  <c r="AE420" i="15"/>
  <c r="AF420" i="15"/>
  <c r="AG420" i="15"/>
  <c r="AH420" i="15"/>
  <c r="AI420" i="15"/>
  <c r="AJ420" i="15"/>
  <c r="AK420" i="15"/>
  <c r="AL420" i="15"/>
  <c r="E421" i="15"/>
  <c r="F421" i="15"/>
  <c r="G421" i="15"/>
  <c r="H421" i="15"/>
  <c r="I421" i="15"/>
  <c r="J421" i="15"/>
  <c r="K421" i="15"/>
  <c r="L421" i="15"/>
  <c r="M421" i="15"/>
  <c r="N421" i="15"/>
  <c r="O421" i="15"/>
  <c r="P421" i="15"/>
  <c r="Q421" i="15"/>
  <c r="R421" i="15"/>
  <c r="S421" i="15"/>
  <c r="T421" i="15"/>
  <c r="U421" i="15"/>
  <c r="V421" i="15"/>
  <c r="W421" i="15"/>
  <c r="X421" i="15"/>
  <c r="Y421" i="15"/>
  <c r="Z421" i="15"/>
  <c r="AA421" i="15"/>
  <c r="AB421" i="15"/>
  <c r="AC421" i="15"/>
  <c r="AD421" i="15"/>
  <c r="AE421" i="15"/>
  <c r="AF421" i="15"/>
  <c r="AG421" i="15"/>
  <c r="AH421" i="15"/>
  <c r="AI421" i="15"/>
  <c r="AJ421" i="15"/>
  <c r="AK421" i="15"/>
  <c r="AL421" i="15"/>
  <c r="E422" i="15"/>
  <c r="F422" i="15"/>
  <c r="G422" i="15"/>
  <c r="H422" i="15"/>
  <c r="I422" i="15"/>
  <c r="J422" i="15"/>
  <c r="K422" i="15"/>
  <c r="L422" i="15"/>
  <c r="M422" i="15"/>
  <c r="N422" i="15"/>
  <c r="O422" i="15"/>
  <c r="P422" i="15"/>
  <c r="Q422" i="15"/>
  <c r="R422" i="15"/>
  <c r="S422" i="15"/>
  <c r="T422" i="15"/>
  <c r="U422" i="15"/>
  <c r="V422" i="15"/>
  <c r="W422" i="15"/>
  <c r="X422" i="15"/>
  <c r="Y422" i="15"/>
  <c r="Z422" i="15"/>
  <c r="AA422" i="15"/>
  <c r="AB422" i="15"/>
  <c r="AC422" i="15"/>
  <c r="AD422" i="15"/>
  <c r="AE422" i="15"/>
  <c r="AF422" i="15"/>
  <c r="AG422" i="15"/>
  <c r="AH422" i="15"/>
  <c r="AI422" i="15"/>
  <c r="AJ422" i="15"/>
  <c r="AK422" i="15"/>
  <c r="AL422" i="15"/>
  <c r="E423" i="15"/>
  <c r="F423" i="15"/>
  <c r="G423" i="15"/>
  <c r="H423" i="15"/>
  <c r="I423" i="15"/>
  <c r="J423" i="15"/>
  <c r="K423" i="15"/>
  <c r="L423" i="15"/>
  <c r="M423" i="15"/>
  <c r="N423" i="15"/>
  <c r="O423" i="15"/>
  <c r="P423" i="15"/>
  <c r="Q423" i="15"/>
  <c r="R423" i="15"/>
  <c r="S423" i="15"/>
  <c r="T423" i="15"/>
  <c r="U423" i="15"/>
  <c r="V423" i="15"/>
  <c r="W423" i="15"/>
  <c r="X423" i="15"/>
  <c r="Y423" i="15"/>
  <c r="Z423" i="15"/>
  <c r="AA423" i="15"/>
  <c r="AB423" i="15"/>
  <c r="AC423" i="15"/>
  <c r="AD423" i="15"/>
  <c r="AE423" i="15"/>
  <c r="AF423" i="15"/>
  <c r="AG423" i="15"/>
  <c r="AH423" i="15"/>
  <c r="AI423" i="15"/>
  <c r="AJ423" i="15"/>
  <c r="AK423" i="15"/>
  <c r="AL423" i="15"/>
  <c r="E424" i="15"/>
  <c r="F424" i="15"/>
  <c r="G424" i="15"/>
  <c r="H424" i="15"/>
  <c r="I424" i="15"/>
  <c r="J424" i="15"/>
  <c r="K424" i="15"/>
  <c r="L424" i="15"/>
  <c r="M424" i="15"/>
  <c r="N424" i="15"/>
  <c r="O424" i="15"/>
  <c r="P424" i="15"/>
  <c r="Q424" i="15"/>
  <c r="R424" i="15"/>
  <c r="S424" i="15"/>
  <c r="T424" i="15"/>
  <c r="U424" i="15"/>
  <c r="V424" i="15"/>
  <c r="W424" i="15"/>
  <c r="X424" i="15"/>
  <c r="Y424" i="15"/>
  <c r="Z424" i="15"/>
  <c r="AA424" i="15"/>
  <c r="AB424" i="15"/>
  <c r="AC424" i="15"/>
  <c r="AD424" i="15"/>
  <c r="AE424" i="15"/>
  <c r="AF424" i="15"/>
  <c r="AG424" i="15"/>
  <c r="AH424" i="15"/>
  <c r="AI424" i="15"/>
  <c r="AJ424" i="15"/>
  <c r="AK424" i="15"/>
  <c r="AL424" i="15"/>
  <c r="E425" i="15"/>
  <c r="F425" i="15"/>
  <c r="G425" i="15"/>
  <c r="H425" i="15"/>
  <c r="I425" i="15"/>
  <c r="J425" i="15"/>
  <c r="K425" i="15"/>
  <c r="M425" i="15"/>
  <c r="N425" i="15"/>
  <c r="O425" i="15"/>
  <c r="P425" i="15"/>
  <c r="Q425" i="15"/>
  <c r="R425" i="15"/>
  <c r="S425" i="15"/>
  <c r="T425" i="15"/>
  <c r="U425" i="15"/>
  <c r="V425" i="15"/>
  <c r="W425" i="15"/>
  <c r="X425" i="15"/>
  <c r="Y425" i="15"/>
  <c r="Z425" i="15"/>
  <c r="AA425" i="15"/>
  <c r="AB425" i="15"/>
  <c r="AC425" i="15"/>
  <c r="AD425" i="15"/>
  <c r="AE425" i="15"/>
  <c r="AF425" i="15"/>
  <c r="AG425" i="15"/>
  <c r="AH425" i="15"/>
  <c r="AI425" i="15"/>
  <c r="AJ425" i="15"/>
  <c r="AK425" i="15"/>
  <c r="AL425" i="15"/>
  <c r="E426" i="15"/>
  <c r="F426" i="15"/>
  <c r="G426" i="15"/>
  <c r="H426" i="15"/>
  <c r="I426" i="15"/>
  <c r="J426" i="15"/>
  <c r="K426" i="15"/>
  <c r="L426" i="15"/>
  <c r="M426" i="15"/>
  <c r="N426" i="15"/>
  <c r="O426" i="15"/>
  <c r="P426" i="15"/>
  <c r="Q426" i="15"/>
  <c r="R426" i="15"/>
  <c r="S426" i="15"/>
  <c r="T426" i="15"/>
  <c r="U426" i="15"/>
  <c r="V426" i="15"/>
  <c r="W426" i="15"/>
  <c r="X426" i="15"/>
  <c r="Y426" i="15"/>
  <c r="Z426" i="15"/>
  <c r="AA426" i="15"/>
  <c r="AB426" i="15"/>
  <c r="AC426" i="15"/>
  <c r="AD426" i="15"/>
  <c r="AE426" i="15"/>
  <c r="AF426" i="15"/>
  <c r="AG426" i="15"/>
  <c r="AH426" i="15"/>
  <c r="AI426" i="15"/>
  <c r="AJ426" i="15"/>
  <c r="AK426" i="15"/>
  <c r="AL426" i="15"/>
  <c r="E427" i="15"/>
  <c r="F427" i="15"/>
  <c r="G427" i="15"/>
  <c r="H427" i="15"/>
  <c r="I427" i="15"/>
  <c r="J427" i="15"/>
  <c r="K427" i="15"/>
  <c r="L427" i="15"/>
  <c r="M427" i="15"/>
  <c r="N427" i="15"/>
  <c r="O427" i="15"/>
  <c r="P427" i="15"/>
  <c r="Q427" i="15"/>
  <c r="R427" i="15"/>
  <c r="S427" i="15"/>
  <c r="T427" i="15"/>
  <c r="U427" i="15"/>
  <c r="V427" i="15"/>
  <c r="W427" i="15"/>
  <c r="X427" i="15"/>
  <c r="Y427" i="15"/>
  <c r="Z427" i="15"/>
  <c r="AA427" i="15"/>
  <c r="AB427" i="15"/>
  <c r="AC427" i="15"/>
  <c r="AD427" i="15"/>
  <c r="AE427" i="15"/>
  <c r="AF427" i="15"/>
  <c r="AG427" i="15"/>
  <c r="AH427" i="15"/>
  <c r="AI427" i="15"/>
  <c r="AJ427" i="15"/>
  <c r="AK427" i="15"/>
  <c r="AL427" i="15"/>
  <c r="E428" i="15"/>
  <c r="F428" i="15"/>
  <c r="G428" i="15"/>
  <c r="H428" i="15"/>
  <c r="I428" i="15"/>
  <c r="J428" i="15"/>
  <c r="K428" i="15"/>
  <c r="L428" i="15"/>
  <c r="M428" i="15"/>
  <c r="N428" i="15"/>
  <c r="O428" i="15"/>
  <c r="P428" i="15"/>
  <c r="Q428" i="15"/>
  <c r="R428" i="15"/>
  <c r="S428" i="15"/>
  <c r="T428" i="15"/>
  <c r="U428" i="15"/>
  <c r="V428" i="15"/>
  <c r="W428" i="15"/>
  <c r="X428" i="15"/>
  <c r="Y428" i="15"/>
  <c r="Z428" i="15"/>
  <c r="AA428" i="15"/>
  <c r="AB428" i="15"/>
  <c r="AC428" i="15"/>
  <c r="AD428" i="15"/>
  <c r="AE428" i="15"/>
  <c r="AF428" i="15"/>
  <c r="AG428" i="15"/>
  <c r="AH428" i="15"/>
  <c r="AI428" i="15"/>
  <c r="AJ428" i="15"/>
  <c r="AK428" i="15"/>
  <c r="AL428" i="15"/>
  <c r="E429" i="15"/>
  <c r="F429" i="15"/>
  <c r="G429" i="15"/>
  <c r="H429" i="15"/>
  <c r="I429" i="15"/>
  <c r="J429" i="15"/>
  <c r="K429" i="15"/>
  <c r="L429" i="15"/>
  <c r="M429" i="15"/>
  <c r="N429" i="15"/>
  <c r="O429" i="15"/>
  <c r="P429" i="15"/>
  <c r="Q429" i="15"/>
  <c r="R429" i="15"/>
  <c r="S429" i="15"/>
  <c r="T429" i="15"/>
  <c r="U429" i="15"/>
  <c r="V429" i="15"/>
  <c r="W429" i="15"/>
  <c r="X429" i="15"/>
  <c r="Y429" i="15"/>
  <c r="Z429" i="15"/>
  <c r="AA429" i="15"/>
  <c r="AB429" i="15"/>
  <c r="AC429" i="15"/>
  <c r="AD429" i="15"/>
  <c r="AE429" i="15"/>
  <c r="AF429" i="15"/>
  <c r="AG429" i="15"/>
  <c r="AH429" i="15"/>
  <c r="AI429" i="15"/>
  <c r="AJ429" i="15"/>
  <c r="AK429" i="15"/>
  <c r="AL429" i="15"/>
  <c r="E430" i="15"/>
  <c r="F430" i="15"/>
  <c r="G430" i="15"/>
  <c r="H430" i="15"/>
  <c r="I430" i="15"/>
  <c r="J430" i="15"/>
  <c r="K430" i="15"/>
  <c r="L430" i="15"/>
  <c r="M430" i="15"/>
  <c r="N430" i="15"/>
  <c r="O430" i="15"/>
  <c r="P430" i="15"/>
  <c r="Q430" i="15"/>
  <c r="R430" i="15"/>
  <c r="S430" i="15"/>
  <c r="T430" i="15"/>
  <c r="U430" i="15"/>
  <c r="V430" i="15"/>
  <c r="W430" i="15"/>
  <c r="X430" i="15"/>
  <c r="Y430" i="15"/>
  <c r="Z430" i="15"/>
  <c r="AA430" i="15"/>
  <c r="AB430" i="15"/>
  <c r="AC430" i="15"/>
  <c r="AD430" i="15"/>
  <c r="AE430" i="15"/>
  <c r="AF430" i="15"/>
  <c r="AG430" i="15"/>
  <c r="AH430" i="15"/>
  <c r="AI430" i="15"/>
  <c r="AJ430" i="15"/>
  <c r="AK430" i="15"/>
  <c r="AL430" i="15"/>
  <c r="E431" i="15"/>
  <c r="F431" i="15"/>
  <c r="G431" i="15"/>
  <c r="H431" i="15"/>
  <c r="I431" i="15"/>
  <c r="J431" i="15"/>
  <c r="K431" i="15"/>
  <c r="L431" i="15"/>
  <c r="M431" i="15"/>
  <c r="N431" i="15"/>
  <c r="O431" i="15"/>
  <c r="P431" i="15"/>
  <c r="Q431" i="15"/>
  <c r="R431" i="15"/>
  <c r="S431" i="15"/>
  <c r="T431" i="15"/>
  <c r="U431" i="15"/>
  <c r="V431" i="15"/>
  <c r="W431" i="15"/>
  <c r="X431" i="15"/>
  <c r="Y431" i="15"/>
  <c r="Z431" i="15"/>
  <c r="AA431" i="15"/>
  <c r="AB431" i="15"/>
  <c r="AC431" i="15"/>
  <c r="AD431" i="15"/>
  <c r="AE431" i="15"/>
  <c r="AF431" i="15"/>
  <c r="AG431" i="15"/>
  <c r="AH431" i="15"/>
  <c r="AI431" i="15"/>
  <c r="AJ431" i="15"/>
  <c r="AK431" i="15"/>
  <c r="AL431" i="15"/>
  <c r="E432" i="15"/>
  <c r="F432" i="15"/>
  <c r="G432" i="15"/>
  <c r="H432" i="15"/>
  <c r="I432" i="15"/>
  <c r="J432" i="15"/>
  <c r="K432" i="15"/>
  <c r="L432" i="15"/>
  <c r="M432" i="15"/>
  <c r="N432" i="15"/>
  <c r="O432" i="15"/>
  <c r="P432" i="15"/>
  <c r="Q432" i="15"/>
  <c r="R432" i="15"/>
  <c r="S432" i="15"/>
  <c r="T432" i="15"/>
  <c r="U432" i="15"/>
  <c r="V432" i="15"/>
  <c r="W432" i="15"/>
  <c r="X432" i="15"/>
  <c r="Y432" i="15"/>
  <c r="Z432" i="15"/>
  <c r="AA432" i="15"/>
  <c r="AB432" i="15"/>
  <c r="AC432" i="15"/>
  <c r="AD432" i="15"/>
  <c r="AE432" i="15"/>
  <c r="AF432" i="15"/>
  <c r="AG432" i="15"/>
  <c r="AH432" i="15"/>
  <c r="AI432" i="15"/>
  <c r="AJ432" i="15"/>
  <c r="AK432" i="15"/>
  <c r="AL432" i="15"/>
  <c r="E433" i="15"/>
  <c r="F433" i="15"/>
  <c r="G433" i="15"/>
  <c r="H433" i="15"/>
  <c r="I433" i="15"/>
  <c r="J433" i="15"/>
  <c r="K433" i="15"/>
  <c r="L433" i="15"/>
  <c r="M433" i="15"/>
  <c r="N433" i="15"/>
  <c r="O433" i="15"/>
  <c r="P433" i="15"/>
  <c r="Q433" i="15"/>
  <c r="R433" i="15"/>
  <c r="S433" i="15"/>
  <c r="T433" i="15"/>
  <c r="U433" i="15"/>
  <c r="V433" i="15"/>
  <c r="W433" i="15"/>
  <c r="X433" i="15"/>
  <c r="Y433" i="15"/>
  <c r="Z433" i="15"/>
  <c r="AA433" i="15"/>
  <c r="AB433" i="15"/>
  <c r="AC433" i="15"/>
  <c r="AD433" i="15"/>
  <c r="AE433" i="15"/>
  <c r="AF433" i="15"/>
  <c r="AG433" i="15"/>
  <c r="AH433" i="15"/>
  <c r="AI433" i="15"/>
  <c r="AJ433" i="15"/>
  <c r="AK433" i="15"/>
  <c r="AL433" i="15"/>
  <c r="E434" i="15"/>
  <c r="F434" i="15"/>
  <c r="G434" i="15"/>
  <c r="H434" i="15"/>
  <c r="I434" i="15"/>
  <c r="J434" i="15"/>
  <c r="K434" i="15"/>
  <c r="L434" i="15"/>
  <c r="M434" i="15"/>
  <c r="N434" i="15"/>
  <c r="O434" i="15"/>
  <c r="P434" i="15"/>
  <c r="Q434" i="15"/>
  <c r="R434" i="15"/>
  <c r="S434" i="15"/>
  <c r="T434" i="15"/>
  <c r="U434" i="15"/>
  <c r="V434" i="15"/>
  <c r="W434" i="15"/>
  <c r="X434" i="15"/>
  <c r="Y434" i="15"/>
  <c r="Z434" i="15"/>
  <c r="AA434" i="15"/>
  <c r="AB434" i="15"/>
  <c r="AC434" i="15"/>
  <c r="AD434" i="15"/>
  <c r="AE434" i="15"/>
  <c r="AF434" i="15"/>
  <c r="AG434" i="15"/>
  <c r="AH434" i="15"/>
  <c r="AI434" i="15"/>
  <c r="AJ434" i="15"/>
  <c r="AK434" i="15"/>
  <c r="AL434" i="15"/>
  <c r="E435" i="15"/>
  <c r="F435" i="15"/>
  <c r="G435" i="15"/>
  <c r="H435" i="15"/>
  <c r="I435" i="15"/>
  <c r="J435" i="15"/>
  <c r="K435" i="15"/>
  <c r="L435" i="15"/>
  <c r="N435" i="15"/>
  <c r="O435" i="15"/>
  <c r="P435" i="15"/>
  <c r="Q435" i="15"/>
  <c r="R435" i="15"/>
  <c r="S435" i="15"/>
  <c r="T435" i="15"/>
  <c r="U435" i="15"/>
  <c r="V435" i="15"/>
  <c r="W435" i="15"/>
  <c r="X435" i="15"/>
  <c r="Y435" i="15"/>
  <c r="Z435" i="15"/>
  <c r="AA435" i="15"/>
  <c r="AB435" i="15"/>
  <c r="AC435" i="15"/>
  <c r="AD435" i="15"/>
  <c r="AE435" i="15"/>
  <c r="AF435" i="15"/>
  <c r="AG435" i="15"/>
  <c r="AH435" i="15"/>
  <c r="AI435" i="15"/>
  <c r="AJ435" i="15"/>
  <c r="AK435" i="15"/>
  <c r="AL435" i="15"/>
  <c r="E436" i="15"/>
  <c r="F436" i="15"/>
  <c r="G436" i="15"/>
  <c r="H436" i="15"/>
  <c r="I436" i="15"/>
  <c r="J436" i="15"/>
  <c r="K436" i="15"/>
  <c r="L436" i="15"/>
  <c r="M436" i="15"/>
  <c r="N436" i="15"/>
  <c r="O436" i="15"/>
  <c r="P436" i="15"/>
  <c r="Q436" i="15"/>
  <c r="R436" i="15"/>
  <c r="S436" i="15"/>
  <c r="T436" i="15"/>
  <c r="U436" i="15"/>
  <c r="V436" i="15"/>
  <c r="W436" i="15"/>
  <c r="X436" i="15"/>
  <c r="Y436" i="15"/>
  <c r="Z436" i="15"/>
  <c r="AA436" i="15"/>
  <c r="AB436" i="15"/>
  <c r="AC436" i="15"/>
  <c r="AD436" i="15"/>
  <c r="AE436" i="15"/>
  <c r="AF436" i="15"/>
  <c r="AG436" i="15"/>
  <c r="AH436" i="15"/>
  <c r="AI436" i="15"/>
  <c r="AJ436" i="15"/>
  <c r="AK436" i="15"/>
  <c r="AL436" i="15"/>
  <c r="E437" i="15"/>
  <c r="F437" i="15"/>
  <c r="G437" i="15"/>
  <c r="H437" i="15"/>
  <c r="I437" i="15"/>
  <c r="J437" i="15"/>
  <c r="K437" i="15"/>
  <c r="L437" i="15"/>
  <c r="M437" i="15"/>
  <c r="N437" i="15"/>
  <c r="O437" i="15"/>
  <c r="P437" i="15"/>
  <c r="Q437" i="15"/>
  <c r="R437" i="15"/>
  <c r="S437" i="15"/>
  <c r="T437" i="15"/>
  <c r="U437" i="15"/>
  <c r="V437" i="15"/>
  <c r="W437" i="15"/>
  <c r="X437" i="15"/>
  <c r="Y437" i="15"/>
  <c r="Z437" i="15"/>
  <c r="AA437" i="15"/>
  <c r="AB437" i="15"/>
  <c r="AC437" i="15"/>
  <c r="AD437" i="15"/>
  <c r="AE437" i="15"/>
  <c r="AF437" i="15"/>
  <c r="AG437" i="15"/>
  <c r="AH437" i="15"/>
  <c r="AI437" i="15"/>
  <c r="AJ437" i="15"/>
  <c r="AK437" i="15"/>
  <c r="AL437" i="15"/>
  <c r="E438" i="15"/>
  <c r="F438" i="15"/>
  <c r="G438" i="15"/>
  <c r="H438" i="15"/>
  <c r="I438" i="15"/>
  <c r="J438" i="15"/>
  <c r="K438" i="15"/>
  <c r="L438" i="15"/>
  <c r="M438" i="15"/>
  <c r="N438" i="15"/>
  <c r="O438" i="15"/>
  <c r="P438" i="15"/>
  <c r="Q438" i="15"/>
  <c r="R438" i="15"/>
  <c r="S438" i="15"/>
  <c r="T438" i="15"/>
  <c r="U438" i="15"/>
  <c r="V438" i="15"/>
  <c r="W438" i="15"/>
  <c r="X438" i="15"/>
  <c r="Y438" i="15"/>
  <c r="Z438" i="15"/>
  <c r="AA438" i="15"/>
  <c r="AB438" i="15"/>
  <c r="AC438" i="15"/>
  <c r="AD438" i="15"/>
  <c r="AE438" i="15"/>
  <c r="AF438" i="15"/>
  <c r="AG438" i="15"/>
  <c r="AH438" i="15"/>
  <c r="AI438" i="15"/>
  <c r="AJ438" i="15"/>
  <c r="AK438" i="15"/>
  <c r="AL438" i="15"/>
  <c r="E439" i="15"/>
  <c r="F439" i="15"/>
  <c r="G439" i="15"/>
  <c r="H439" i="15"/>
  <c r="I439" i="15"/>
  <c r="J439" i="15"/>
  <c r="K439" i="15"/>
  <c r="L439" i="15"/>
  <c r="M439" i="15"/>
  <c r="N439" i="15"/>
  <c r="O439" i="15"/>
  <c r="P439" i="15"/>
  <c r="Q439" i="15"/>
  <c r="R439" i="15"/>
  <c r="S439" i="15"/>
  <c r="T439" i="15"/>
  <c r="U439" i="15"/>
  <c r="V439" i="15"/>
  <c r="W439" i="15"/>
  <c r="X439" i="15"/>
  <c r="Y439" i="15"/>
  <c r="Z439" i="15"/>
  <c r="AA439" i="15"/>
  <c r="AB439" i="15"/>
  <c r="AC439" i="15"/>
  <c r="AD439" i="15"/>
  <c r="AE439" i="15"/>
  <c r="AF439" i="15"/>
  <c r="AG439" i="15"/>
  <c r="AH439" i="15"/>
  <c r="AI439" i="15"/>
  <c r="AJ439" i="15"/>
  <c r="AK439" i="15"/>
  <c r="AL439" i="15"/>
  <c r="E440" i="15"/>
  <c r="F440" i="15"/>
  <c r="G440" i="15"/>
  <c r="H440" i="15"/>
  <c r="I440" i="15"/>
  <c r="J440" i="15"/>
  <c r="K440" i="15"/>
  <c r="L440" i="15"/>
  <c r="M440" i="15"/>
  <c r="N440" i="15"/>
  <c r="O440" i="15"/>
  <c r="P440" i="15"/>
  <c r="Q440" i="15"/>
  <c r="R440" i="15"/>
  <c r="S440" i="15"/>
  <c r="T440" i="15"/>
  <c r="U440" i="15"/>
  <c r="V440" i="15"/>
  <c r="W440" i="15"/>
  <c r="X440" i="15"/>
  <c r="Y440" i="15"/>
  <c r="Z440" i="15"/>
  <c r="AA440" i="15"/>
  <c r="AB440" i="15"/>
  <c r="AC440" i="15"/>
  <c r="AD440" i="15"/>
  <c r="AE440" i="15"/>
  <c r="AF440" i="15"/>
  <c r="AG440" i="15"/>
  <c r="AH440" i="15"/>
  <c r="AI440" i="15"/>
  <c r="AJ440" i="15"/>
  <c r="AK440" i="15"/>
  <c r="AL440" i="15"/>
  <c r="E441" i="15"/>
  <c r="F441" i="15"/>
  <c r="G441" i="15"/>
  <c r="H441" i="15"/>
  <c r="I441" i="15"/>
  <c r="J441" i="15"/>
  <c r="K441" i="15"/>
  <c r="L441" i="15"/>
  <c r="M441" i="15"/>
  <c r="N441" i="15"/>
  <c r="O441" i="15"/>
  <c r="P441" i="15"/>
  <c r="Q441" i="15"/>
  <c r="R441" i="15"/>
  <c r="S441" i="15"/>
  <c r="T441" i="15"/>
  <c r="U441" i="15"/>
  <c r="V441" i="15"/>
  <c r="W441" i="15"/>
  <c r="X441" i="15"/>
  <c r="Y441" i="15"/>
  <c r="Z441" i="15"/>
  <c r="AA441" i="15"/>
  <c r="AB441" i="15"/>
  <c r="AC441" i="15"/>
  <c r="AD441" i="15"/>
  <c r="AE441" i="15"/>
  <c r="AF441" i="15"/>
  <c r="AG441" i="15"/>
  <c r="AH441" i="15"/>
  <c r="AI441" i="15"/>
  <c r="AJ441" i="15"/>
  <c r="AK441" i="15"/>
  <c r="AL441" i="15"/>
  <c r="E442" i="15"/>
  <c r="F442" i="15"/>
  <c r="G442" i="15"/>
  <c r="H442" i="15"/>
  <c r="I442" i="15"/>
  <c r="J442" i="15"/>
  <c r="K442" i="15"/>
  <c r="L442" i="15"/>
  <c r="M442" i="15"/>
  <c r="N442" i="15"/>
  <c r="O442" i="15"/>
  <c r="P442" i="15"/>
  <c r="Q442" i="15"/>
  <c r="R442" i="15"/>
  <c r="S442" i="15"/>
  <c r="T442" i="15"/>
  <c r="U442" i="15"/>
  <c r="V442" i="15"/>
  <c r="W442" i="15"/>
  <c r="X442" i="15"/>
  <c r="Y442" i="15"/>
  <c r="Z442" i="15"/>
  <c r="AA442" i="15"/>
  <c r="AB442" i="15"/>
  <c r="AC442" i="15"/>
  <c r="AD442" i="15"/>
  <c r="AE442" i="15"/>
  <c r="AF442" i="15"/>
  <c r="AG442" i="15"/>
  <c r="AH442" i="15"/>
  <c r="AI442" i="15"/>
  <c r="AJ442" i="15"/>
  <c r="AK442" i="15"/>
  <c r="AL442" i="15"/>
  <c r="E443" i="15"/>
  <c r="F443" i="15"/>
  <c r="G443" i="15"/>
  <c r="H443" i="15"/>
  <c r="I443" i="15"/>
  <c r="J443" i="15"/>
  <c r="K443" i="15"/>
  <c r="L443" i="15"/>
  <c r="M443" i="15"/>
  <c r="N443" i="15"/>
  <c r="O443" i="15"/>
  <c r="P443" i="15"/>
  <c r="Q443" i="15"/>
  <c r="R443" i="15"/>
  <c r="S443" i="15"/>
  <c r="T443" i="15"/>
  <c r="U443" i="15"/>
  <c r="V443" i="15"/>
  <c r="W443" i="15"/>
  <c r="X443" i="15"/>
  <c r="Y443" i="15"/>
  <c r="Z443" i="15"/>
  <c r="AA443" i="15"/>
  <c r="AB443" i="15"/>
  <c r="AC443" i="15"/>
  <c r="AD443" i="15"/>
  <c r="AE443" i="15"/>
  <c r="AF443" i="15"/>
  <c r="AG443" i="15"/>
  <c r="AH443" i="15"/>
  <c r="AI443" i="15"/>
  <c r="AJ443" i="15"/>
  <c r="AK443" i="15"/>
  <c r="AL443" i="15"/>
  <c r="E444" i="15"/>
  <c r="F444" i="15"/>
  <c r="G444" i="15"/>
  <c r="H444" i="15"/>
  <c r="I444" i="15"/>
  <c r="J444" i="15"/>
  <c r="K444" i="15"/>
  <c r="L444" i="15"/>
  <c r="M444" i="15"/>
  <c r="N444" i="15"/>
  <c r="O444" i="15"/>
  <c r="P444" i="15"/>
  <c r="Q444" i="15"/>
  <c r="R444" i="15"/>
  <c r="S444" i="15"/>
  <c r="T444" i="15"/>
  <c r="U444" i="15"/>
  <c r="V444" i="15"/>
  <c r="W444" i="15"/>
  <c r="X444" i="15"/>
  <c r="Y444" i="15"/>
  <c r="Z444" i="15"/>
  <c r="AA444" i="15"/>
  <c r="AB444" i="15"/>
  <c r="AC444" i="15"/>
  <c r="AD444" i="15"/>
  <c r="AE444" i="15"/>
  <c r="AF444" i="15"/>
  <c r="AG444" i="15"/>
  <c r="AH444" i="15"/>
  <c r="AI444" i="15"/>
  <c r="AJ444" i="15"/>
  <c r="AK444" i="15"/>
  <c r="AL444" i="15"/>
  <c r="E445" i="15"/>
  <c r="F445" i="15"/>
  <c r="G445" i="15"/>
  <c r="H445" i="15"/>
  <c r="I445" i="15"/>
  <c r="J445" i="15"/>
  <c r="K445" i="15"/>
  <c r="L445" i="15"/>
  <c r="M445" i="15"/>
  <c r="N445" i="15"/>
  <c r="O445" i="15"/>
  <c r="P445" i="15"/>
  <c r="Q445" i="15"/>
  <c r="R445" i="15"/>
  <c r="S445" i="15"/>
  <c r="T445" i="15"/>
  <c r="U445" i="15"/>
  <c r="V445" i="15"/>
  <c r="W445" i="15"/>
  <c r="X445" i="15"/>
  <c r="Y445" i="15"/>
  <c r="Z445" i="15"/>
  <c r="AA445" i="15"/>
  <c r="AB445" i="15"/>
  <c r="AC445" i="15"/>
  <c r="AD445" i="15"/>
  <c r="AE445" i="15"/>
  <c r="AF445" i="15"/>
  <c r="AG445" i="15"/>
  <c r="AH445" i="15"/>
  <c r="AI445" i="15"/>
  <c r="AJ445" i="15"/>
  <c r="AK445" i="15"/>
  <c r="AL445" i="15"/>
  <c r="E446" i="15"/>
  <c r="F446" i="15"/>
  <c r="G446" i="15"/>
  <c r="H446" i="15"/>
  <c r="I446" i="15"/>
  <c r="J446" i="15"/>
  <c r="K446" i="15"/>
  <c r="L446" i="15"/>
  <c r="M446" i="15"/>
  <c r="N446" i="15"/>
  <c r="O446" i="15"/>
  <c r="P446" i="15"/>
  <c r="Q446" i="15"/>
  <c r="R446" i="15"/>
  <c r="S446" i="15"/>
  <c r="T446" i="15"/>
  <c r="U446" i="15"/>
  <c r="V446" i="15"/>
  <c r="W446" i="15"/>
  <c r="X446" i="15"/>
  <c r="Y446" i="15"/>
  <c r="Z446" i="15"/>
  <c r="AA446" i="15"/>
  <c r="AB446" i="15"/>
  <c r="AC446" i="15"/>
  <c r="AD446" i="15"/>
  <c r="AE446" i="15"/>
  <c r="AF446" i="15"/>
  <c r="AG446" i="15"/>
  <c r="AH446" i="15"/>
  <c r="AI446" i="15"/>
  <c r="AJ446" i="15"/>
  <c r="AK446" i="15"/>
  <c r="AL446" i="15"/>
  <c r="E447" i="15"/>
  <c r="F447" i="15"/>
  <c r="G447" i="15"/>
  <c r="H447" i="15"/>
  <c r="I447" i="15"/>
  <c r="J447" i="15"/>
  <c r="K447" i="15"/>
  <c r="L447" i="15"/>
  <c r="M447" i="15"/>
  <c r="N447" i="15"/>
  <c r="O447" i="15"/>
  <c r="P447" i="15"/>
  <c r="Q447" i="15"/>
  <c r="R447" i="15"/>
  <c r="S447" i="15"/>
  <c r="T447" i="15"/>
  <c r="U447" i="15"/>
  <c r="V447" i="15"/>
  <c r="W447" i="15"/>
  <c r="X447" i="15"/>
  <c r="Y447" i="15"/>
  <c r="Z447" i="15"/>
  <c r="AA447" i="15"/>
  <c r="AB447" i="15"/>
  <c r="AC447" i="15"/>
  <c r="AD447" i="15"/>
  <c r="AE447" i="15"/>
  <c r="AF447" i="15"/>
  <c r="AG447" i="15"/>
  <c r="AH447" i="15"/>
  <c r="AI447" i="15"/>
  <c r="AJ447" i="15"/>
  <c r="AK447" i="15"/>
  <c r="AL447" i="15"/>
  <c r="E448" i="15"/>
  <c r="F448" i="15"/>
  <c r="G448" i="15"/>
  <c r="H448" i="15"/>
  <c r="I448" i="15"/>
  <c r="J448" i="15"/>
  <c r="K448" i="15"/>
  <c r="L448" i="15"/>
  <c r="M448" i="15"/>
  <c r="N448" i="15"/>
  <c r="O448" i="15"/>
  <c r="P448" i="15"/>
  <c r="Q448" i="15"/>
  <c r="R448" i="15"/>
  <c r="S448" i="15"/>
  <c r="T448" i="15"/>
  <c r="U448" i="15"/>
  <c r="V448" i="15"/>
  <c r="W448" i="15"/>
  <c r="X448" i="15"/>
  <c r="Y448" i="15"/>
  <c r="Z448" i="15"/>
  <c r="AA448" i="15"/>
  <c r="AB448" i="15"/>
  <c r="AC448" i="15"/>
  <c r="AD448" i="15"/>
  <c r="AE448" i="15"/>
  <c r="AF448" i="15"/>
  <c r="AG448" i="15"/>
  <c r="AH448" i="15"/>
  <c r="AI448" i="15"/>
  <c r="AJ448" i="15"/>
  <c r="AK448" i="15"/>
  <c r="AL448" i="15"/>
  <c r="E449" i="15"/>
  <c r="F449" i="15"/>
  <c r="G449" i="15"/>
  <c r="H449" i="15"/>
  <c r="I449" i="15"/>
  <c r="J449" i="15"/>
  <c r="K449" i="15"/>
  <c r="L449" i="15"/>
  <c r="M449" i="15"/>
  <c r="N449" i="15"/>
  <c r="O449" i="15"/>
  <c r="P449" i="15"/>
  <c r="Q449" i="15"/>
  <c r="R449" i="15"/>
  <c r="S449" i="15"/>
  <c r="T449" i="15"/>
  <c r="U449" i="15"/>
  <c r="V449" i="15"/>
  <c r="W449" i="15"/>
  <c r="X449" i="15"/>
  <c r="Y449" i="15"/>
  <c r="Z449" i="15"/>
  <c r="AA449" i="15"/>
  <c r="AB449" i="15"/>
  <c r="AC449" i="15"/>
  <c r="AD449" i="15"/>
  <c r="AE449" i="15"/>
  <c r="AF449" i="15"/>
  <c r="AG449" i="15"/>
  <c r="AH449" i="15"/>
  <c r="AI449" i="15"/>
  <c r="AJ449" i="15"/>
  <c r="AK449" i="15"/>
  <c r="AL449" i="15"/>
  <c r="E450" i="15"/>
  <c r="F450" i="15"/>
  <c r="G450" i="15"/>
  <c r="H450" i="15"/>
  <c r="I450" i="15"/>
  <c r="J450" i="15"/>
  <c r="K450" i="15"/>
  <c r="L450" i="15"/>
  <c r="M450" i="15"/>
  <c r="N450" i="15"/>
  <c r="O450" i="15"/>
  <c r="P450" i="15"/>
  <c r="Q450" i="15"/>
  <c r="R450" i="15"/>
  <c r="S450" i="15"/>
  <c r="T450" i="15"/>
  <c r="U450" i="15"/>
  <c r="V450" i="15"/>
  <c r="W450" i="15"/>
  <c r="X450" i="15"/>
  <c r="Y450" i="15"/>
  <c r="Z450" i="15"/>
  <c r="AA450" i="15"/>
  <c r="AB450" i="15"/>
  <c r="AC450" i="15"/>
  <c r="AD450" i="15"/>
  <c r="AE450" i="15"/>
  <c r="AF450" i="15"/>
  <c r="AG450" i="15"/>
  <c r="AH450" i="15"/>
  <c r="AI450" i="15"/>
  <c r="AJ450" i="15"/>
  <c r="AK450" i="15"/>
  <c r="AL450" i="15"/>
  <c r="E451" i="15"/>
  <c r="F451" i="15"/>
  <c r="G451" i="15"/>
  <c r="H451" i="15"/>
  <c r="I451" i="15"/>
  <c r="J451" i="15"/>
  <c r="K451" i="15"/>
  <c r="L451" i="15"/>
  <c r="M451" i="15"/>
  <c r="N451" i="15"/>
  <c r="O451" i="15"/>
  <c r="P451" i="15"/>
  <c r="Q451" i="15"/>
  <c r="R451" i="15"/>
  <c r="S451" i="15"/>
  <c r="T451" i="15"/>
  <c r="U451" i="15"/>
  <c r="V451" i="15"/>
  <c r="W451" i="15"/>
  <c r="X451" i="15"/>
  <c r="Y451" i="15"/>
  <c r="Z451" i="15"/>
  <c r="AA451" i="15"/>
  <c r="AB451" i="15"/>
  <c r="AC451" i="15"/>
  <c r="AD451" i="15"/>
  <c r="AE451" i="15"/>
  <c r="AF451" i="15"/>
  <c r="AG451" i="15"/>
  <c r="AH451" i="15"/>
  <c r="AI451" i="15"/>
  <c r="AJ451" i="15"/>
  <c r="AK451" i="15"/>
  <c r="AL451" i="15"/>
  <c r="E452" i="15"/>
  <c r="F452" i="15"/>
  <c r="G452" i="15"/>
  <c r="H452" i="15"/>
  <c r="I452" i="15"/>
  <c r="J452" i="15"/>
  <c r="K452" i="15"/>
  <c r="L452" i="15"/>
  <c r="M452" i="15"/>
  <c r="N452" i="15"/>
  <c r="O452" i="15"/>
  <c r="P452" i="15"/>
  <c r="Q452" i="15"/>
  <c r="R452" i="15"/>
  <c r="S452" i="15"/>
  <c r="T452" i="15"/>
  <c r="U452" i="15"/>
  <c r="V452" i="15"/>
  <c r="W452" i="15"/>
  <c r="X452" i="15"/>
  <c r="Y452" i="15"/>
  <c r="Z452" i="15"/>
  <c r="AA452" i="15"/>
  <c r="AB452" i="15"/>
  <c r="AC452" i="15"/>
  <c r="AD452" i="15"/>
  <c r="AE452" i="15"/>
  <c r="AF452" i="15"/>
  <c r="AG452" i="15"/>
  <c r="AH452" i="15"/>
  <c r="AI452" i="15"/>
  <c r="AJ452" i="15"/>
  <c r="AK452" i="15"/>
  <c r="AL452" i="15"/>
  <c r="AL382" i="15"/>
  <c r="AK382" i="15"/>
  <c r="AJ382" i="15"/>
  <c r="AI382" i="15"/>
  <c r="AH382" i="15"/>
  <c r="AG382" i="15"/>
  <c r="AF382" i="15"/>
  <c r="AE382" i="15"/>
  <c r="AD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154" i="15"/>
  <c r="D85" i="22"/>
  <c r="E85" i="22"/>
  <c r="F85" i="22"/>
  <c r="G85" i="22"/>
  <c r="H85" i="22"/>
  <c r="I85" i="22"/>
  <c r="J85" i="22"/>
  <c r="K85" i="22"/>
  <c r="L85" i="22"/>
  <c r="M85" i="22"/>
  <c r="N85" i="22"/>
  <c r="O85" i="22"/>
  <c r="P85" i="22"/>
  <c r="Q85" i="22"/>
  <c r="R85" i="22"/>
  <c r="S85" i="22"/>
  <c r="T85" i="22"/>
  <c r="U85" i="22"/>
  <c r="V85" i="22"/>
  <c r="W85" i="22"/>
  <c r="X85" i="22"/>
  <c r="Y85" i="22"/>
  <c r="Z85" i="22"/>
  <c r="AA85" i="22"/>
  <c r="AB85" i="22"/>
  <c r="AC85" i="22"/>
  <c r="AD85" i="22"/>
  <c r="AE85" i="22"/>
  <c r="AF85" i="22"/>
  <c r="AG85" i="22"/>
  <c r="AH85" i="22"/>
  <c r="AI85" i="22"/>
  <c r="AJ85" i="22"/>
  <c r="AK85" i="22"/>
  <c r="D86" i="22"/>
  <c r="E86" i="22"/>
  <c r="F86" i="22"/>
  <c r="G86" i="22"/>
  <c r="H86" i="22"/>
  <c r="I86" i="22"/>
  <c r="J86" i="22"/>
  <c r="K86" i="22"/>
  <c r="L86" i="22"/>
  <c r="M86" i="22"/>
  <c r="N86" i="22"/>
  <c r="O86" i="22"/>
  <c r="P86" i="22"/>
  <c r="Q86" i="22"/>
  <c r="R86" i="22"/>
  <c r="S86" i="22"/>
  <c r="T86" i="22"/>
  <c r="U86" i="22"/>
  <c r="V86" i="22"/>
  <c r="W86" i="22"/>
  <c r="X86" i="22"/>
  <c r="Y86" i="22"/>
  <c r="Z86" i="22"/>
  <c r="AA86" i="22"/>
  <c r="AB86" i="22"/>
  <c r="AC86" i="22"/>
  <c r="AD86" i="22"/>
  <c r="AE86" i="22"/>
  <c r="AF86" i="22"/>
  <c r="AG86" i="22"/>
  <c r="AH86" i="22"/>
  <c r="AI86" i="22"/>
  <c r="AJ86" i="22"/>
  <c r="AK86" i="22"/>
  <c r="D87" i="22"/>
  <c r="E87" i="22"/>
  <c r="F87" i="22"/>
  <c r="G87" i="22"/>
  <c r="H87" i="22"/>
  <c r="I87" i="22"/>
  <c r="J87" i="22"/>
  <c r="K87" i="22"/>
  <c r="L87" i="22"/>
  <c r="M87" i="22"/>
  <c r="N87" i="22"/>
  <c r="O87" i="22"/>
  <c r="P87" i="22"/>
  <c r="Q87" i="22"/>
  <c r="R87" i="22"/>
  <c r="S87" i="22"/>
  <c r="T87" i="22"/>
  <c r="U87" i="22"/>
  <c r="V87" i="22"/>
  <c r="W87" i="22"/>
  <c r="X87" i="22"/>
  <c r="Y87" i="22"/>
  <c r="Z87" i="22"/>
  <c r="AA87" i="22"/>
  <c r="AB87" i="22"/>
  <c r="AC87" i="22"/>
  <c r="AD87" i="22"/>
  <c r="AE87" i="22"/>
  <c r="AF87" i="22"/>
  <c r="AG87" i="22"/>
  <c r="AH87" i="22"/>
  <c r="AI87" i="22"/>
  <c r="AJ87" i="22"/>
  <c r="AK87" i="22"/>
  <c r="D88" i="22"/>
  <c r="E88" i="22"/>
  <c r="F88" i="22"/>
  <c r="G88" i="22"/>
  <c r="H88" i="22"/>
  <c r="I88" i="22"/>
  <c r="J88" i="22"/>
  <c r="K88" i="22"/>
  <c r="L88" i="22"/>
  <c r="M88" i="22"/>
  <c r="N88" i="22"/>
  <c r="O88" i="22"/>
  <c r="P88" i="22"/>
  <c r="Q88" i="22"/>
  <c r="R88" i="22"/>
  <c r="S88" i="22"/>
  <c r="T88" i="22"/>
  <c r="U88" i="22"/>
  <c r="V88" i="22"/>
  <c r="W88" i="22"/>
  <c r="X88" i="22"/>
  <c r="Y88" i="22"/>
  <c r="Z88" i="22"/>
  <c r="AA88" i="22"/>
  <c r="AB88" i="22"/>
  <c r="AC88" i="22"/>
  <c r="AD88" i="22"/>
  <c r="AE88" i="22"/>
  <c r="AF88" i="22"/>
  <c r="AG88" i="22"/>
  <c r="AH88" i="22"/>
  <c r="AI88" i="22"/>
  <c r="AJ88" i="22"/>
  <c r="AK88" i="22"/>
  <c r="D89" i="22"/>
  <c r="E89" i="22"/>
  <c r="F89" i="22"/>
  <c r="G89" i="22"/>
  <c r="H89" i="22"/>
  <c r="I89" i="22"/>
  <c r="J89" i="22"/>
  <c r="K89" i="22"/>
  <c r="L89" i="22"/>
  <c r="M89" i="22"/>
  <c r="N89" i="22"/>
  <c r="O89" i="22"/>
  <c r="P89" i="22"/>
  <c r="Q89" i="22"/>
  <c r="R89" i="22"/>
  <c r="S89" i="22"/>
  <c r="T89" i="22"/>
  <c r="U89" i="22"/>
  <c r="V89" i="22"/>
  <c r="W89" i="22"/>
  <c r="X89" i="22"/>
  <c r="Y89" i="22"/>
  <c r="Z89" i="22"/>
  <c r="AA89" i="22"/>
  <c r="AB89" i="22"/>
  <c r="AC89" i="22"/>
  <c r="AD89" i="22"/>
  <c r="AE89" i="22"/>
  <c r="AF89" i="22"/>
  <c r="AG89" i="22"/>
  <c r="AH89" i="22"/>
  <c r="AI89" i="22"/>
  <c r="AJ89" i="22"/>
  <c r="AK89" i="22"/>
  <c r="D90" i="22"/>
  <c r="E90" i="22"/>
  <c r="F90" i="22"/>
  <c r="G90" i="22"/>
  <c r="H90" i="22"/>
  <c r="I90" i="22"/>
  <c r="J90" i="22"/>
  <c r="K90" i="22"/>
  <c r="L90" i="22"/>
  <c r="M90" i="22"/>
  <c r="N90" i="22"/>
  <c r="O90" i="22"/>
  <c r="P90" i="22"/>
  <c r="Q90" i="22"/>
  <c r="R90" i="22"/>
  <c r="S90" i="22"/>
  <c r="T90" i="22"/>
  <c r="U90" i="22"/>
  <c r="V90" i="22"/>
  <c r="W90" i="22"/>
  <c r="X90" i="22"/>
  <c r="Y90" i="22"/>
  <c r="Z90" i="22"/>
  <c r="AA90" i="22"/>
  <c r="AB90" i="22"/>
  <c r="AC90" i="22"/>
  <c r="AD90" i="22"/>
  <c r="AE90" i="22"/>
  <c r="AF90" i="22"/>
  <c r="AG90" i="22"/>
  <c r="AH90" i="22"/>
  <c r="AI90" i="22"/>
  <c r="AJ90" i="22"/>
  <c r="AK90" i="22"/>
  <c r="D91" i="22"/>
  <c r="E91" i="22"/>
  <c r="F91" i="22"/>
  <c r="G91" i="22"/>
  <c r="H91" i="22"/>
  <c r="I91" i="22"/>
  <c r="J91" i="22"/>
  <c r="K91" i="22"/>
  <c r="L91" i="22"/>
  <c r="M91" i="22"/>
  <c r="N91" i="22"/>
  <c r="O91" i="22"/>
  <c r="P91" i="22"/>
  <c r="Q91" i="22"/>
  <c r="R91" i="22"/>
  <c r="S91" i="22"/>
  <c r="T91" i="22"/>
  <c r="U91" i="22"/>
  <c r="V91" i="22"/>
  <c r="W91" i="22"/>
  <c r="X91" i="22"/>
  <c r="Y91" i="22"/>
  <c r="Z91" i="22"/>
  <c r="AA91" i="22"/>
  <c r="AB91" i="22"/>
  <c r="AC91" i="22"/>
  <c r="AD91" i="22"/>
  <c r="AE91" i="22"/>
  <c r="AF91" i="22"/>
  <c r="AG91" i="22"/>
  <c r="AH91" i="22"/>
  <c r="AI91" i="22"/>
  <c r="AJ91" i="22"/>
  <c r="AK91" i="22"/>
  <c r="D92" i="22"/>
  <c r="E92" i="22"/>
  <c r="F92" i="22"/>
  <c r="G92" i="22"/>
  <c r="H92" i="22"/>
  <c r="I92" i="22"/>
  <c r="J92" i="22"/>
  <c r="K92" i="22"/>
  <c r="L92" i="22"/>
  <c r="M92" i="22"/>
  <c r="N92" i="22"/>
  <c r="O92" i="22"/>
  <c r="P92" i="22"/>
  <c r="Q92" i="22"/>
  <c r="R92" i="22"/>
  <c r="S92" i="22"/>
  <c r="T92" i="22"/>
  <c r="U92" i="22"/>
  <c r="V92" i="22"/>
  <c r="W92" i="22"/>
  <c r="X92" i="22"/>
  <c r="Y92" i="22"/>
  <c r="Z92" i="22"/>
  <c r="AA92" i="22"/>
  <c r="AB92" i="22"/>
  <c r="AC92" i="22"/>
  <c r="AD92" i="22"/>
  <c r="AE92" i="22"/>
  <c r="AF92" i="22"/>
  <c r="AG92" i="22"/>
  <c r="AH92" i="22"/>
  <c r="AI92" i="22"/>
  <c r="AJ92" i="22"/>
  <c r="AK92" i="22"/>
  <c r="D93" i="22"/>
  <c r="E93" i="22"/>
  <c r="F93" i="22"/>
  <c r="G93" i="22"/>
  <c r="H93" i="22"/>
  <c r="I93" i="22"/>
  <c r="J93" i="22"/>
  <c r="K93" i="22"/>
  <c r="L93" i="22"/>
  <c r="M93" i="22"/>
  <c r="N93" i="22"/>
  <c r="O93" i="22"/>
  <c r="P93" i="22"/>
  <c r="Q93" i="22"/>
  <c r="R93" i="22"/>
  <c r="S93" i="22"/>
  <c r="T93" i="22"/>
  <c r="U93" i="22"/>
  <c r="V93" i="22"/>
  <c r="W93" i="22"/>
  <c r="X93" i="22"/>
  <c r="Y93" i="22"/>
  <c r="Z93" i="22"/>
  <c r="AA93" i="22"/>
  <c r="AB93" i="22"/>
  <c r="AC93" i="22"/>
  <c r="AD93" i="22"/>
  <c r="AE93" i="22"/>
  <c r="AF93" i="22"/>
  <c r="AG93" i="22"/>
  <c r="AH93" i="22"/>
  <c r="AI93" i="22"/>
  <c r="AJ93" i="22"/>
  <c r="AK93" i="22"/>
  <c r="D94" i="22"/>
  <c r="E94" i="22"/>
  <c r="F94" i="22"/>
  <c r="G94" i="22"/>
  <c r="H94" i="22"/>
  <c r="I94" i="22"/>
  <c r="J94" i="22"/>
  <c r="K94" i="22"/>
  <c r="L94" i="22"/>
  <c r="M94" i="22"/>
  <c r="N94" i="22"/>
  <c r="O94" i="22"/>
  <c r="P94" i="22"/>
  <c r="Q94" i="22"/>
  <c r="R94" i="22"/>
  <c r="S94" i="22"/>
  <c r="T94" i="22"/>
  <c r="U94" i="22"/>
  <c r="V94" i="22"/>
  <c r="W94" i="22"/>
  <c r="X94" i="22"/>
  <c r="Y94" i="22"/>
  <c r="Z94" i="22"/>
  <c r="AA94" i="22"/>
  <c r="AB94" i="22"/>
  <c r="AC94" i="22"/>
  <c r="AD94" i="22"/>
  <c r="AE94" i="22"/>
  <c r="AF94" i="22"/>
  <c r="AG94" i="22"/>
  <c r="AH94" i="22"/>
  <c r="AI94" i="22"/>
  <c r="AJ94" i="22"/>
  <c r="AK94" i="22"/>
  <c r="D95" i="22"/>
  <c r="E95" i="22"/>
  <c r="F95" i="22"/>
  <c r="G95" i="22"/>
  <c r="H95" i="22"/>
  <c r="I95" i="22"/>
  <c r="J95" i="22"/>
  <c r="K95" i="22"/>
  <c r="L95" i="22"/>
  <c r="M95" i="22"/>
  <c r="N95" i="22"/>
  <c r="O95" i="22"/>
  <c r="P95" i="22"/>
  <c r="Q95" i="22"/>
  <c r="R95" i="22"/>
  <c r="S95" i="22"/>
  <c r="T95" i="22"/>
  <c r="U95" i="22"/>
  <c r="V95" i="22"/>
  <c r="W95" i="22"/>
  <c r="X95" i="22"/>
  <c r="Y95" i="22"/>
  <c r="Z95" i="22"/>
  <c r="AA95" i="22"/>
  <c r="AB95" i="22"/>
  <c r="AC95" i="22"/>
  <c r="AD95" i="22"/>
  <c r="AE95" i="22"/>
  <c r="AF95" i="22"/>
  <c r="AG95" i="22"/>
  <c r="AH95" i="22"/>
  <c r="AI95" i="22"/>
  <c r="AJ95" i="22"/>
  <c r="AK95" i="22"/>
  <c r="D96" i="22"/>
  <c r="E96" i="22"/>
  <c r="F96" i="22"/>
  <c r="G96" i="22"/>
  <c r="H96" i="22"/>
  <c r="I96" i="22"/>
  <c r="J96" i="22"/>
  <c r="K96" i="22"/>
  <c r="L96" i="22"/>
  <c r="M96" i="22"/>
  <c r="N96" i="22"/>
  <c r="O96" i="22"/>
  <c r="P96" i="22"/>
  <c r="Q96" i="22"/>
  <c r="R96" i="22"/>
  <c r="S96" i="22"/>
  <c r="T96" i="22"/>
  <c r="U96" i="22"/>
  <c r="V96" i="22"/>
  <c r="W96" i="22"/>
  <c r="X96" i="22"/>
  <c r="Y96" i="22"/>
  <c r="Z96" i="22"/>
  <c r="AA96" i="22"/>
  <c r="AB96" i="22"/>
  <c r="AC96" i="22"/>
  <c r="AD96" i="22"/>
  <c r="AE96" i="22"/>
  <c r="AF96" i="22"/>
  <c r="AG96" i="22"/>
  <c r="AH96" i="22"/>
  <c r="AI96" i="22"/>
  <c r="AJ96" i="22"/>
  <c r="AK96" i="22"/>
  <c r="D97" i="22"/>
  <c r="E97" i="22"/>
  <c r="F97" i="22"/>
  <c r="G97" i="22"/>
  <c r="H97" i="22"/>
  <c r="I97" i="22"/>
  <c r="J97" i="22"/>
  <c r="K97" i="22"/>
  <c r="L97" i="22"/>
  <c r="M97" i="22"/>
  <c r="N97" i="22"/>
  <c r="O97" i="22"/>
  <c r="P97" i="22"/>
  <c r="Q97" i="22"/>
  <c r="R97" i="22"/>
  <c r="S97" i="22"/>
  <c r="T97" i="22"/>
  <c r="U97" i="22"/>
  <c r="V97" i="22"/>
  <c r="W97" i="22"/>
  <c r="X97" i="22"/>
  <c r="Y97" i="22"/>
  <c r="Z97" i="22"/>
  <c r="AA97" i="22"/>
  <c r="AB97" i="22"/>
  <c r="AC97" i="22"/>
  <c r="AD97" i="22"/>
  <c r="AE97" i="22"/>
  <c r="AF97" i="22"/>
  <c r="AG97" i="22"/>
  <c r="AH97" i="22"/>
  <c r="AI97" i="22"/>
  <c r="AJ97" i="22"/>
  <c r="AK97" i="22"/>
  <c r="D98" i="22"/>
  <c r="E98" i="22"/>
  <c r="F98" i="22"/>
  <c r="G98" i="22"/>
  <c r="H98" i="22"/>
  <c r="I98" i="22"/>
  <c r="J98" i="22"/>
  <c r="K98" i="22"/>
  <c r="L98" i="22"/>
  <c r="M98" i="22"/>
  <c r="N98" i="22"/>
  <c r="O98" i="22"/>
  <c r="P98" i="22"/>
  <c r="Q98" i="22"/>
  <c r="R98" i="22"/>
  <c r="S98" i="22"/>
  <c r="T98" i="22"/>
  <c r="U98" i="22"/>
  <c r="V98" i="22"/>
  <c r="W98" i="22"/>
  <c r="X98" i="22"/>
  <c r="Y98" i="22"/>
  <c r="Z98" i="22"/>
  <c r="AA98" i="22"/>
  <c r="AB98" i="22"/>
  <c r="AC98" i="22"/>
  <c r="AD98" i="22"/>
  <c r="AE98" i="22"/>
  <c r="AF98" i="22"/>
  <c r="AG98" i="22"/>
  <c r="AH98" i="22"/>
  <c r="AI98" i="22"/>
  <c r="AJ98" i="22"/>
  <c r="AK98" i="22"/>
  <c r="D99" i="22"/>
  <c r="E99" i="22"/>
  <c r="F99" i="22"/>
  <c r="G99" i="22"/>
  <c r="H99" i="22"/>
  <c r="I99" i="22"/>
  <c r="J99" i="22"/>
  <c r="K99" i="22"/>
  <c r="L99" i="22"/>
  <c r="M99" i="22"/>
  <c r="N99" i="22"/>
  <c r="O99" i="22"/>
  <c r="P99" i="22"/>
  <c r="Q99" i="22"/>
  <c r="R99" i="22"/>
  <c r="S99" i="22"/>
  <c r="T99" i="22"/>
  <c r="U99" i="22"/>
  <c r="V99" i="22"/>
  <c r="W99" i="22"/>
  <c r="X99" i="22"/>
  <c r="Y99" i="22"/>
  <c r="Z99" i="22"/>
  <c r="AA99" i="22"/>
  <c r="AB99" i="22"/>
  <c r="AC99" i="22"/>
  <c r="AD99" i="22"/>
  <c r="AE99" i="22"/>
  <c r="AF99" i="22"/>
  <c r="AG99" i="22"/>
  <c r="AH99" i="22"/>
  <c r="AI99" i="22"/>
  <c r="AJ99" i="22"/>
  <c r="AK99" i="22"/>
  <c r="D100" i="22"/>
  <c r="E100" i="22"/>
  <c r="F100" i="22"/>
  <c r="G100" i="22"/>
  <c r="H100" i="22"/>
  <c r="I100" i="22"/>
  <c r="J100" i="22"/>
  <c r="K100" i="22"/>
  <c r="L100" i="22"/>
  <c r="M100" i="22"/>
  <c r="N100" i="22"/>
  <c r="O100" i="22"/>
  <c r="P100" i="22"/>
  <c r="Q100" i="22"/>
  <c r="R100" i="22"/>
  <c r="S100" i="22"/>
  <c r="T100" i="22"/>
  <c r="U100" i="22"/>
  <c r="V100" i="22"/>
  <c r="W100" i="22"/>
  <c r="X100" i="22"/>
  <c r="Y100" i="22"/>
  <c r="Z100" i="22"/>
  <c r="AA100" i="22"/>
  <c r="AB100" i="22"/>
  <c r="AC100" i="22"/>
  <c r="AD100" i="22"/>
  <c r="AE100" i="22"/>
  <c r="AF100" i="22"/>
  <c r="AG100" i="22"/>
  <c r="AH100" i="22"/>
  <c r="AI100" i="22"/>
  <c r="AJ100" i="22"/>
  <c r="AK100" i="22"/>
  <c r="D101" i="22"/>
  <c r="E101" i="22"/>
  <c r="F101" i="22"/>
  <c r="G101" i="22"/>
  <c r="H101" i="22"/>
  <c r="I101" i="22"/>
  <c r="J101" i="22"/>
  <c r="K101" i="22"/>
  <c r="L101" i="22"/>
  <c r="M101" i="22"/>
  <c r="N101" i="22"/>
  <c r="O101" i="22"/>
  <c r="P101" i="22"/>
  <c r="Q101" i="22"/>
  <c r="R101" i="22"/>
  <c r="S101" i="22"/>
  <c r="T101" i="22"/>
  <c r="U101" i="22"/>
  <c r="V101" i="22"/>
  <c r="W101" i="22"/>
  <c r="X101" i="22"/>
  <c r="Y101" i="22"/>
  <c r="Z101" i="22"/>
  <c r="AA101" i="22"/>
  <c r="AB101" i="22"/>
  <c r="AC101" i="22"/>
  <c r="AD101" i="22"/>
  <c r="AE101" i="22"/>
  <c r="AF101" i="22"/>
  <c r="AG101" i="22"/>
  <c r="AH101" i="22"/>
  <c r="AI101" i="22"/>
  <c r="AJ101" i="22"/>
  <c r="AK101" i="22"/>
  <c r="D102" i="22"/>
  <c r="E102" i="22"/>
  <c r="F102" i="22"/>
  <c r="G102" i="22"/>
  <c r="H102" i="22"/>
  <c r="I102" i="22"/>
  <c r="J102" i="22"/>
  <c r="K102" i="22"/>
  <c r="L102" i="22"/>
  <c r="M102" i="22"/>
  <c r="N102" i="22"/>
  <c r="O102" i="22"/>
  <c r="P102" i="22"/>
  <c r="Q102" i="22"/>
  <c r="R102" i="22"/>
  <c r="S102" i="22"/>
  <c r="T102" i="22"/>
  <c r="U102" i="22"/>
  <c r="V102" i="22"/>
  <c r="W102" i="22"/>
  <c r="X102" i="22"/>
  <c r="Y102" i="22"/>
  <c r="Z102" i="22"/>
  <c r="AA102" i="22"/>
  <c r="AB102" i="22"/>
  <c r="AC102" i="22"/>
  <c r="AD102" i="22"/>
  <c r="AE102" i="22"/>
  <c r="AF102" i="22"/>
  <c r="AG102" i="22"/>
  <c r="AH102" i="22"/>
  <c r="AI102" i="22"/>
  <c r="AJ102" i="22"/>
  <c r="AK102" i="22"/>
  <c r="D103" i="22"/>
  <c r="E103" i="22"/>
  <c r="F103" i="22"/>
  <c r="G103" i="22"/>
  <c r="H103" i="22"/>
  <c r="I103" i="22"/>
  <c r="J103" i="22"/>
  <c r="K103" i="22"/>
  <c r="L103" i="22"/>
  <c r="M103" i="22"/>
  <c r="N103" i="22"/>
  <c r="O103" i="22"/>
  <c r="P103" i="22"/>
  <c r="Q103" i="22"/>
  <c r="R103" i="22"/>
  <c r="S103" i="22"/>
  <c r="T103" i="22"/>
  <c r="U103" i="22"/>
  <c r="V103" i="22"/>
  <c r="W103" i="22"/>
  <c r="X103" i="22"/>
  <c r="Y103" i="22"/>
  <c r="Z103" i="22"/>
  <c r="AA103" i="22"/>
  <c r="AB103" i="22"/>
  <c r="AC103" i="22"/>
  <c r="AD103" i="22"/>
  <c r="AE103" i="22"/>
  <c r="AF103" i="22"/>
  <c r="AG103" i="22"/>
  <c r="AH103" i="22"/>
  <c r="AI103" i="22"/>
  <c r="AJ103" i="22"/>
  <c r="AK103" i="22"/>
  <c r="D104" i="22"/>
  <c r="E104" i="22"/>
  <c r="F104" i="22"/>
  <c r="G104" i="22"/>
  <c r="H104" i="22"/>
  <c r="I104" i="22"/>
  <c r="J104" i="22"/>
  <c r="K104" i="22"/>
  <c r="L104" i="22"/>
  <c r="M104" i="22"/>
  <c r="N104" i="22"/>
  <c r="O104" i="22"/>
  <c r="P104" i="22"/>
  <c r="Q104" i="22"/>
  <c r="R104" i="22"/>
  <c r="S104" i="22"/>
  <c r="T104" i="22"/>
  <c r="U104" i="22"/>
  <c r="V104" i="22"/>
  <c r="W104" i="22"/>
  <c r="X104" i="22"/>
  <c r="Y104" i="22"/>
  <c r="Z104" i="22"/>
  <c r="AA104" i="22"/>
  <c r="AB104" i="22"/>
  <c r="AC104" i="22"/>
  <c r="AD104" i="22"/>
  <c r="AE104" i="22"/>
  <c r="AF104" i="22"/>
  <c r="AG104" i="22"/>
  <c r="AH104" i="22"/>
  <c r="AI104" i="22"/>
  <c r="AJ104" i="22"/>
  <c r="AK104" i="22"/>
  <c r="D105" i="22"/>
  <c r="E105" i="22"/>
  <c r="F105" i="22"/>
  <c r="G105" i="22"/>
  <c r="H105" i="22"/>
  <c r="I105" i="22"/>
  <c r="J105" i="22"/>
  <c r="K105" i="22"/>
  <c r="L105" i="22"/>
  <c r="M105" i="22"/>
  <c r="N105" i="22"/>
  <c r="O105" i="22"/>
  <c r="P105" i="22"/>
  <c r="Q105" i="22"/>
  <c r="R105" i="22"/>
  <c r="S105" i="22"/>
  <c r="T105" i="22"/>
  <c r="U105" i="22"/>
  <c r="V105" i="22"/>
  <c r="W105" i="22"/>
  <c r="X105" i="22"/>
  <c r="Y105" i="22"/>
  <c r="Z105" i="22"/>
  <c r="AA105" i="22"/>
  <c r="AB105" i="22"/>
  <c r="AC105" i="22"/>
  <c r="AD105" i="22"/>
  <c r="AE105" i="22"/>
  <c r="AF105" i="22"/>
  <c r="AG105" i="22"/>
  <c r="AH105" i="22"/>
  <c r="AI105" i="22"/>
  <c r="AJ105" i="22"/>
  <c r="AK105" i="22"/>
  <c r="D106" i="22"/>
  <c r="E106" i="22"/>
  <c r="F106" i="22"/>
  <c r="G106" i="22"/>
  <c r="H106" i="22"/>
  <c r="I106" i="22"/>
  <c r="J106" i="22"/>
  <c r="K106" i="22"/>
  <c r="L106" i="22"/>
  <c r="M106" i="22"/>
  <c r="N106" i="22"/>
  <c r="O106" i="22"/>
  <c r="P106" i="22"/>
  <c r="Q106" i="22"/>
  <c r="R106" i="22"/>
  <c r="S106" i="22"/>
  <c r="T106" i="22"/>
  <c r="U106" i="22"/>
  <c r="V106" i="22"/>
  <c r="W106" i="22"/>
  <c r="X106" i="22"/>
  <c r="Y106" i="22"/>
  <c r="Z106" i="22"/>
  <c r="AA106" i="22"/>
  <c r="AB106" i="22"/>
  <c r="AC106" i="22"/>
  <c r="AD106" i="22"/>
  <c r="AE106" i="22"/>
  <c r="AF106" i="22"/>
  <c r="AG106" i="22"/>
  <c r="AH106" i="22"/>
  <c r="AI106" i="22"/>
  <c r="AJ106" i="22"/>
  <c r="AK106" i="22"/>
  <c r="D107" i="22"/>
  <c r="E107" i="22"/>
  <c r="F107" i="22"/>
  <c r="G107" i="22"/>
  <c r="H107" i="22"/>
  <c r="I107" i="22"/>
  <c r="J107" i="22"/>
  <c r="K107" i="22"/>
  <c r="L107" i="22"/>
  <c r="M107" i="22"/>
  <c r="N107" i="22"/>
  <c r="O107" i="22"/>
  <c r="P107" i="22"/>
  <c r="Q107" i="22"/>
  <c r="R107" i="22"/>
  <c r="S107" i="22"/>
  <c r="T107" i="22"/>
  <c r="U107" i="22"/>
  <c r="V107" i="22"/>
  <c r="W107" i="22"/>
  <c r="X107" i="22"/>
  <c r="Y107" i="22"/>
  <c r="Z107" i="22"/>
  <c r="AA107" i="22"/>
  <c r="AB107" i="22"/>
  <c r="AC107" i="22"/>
  <c r="AD107" i="22"/>
  <c r="AE107" i="22"/>
  <c r="AF107" i="22"/>
  <c r="AG107" i="22"/>
  <c r="AH107" i="22"/>
  <c r="AI107" i="22"/>
  <c r="AJ107" i="22"/>
  <c r="AK107" i="22"/>
  <c r="D108" i="22"/>
  <c r="E108" i="22"/>
  <c r="F108" i="22"/>
  <c r="G108" i="22"/>
  <c r="H108" i="22"/>
  <c r="I108" i="22"/>
  <c r="J108" i="22"/>
  <c r="K108" i="22"/>
  <c r="L108" i="22"/>
  <c r="M108" i="22"/>
  <c r="N108" i="22"/>
  <c r="O108" i="22"/>
  <c r="P108" i="22"/>
  <c r="Q108" i="22"/>
  <c r="R108" i="22"/>
  <c r="S108" i="22"/>
  <c r="T108" i="22"/>
  <c r="U108" i="22"/>
  <c r="V108" i="22"/>
  <c r="W108" i="22"/>
  <c r="X108" i="22"/>
  <c r="Y108" i="22"/>
  <c r="Z108" i="22"/>
  <c r="AA108" i="22"/>
  <c r="AB108" i="22"/>
  <c r="AC108" i="22"/>
  <c r="AD108" i="22"/>
  <c r="AE108" i="22"/>
  <c r="AF108" i="22"/>
  <c r="AG108" i="22"/>
  <c r="AH108" i="22"/>
  <c r="AI108" i="22"/>
  <c r="AJ108" i="22"/>
  <c r="AK108" i="22"/>
  <c r="D109" i="22"/>
  <c r="E109" i="22"/>
  <c r="F109" i="22"/>
  <c r="G109" i="22"/>
  <c r="H109" i="22"/>
  <c r="I109" i="22"/>
  <c r="J109" i="22"/>
  <c r="K109" i="22"/>
  <c r="L109" i="22"/>
  <c r="M109" i="22"/>
  <c r="N109" i="22"/>
  <c r="O109" i="22"/>
  <c r="P109" i="22"/>
  <c r="Q109" i="22"/>
  <c r="R109" i="22"/>
  <c r="S109" i="22"/>
  <c r="T109" i="22"/>
  <c r="U109" i="22"/>
  <c r="V109" i="22"/>
  <c r="W109" i="22"/>
  <c r="X109" i="22"/>
  <c r="Y109" i="22"/>
  <c r="Z109" i="22"/>
  <c r="AA109" i="22"/>
  <c r="AB109" i="22"/>
  <c r="AC109" i="22"/>
  <c r="AD109" i="22"/>
  <c r="AE109" i="22"/>
  <c r="AF109" i="22"/>
  <c r="AG109" i="22"/>
  <c r="AH109" i="22"/>
  <c r="AI109" i="22"/>
  <c r="AJ109" i="22"/>
  <c r="AK109" i="22"/>
  <c r="D110" i="22"/>
  <c r="E110" i="22"/>
  <c r="F110" i="22"/>
  <c r="G110" i="22"/>
  <c r="H110" i="22"/>
  <c r="I110" i="22"/>
  <c r="J110" i="22"/>
  <c r="K110" i="22"/>
  <c r="L110" i="22"/>
  <c r="M110" i="22"/>
  <c r="N110" i="22"/>
  <c r="O110" i="22"/>
  <c r="P110" i="22"/>
  <c r="Q110" i="22"/>
  <c r="R110" i="22"/>
  <c r="S110" i="22"/>
  <c r="T110" i="22"/>
  <c r="U110" i="22"/>
  <c r="V110" i="22"/>
  <c r="W110" i="22"/>
  <c r="X110" i="22"/>
  <c r="Y110" i="22"/>
  <c r="Z110" i="22"/>
  <c r="AA110" i="22"/>
  <c r="AB110" i="22"/>
  <c r="AC110" i="22"/>
  <c r="AD110" i="22"/>
  <c r="AE110" i="22"/>
  <c r="AF110" i="22"/>
  <c r="AG110" i="22"/>
  <c r="AH110" i="22"/>
  <c r="AI110" i="22"/>
  <c r="AJ110" i="22"/>
  <c r="AK110" i="22"/>
  <c r="D111" i="22"/>
  <c r="E111" i="22"/>
  <c r="F111" i="22"/>
  <c r="G111" i="22"/>
  <c r="H111" i="22"/>
  <c r="I111" i="22"/>
  <c r="J111" i="22"/>
  <c r="K111" i="22"/>
  <c r="L111" i="22"/>
  <c r="M111" i="22"/>
  <c r="N111" i="22"/>
  <c r="O111" i="22"/>
  <c r="P111" i="22"/>
  <c r="Q111" i="22"/>
  <c r="R111" i="22"/>
  <c r="S111" i="22"/>
  <c r="T111" i="22"/>
  <c r="U111" i="22"/>
  <c r="V111" i="22"/>
  <c r="W111" i="22"/>
  <c r="X111" i="22"/>
  <c r="Y111" i="22"/>
  <c r="Z111" i="22"/>
  <c r="AA111" i="22"/>
  <c r="AB111" i="22"/>
  <c r="AC111" i="22"/>
  <c r="AD111" i="22"/>
  <c r="AE111" i="22"/>
  <c r="AF111" i="22"/>
  <c r="AG111" i="22"/>
  <c r="AH111" i="22"/>
  <c r="AI111" i="22"/>
  <c r="AJ111" i="22"/>
  <c r="AK111" i="22"/>
  <c r="D112" i="22"/>
  <c r="E112" i="22"/>
  <c r="F112" i="22"/>
  <c r="G112" i="22"/>
  <c r="H112" i="22"/>
  <c r="I112" i="22"/>
  <c r="J112" i="22"/>
  <c r="K112" i="22"/>
  <c r="L112" i="22"/>
  <c r="M112" i="22"/>
  <c r="N112" i="22"/>
  <c r="O112" i="22"/>
  <c r="P112" i="22"/>
  <c r="Q112" i="22"/>
  <c r="R112" i="22"/>
  <c r="S112" i="22"/>
  <c r="T112" i="22"/>
  <c r="U112" i="22"/>
  <c r="V112" i="22"/>
  <c r="W112" i="22"/>
  <c r="X112" i="22"/>
  <c r="Y112" i="22"/>
  <c r="Z112" i="22"/>
  <c r="AA112" i="22"/>
  <c r="AB112" i="22"/>
  <c r="AC112" i="22"/>
  <c r="AD112" i="22"/>
  <c r="AE112" i="22"/>
  <c r="AF112" i="22"/>
  <c r="AG112" i="22"/>
  <c r="AH112" i="22"/>
  <c r="AI112" i="22"/>
  <c r="AJ112" i="22"/>
  <c r="AK112" i="22"/>
  <c r="D113" i="22"/>
  <c r="E113" i="22"/>
  <c r="F113" i="22"/>
  <c r="G113" i="22"/>
  <c r="H113" i="22"/>
  <c r="I113" i="22"/>
  <c r="J113" i="22"/>
  <c r="K113" i="22"/>
  <c r="L113" i="22"/>
  <c r="M113" i="22"/>
  <c r="N113" i="22"/>
  <c r="O113" i="22"/>
  <c r="P113" i="22"/>
  <c r="Q113" i="22"/>
  <c r="R113" i="22"/>
  <c r="S113" i="22"/>
  <c r="T113" i="22"/>
  <c r="U113" i="22"/>
  <c r="V113" i="22"/>
  <c r="W113" i="22"/>
  <c r="X113" i="22"/>
  <c r="Y113" i="22"/>
  <c r="Z113" i="22"/>
  <c r="AA113" i="22"/>
  <c r="AB113" i="22"/>
  <c r="AC113" i="22"/>
  <c r="AD113" i="22"/>
  <c r="AE113" i="22"/>
  <c r="AF113" i="22"/>
  <c r="AG113" i="22"/>
  <c r="AH113" i="22"/>
  <c r="AI113" i="22"/>
  <c r="AJ113" i="22"/>
  <c r="AK113" i="22"/>
  <c r="D114" i="22"/>
  <c r="E114" i="22"/>
  <c r="F114" i="22"/>
  <c r="G114" i="22"/>
  <c r="H114" i="22"/>
  <c r="I114" i="22"/>
  <c r="J114" i="22"/>
  <c r="K114" i="22"/>
  <c r="L114" i="22"/>
  <c r="M114" i="22"/>
  <c r="N114" i="22"/>
  <c r="O114" i="22"/>
  <c r="P114" i="22"/>
  <c r="Q114" i="22"/>
  <c r="R114" i="22"/>
  <c r="S114" i="22"/>
  <c r="T114" i="22"/>
  <c r="U114" i="22"/>
  <c r="V114" i="22"/>
  <c r="W114" i="22"/>
  <c r="X114" i="22"/>
  <c r="Y114" i="22"/>
  <c r="Z114" i="22"/>
  <c r="AA114" i="22"/>
  <c r="AB114" i="22"/>
  <c r="AC114" i="22"/>
  <c r="AD114" i="22"/>
  <c r="AE114" i="22"/>
  <c r="AF114" i="22"/>
  <c r="AG114" i="22"/>
  <c r="AH114" i="22"/>
  <c r="AI114" i="22"/>
  <c r="AJ114" i="22"/>
  <c r="AK114" i="22"/>
  <c r="D115" i="22"/>
  <c r="E115" i="22"/>
  <c r="F115" i="22"/>
  <c r="G115" i="22"/>
  <c r="H115" i="22"/>
  <c r="I115" i="22"/>
  <c r="J115" i="22"/>
  <c r="K115" i="22"/>
  <c r="L115" i="22"/>
  <c r="M115" i="22"/>
  <c r="N115" i="22"/>
  <c r="O115" i="22"/>
  <c r="P115" i="22"/>
  <c r="Q115" i="22"/>
  <c r="R115" i="22"/>
  <c r="S115" i="22"/>
  <c r="T115" i="22"/>
  <c r="U115" i="22"/>
  <c r="V115" i="22"/>
  <c r="W115" i="22"/>
  <c r="X115" i="22"/>
  <c r="Y115" i="22"/>
  <c r="Z115" i="22"/>
  <c r="AA115" i="22"/>
  <c r="AB115" i="22"/>
  <c r="AC115" i="22"/>
  <c r="AD115" i="22"/>
  <c r="AE115" i="22"/>
  <c r="AF115" i="22"/>
  <c r="AG115" i="22"/>
  <c r="AH115" i="22"/>
  <c r="AI115" i="22"/>
  <c r="AJ115" i="22"/>
  <c r="AK115" i="22"/>
  <c r="D116" i="22"/>
  <c r="E116" i="22"/>
  <c r="F116" i="22"/>
  <c r="G116" i="22"/>
  <c r="H116" i="22"/>
  <c r="I116" i="22"/>
  <c r="J116" i="22"/>
  <c r="K116" i="22"/>
  <c r="L116" i="22"/>
  <c r="M116" i="22"/>
  <c r="N116" i="22"/>
  <c r="O116" i="22"/>
  <c r="P116" i="22"/>
  <c r="Q116" i="22"/>
  <c r="R116" i="22"/>
  <c r="S116" i="22"/>
  <c r="T116" i="22"/>
  <c r="U116" i="22"/>
  <c r="V116" i="22"/>
  <c r="W116" i="22"/>
  <c r="X116" i="22"/>
  <c r="Y116" i="22"/>
  <c r="Z116" i="22"/>
  <c r="AA116" i="22"/>
  <c r="AB116" i="22"/>
  <c r="AC116" i="22"/>
  <c r="AD116" i="22"/>
  <c r="AE116" i="22"/>
  <c r="AF116" i="22"/>
  <c r="AG116" i="22"/>
  <c r="AH116" i="22"/>
  <c r="AI116" i="22"/>
  <c r="AJ116" i="22"/>
  <c r="AK116" i="22"/>
  <c r="D117" i="22"/>
  <c r="E117" i="22"/>
  <c r="F117" i="22"/>
  <c r="G117" i="22"/>
  <c r="H117" i="22"/>
  <c r="I117" i="22"/>
  <c r="J117" i="22"/>
  <c r="K117" i="22"/>
  <c r="L117" i="22"/>
  <c r="M117" i="22"/>
  <c r="N117" i="22"/>
  <c r="O117" i="22"/>
  <c r="P117" i="22"/>
  <c r="Q117" i="22"/>
  <c r="R117" i="22"/>
  <c r="S117" i="22"/>
  <c r="T117" i="22"/>
  <c r="U117" i="22"/>
  <c r="V117" i="22"/>
  <c r="W117" i="22"/>
  <c r="X117" i="22"/>
  <c r="Y117" i="22"/>
  <c r="Z117" i="22"/>
  <c r="AA117" i="22"/>
  <c r="AB117" i="22"/>
  <c r="AC117" i="22"/>
  <c r="AD117" i="22"/>
  <c r="AE117" i="22"/>
  <c r="AF117" i="22"/>
  <c r="AG117" i="22"/>
  <c r="AH117" i="22"/>
  <c r="AI117" i="22"/>
  <c r="AJ117" i="22"/>
  <c r="AK117" i="22"/>
  <c r="D118" i="22"/>
  <c r="E118" i="22"/>
  <c r="F118" i="22"/>
  <c r="G118" i="22"/>
  <c r="H118" i="22"/>
  <c r="I118" i="22"/>
  <c r="J118" i="22"/>
  <c r="K118" i="22"/>
  <c r="L118" i="22"/>
  <c r="M118" i="22"/>
  <c r="N118" i="22"/>
  <c r="O118" i="22"/>
  <c r="P118" i="22"/>
  <c r="Q118" i="22"/>
  <c r="R118" i="22"/>
  <c r="S118" i="22"/>
  <c r="T118" i="22"/>
  <c r="U118" i="22"/>
  <c r="V118" i="22"/>
  <c r="W118" i="22"/>
  <c r="X118" i="22"/>
  <c r="Y118" i="22"/>
  <c r="Z118" i="22"/>
  <c r="AA118" i="22"/>
  <c r="AB118" i="22"/>
  <c r="AC118" i="22"/>
  <c r="AD118" i="22"/>
  <c r="AE118" i="22"/>
  <c r="AF118" i="22"/>
  <c r="AG118" i="22"/>
  <c r="AH118" i="22"/>
  <c r="AI118" i="22"/>
  <c r="AJ118" i="22"/>
  <c r="AK118" i="22"/>
  <c r="D119" i="22"/>
  <c r="E119" i="22"/>
  <c r="F119" i="22"/>
  <c r="G119" i="22"/>
  <c r="H119" i="22"/>
  <c r="I119" i="22"/>
  <c r="J119" i="22"/>
  <c r="K119" i="22"/>
  <c r="L119" i="22"/>
  <c r="M119" i="22"/>
  <c r="N119" i="22"/>
  <c r="O119" i="22"/>
  <c r="P119" i="22"/>
  <c r="Q119" i="22"/>
  <c r="R119" i="22"/>
  <c r="S119" i="22"/>
  <c r="T119" i="22"/>
  <c r="U119" i="22"/>
  <c r="V119" i="22"/>
  <c r="W119" i="22"/>
  <c r="X119" i="22"/>
  <c r="Y119" i="22"/>
  <c r="Z119" i="22"/>
  <c r="AA119" i="22"/>
  <c r="AB119" i="22"/>
  <c r="AC119" i="22"/>
  <c r="AD119" i="22"/>
  <c r="AE119" i="22"/>
  <c r="AF119" i="22"/>
  <c r="AG119" i="22"/>
  <c r="AH119" i="22"/>
  <c r="AI119" i="22"/>
  <c r="AJ119" i="22"/>
  <c r="AK119" i="22"/>
  <c r="D120" i="22"/>
  <c r="E120" i="22"/>
  <c r="F120" i="22"/>
  <c r="G120" i="22"/>
  <c r="H120" i="22"/>
  <c r="I120" i="22"/>
  <c r="J120" i="22"/>
  <c r="K120" i="22"/>
  <c r="L120" i="22"/>
  <c r="M120" i="22"/>
  <c r="N120" i="22"/>
  <c r="O120" i="22"/>
  <c r="P120" i="22"/>
  <c r="Q120" i="22"/>
  <c r="R120" i="22"/>
  <c r="S120" i="22"/>
  <c r="T120" i="22"/>
  <c r="U120" i="22"/>
  <c r="V120" i="22"/>
  <c r="W120" i="22"/>
  <c r="X120" i="22"/>
  <c r="Y120" i="22"/>
  <c r="Z120" i="22"/>
  <c r="AA120" i="22"/>
  <c r="AB120" i="22"/>
  <c r="AC120" i="22"/>
  <c r="AD120" i="22"/>
  <c r="AE120" i="22"/>
  <c r="AF120" i="22"/>
  <c r="AG120" i="22"/>
  <c r="AH120" i="22"/>
  <c r="AI120" i="22"/>
  <c r="AJ120" i="22"/>
  <c r="AK120" i="22"/>
  <c r="D121" i="22"/>
  <c r="E121" i="22"/>
  <c r="F121" i="22"/>
  <c r="G121" i="22"/>
  <c r="H121" i="22"/>
  <c r="I121" i="22"/>
  <c r="J121" i="22"/>
  <c r="K121" i="22"/>
  <c r="L121" i="22"/>
  <c r="M121" i="22"/>
  <c r="N121" i="22"/>
  <c r="O121" i="22"/>
  <c r="P121" i="22"/>
  <c r="Q121" i="22"/>
  <c r="R121" i="22"/>
  <c r="S121" i="22"/>
  <c r="T121" i="22"/>
  <c r="U121" i="22"/>
  <c r="V121" i="22"/>
  <c r="W121" i="22"/>
  <c r="X121" i="22"/>
  <c r="Y121" i="22"/>
  <c r="Z121" i="22"/>
  <c r="AA121" i="22"/>
  <c r="AB121" i="22"/>
  <c r="AC121" i="22"/>
  <c r="AD121" i="22"/>
  <c r="AE121" i="22"/>
  <c r="AF121" i="22"/>
  <c r="AG121" i="22"/>
  <c r="AH121" i="22"/>
  <c r="AI121" i="22"/>
  <c r="AJ121" i="22"/>
  <c r="AK121" i="22"/>
  <c r="D122" i="22"/>
  <c r="E122" i="22"/>
  <c r="F122" i="22"/>
  <c r="G122" i="22"/>
  <c r="H122" i="22"/>
  <c r="I122" i="22"/>
  <c r="J122" i="22"/>
  <c r="K122" i="22"/>
  <c r="L122" i="22"/>
  <c r="M122" i="22"/>
  <c r="N122" i="22"/>
  <c r="O122" i="22"/>
  <c r="P122" i="22"/>
  <c r="Q122" i="22"/>
  <c r="R122" i="22"/>
  <c r="S122" i="22"/>
  <c r="T122" i="22"/>
  <c r="U122" i="22"/>
  <c r="V122" i="22"/>
  <c r="W122" i="22"/>
  <c r="X122" i="22"/>
  <c r="Y122" i="22"/>
  <c r="Z122" i="22"/>
  <c r="AA122" i="22"/>
  <c r="AB122" i="22"/>
  <c r="AC122" i="22"/>
  <c r="AD122" i="22"/>
  <c r="AE122" i="22"/>
  <c r="AF122" i="22"/>
  <c r="AG122" i="22"/>
  <c r="AH122" i="22"/>
  <c r="AI122" i="22"/>
  <c r="AJ122" i="22"/>
  <c r="AK122" i="22"/>
  <c r="D123" i="22"/>
  <c r="E123" i="22"/>
  <c r="F123" i="22"/>
  <c r="G123" i="22"/>
  <c r="H123" i="22"/>
  <c r="I123" i="22"/>
  <c r="J123" i="22"/>
  <c r="K123" i="22"/>
  <c r="L123" i="22"/>
  <c r="M123" i="22"/>
  <c r="N123" i="22"/>
  <c r="O123" i="22"/>
  <c r="P123" i="22"/>
  <c r="Q123" i="22"/>
  <c r="R123" i="22"/>
  <c r="S123" i="22"/>
  <c r="T123" i="22"/>
  <c r="U123" i="22"/>
  <c r="V123" i="22"/>
  <c r="W123" i="22"/>
  <c r="X123" i="22"/>
  <c r="Y123" i="22"/>
  <c r="Z123" i="22"/>
  <c r="AA123" i="22"/>
  <c r="AB123" i="22"/>
  <c r="AC123" i="22"/>
  <c r="AD123" i="22"/>
  <c r="AE123" i="22"/>
  <c r="AF123" i="22"/>
  <c r="AG123" i="22"/>
  <c r="AH123" i="22"/>
  <c r="AI123" i="22"/>
  <c r="AJ123" i="22"/>
  <c r="AK123" i="22"/>
  <c r="D124" i="22"/>
  <c r="E124" i="22"/>
  <c r="F124" i="22"/>
  <c r="G124" i="22"/>
  <c r="H124" i="22"/>
  <c r="I124" i="22"/>
  <c r="J124" i="22"/>
  <c r="K124" i="22"/>
  <c r="L124" i="22"/>
  <c r="M124" i="22"/>
  <c r="N124" i="22"/>
  <c r="O124" i="22"/>
  <c r="P124" i="22"/>
  <c r="Q124" i="22"/>
  <c r="R124" i="22"/>
  <c r="S124" i="22"/>
  <c r="T124" i="22"/>
  <c r="U124" i="22"/>
  <c r="V124" i="22"/>
  <c r="W124" i="22"/>
  <c r="X124" i="22"/>
  <c r="Y124" i="22"/>
  <c r="Z124" i="22"/>
  <c r="AA124" i="22"/>
  <c r="AB124" i="22"/>
  <c r="AC124" i="22"/>
  <c r="AD124" i="22"/>
  <c r="AE124" i="22"/>
  <c r="AF124" i="22"/>
  <c r="AG124" i="22"/>
  <c r="AH124" i="22"/>
  <c r="AI124" i="22"/>
  <c r="AJ124" i="22"/>
  <c r="AK124" i="22"/>
  <c r="D125" i="22"/>
  <c r="E125" i="22"/>
  <c r="F125" i="22"/>
  <c r="G125" i="22"/>
  <c r="H125" i="22"/>
  <c r="I125" i="22"/>
  <c r="J125" i="22"/>
  <c r="K125" i="22"/>
  <c r="L125" i="22"/>
  <c r="M125" i="22"/>
  <c r="N125" i="22"/>
  <c r="O125" i="22"/>
  <c r="P125" i="22"/>
  <c r="Q125" i="22"/>
  <c r="R125" i="22"/>
  <c r="S125" i="22"/>
  <c r="T125" i="22"/>
  <c r="U125" i="22"/>
  <c r="V125" i="22"/>
  <c r="W125" i="22"/>
  <c r="X125" i="22"/>
  <c r="Y125" i="22"/>
  <c r="Z125" i="22"/>
  <c r="AA125" i="22"/>
  <c r="AB125" i="22"/>
  <c r="AC125" i="22"/>
  <c r="AD125" i="22"/>
  <c r="AE125" i="22"/>
  <c r="AF125" i="22"/>
  <c r="AG125" i="22"/>
  <c r="AH125" i="22"/>
  <c r="AI125" i="22"/>
  <c r="AJ125" i="22"/>
  <c r="AK125" i="22"/>
  <c r="D126" i="22"/>
  <c r="E126" i="22"/>
  <c r="F126" i="22"/>
  <c r="G126" i="22"/>
  <c r="H126" i="22"/>
  <c r="I126" i="22"/>
  <c r="J126" i="22"/>
  <c r="K126" i="22"/>
  <c r="L126" i="22"/>
  <c r="M126" i="22"/>
  <c r="N126" i="22"/>
  <c r="O126" i="22"/>
  <c r="P126" i="22"/>
  <c r="Q126" i="22"/>
  <c r="R126" i="22"/>
  <c r="S126" i="22"/>
  <c r="T126" i="22"/>
  <c r="U126" i="22"/>
  <c r="V126" i="22"/>
  <c r="W126" i="22"/>
  <c r="X126" i="22"/>
  <c r="Y126" i="22"/>
  <c r="Z126" i="22"/>
  <c r="AA126" i="22"/>
  <c r="AB126" i="22"/>
  <c r="AC126" i="22"/>
  <c r="AD126" i="22"/>
  <c r="AE126" i="22"/>
  <c r="AF126" i="22"/>
  <c r="AG126" i="22"/>
  <c r="AH126" i="22"/>
  <c r="AI126" i="22"/>
  <c r="AJ126" i="22"/>
  <c r="AK126" i="22"/>
  <c r="D127" i="22"/>
  <c r="E127" i="22"/>
  <c r="F127" i="22"/>
  <c r="G127" i="22"/>
  <c r="H127" i="22"/>
  <c r="I127" i="22"/>
  <c r="J127" i="22"/>
  <c r="K127" i="22"/>
  <c r="L127" i="22"/>
  <c r="M127" i="22"/>
  <c r="N127" i="22"/>
  <c r="O127" i="22"/>
  <c r="P127" i="22"/>
  <c r="Q127" i="22"/>
  <c r="R127" i="22"/>
  <c r="S127" i="22"/>
  <c r="T127" i="22"/>
  <c r="U127" i="22"/>
  <c r="V127" i="22"/>
  <c r="W127" i="22"/>
  <c r="X127" i="22"/>
  <c r="Y127" i="22"/>
  <c r="Z127" i="22"/>
  <c r="AA127" i="22"/>
  <c r="AB127" i="22"/>
  <c r="AC127" i="22"/>
  <c r="AD127" i="22"/>
  <c r="AE127" i="22"/>
  <c r="AF127" i="22"/>
  <c r="AG127" i="22"/>
  <c r="AH127" i="22"/>
  <c r="AI127" i="22"/>
  <c r="AJ127" i="22"/>
  <c r="AK127" i="22"/>
  <c r="D128" i="22"/>
  <c r="E128" i="22"/>
  <c r="F128" i="22"/>
  <c r="G128" i="22"/>
  <c r="H128" i="22"/>
  <c r="I128" i="22"/>
  <c r="J128" i="22"/>
  <c r="K128" i="22"/>
  <c r="L128" i="22"/>
  <c r="M128" i="22"/>
  <c r="N128" i="22"/>
  <c r="O128" i="22"/>
  <c r="P128" i="22"/>
  <c r="Q128" i="22"/>
  <c r="R128" i="22"/>
  <c r="S128" i="22"/>
  <c r="T128" i="22"/>
  <c r="U128" i="22"/>
  <c r="V128" i="22"/>
  <c r="W128" i="22"/>
  <c r="X128" i="22"/>
  <c r="Y128" i="22"/>
  <c r="Z128" i="22"/>
  <c r="AA128" i="22"/>
  <c r="AB128" i="22"/>
  <c r="AC128" i="22"/>
  <c r="AD128" i="22"/>
  <c r="AE128" i="22"/>
  <c r="AF128" i="22"/>
  <c r="AG128" i="22"/>
  <c r="AH128" i="22"/>
  <c r="AI128" i="22"/>
  <c r="AJ128" i="22"/>
  <c r="AK128" i="22"/>
  <c r="D129" i="22"/>
  <c r="E129" i="22"/>
  <c r="F129" i="22"/>
  <c r="G129" i="22"/>
  <c r="H129" i="22"/>
  <c r="I129" i="22"/>
  <c r="J129" i="22"/>
  <c r="K129" i="22"/>
  <c r="L129" i="22"/>
  <c r="M129" i="22"/>
  <c r="N129" i="22"/>
  <c r="O129" i="22"/>
  <c r="P129" i="22"/>
  <c r="Q129" i="22"/>
  <c r="R129" i="22"/>
  <c r="S129" i="22"/>
  <c r="T129" i="22"/>
  <c r="U129" i="22"/>
  <c r="V129" i="22"/>
  <c r="W129" i="22"/>
  <c r="X129" i="22"/>
  <c r="Y129" i="22"/>
  <c r="Z129" i="22"/>
  <c r="AA129" i="22"/>
  <c r="AB129" i="22"/>
  <c r="AC129" i="22"/>
  <c r="AD129" i="22"/>
  <c r="AE129" i="22"/>
  <c r="AF129" i="22"/>
  <c r="AG129" i="22"/>
  <c r="AH129" i="22"/>
  <c r="AI129" i="22"/>
  <c r="AJ129" i="22"/>
  <c r="AK129" i="22"/>
  <c r="D130" i="22"/>
  <c r="E130" i="22"/>
  <c r="F130" i="22"/>
  <c r="G130" i="22"/>
  <c r="H130" i="22"/>
  <c r="I130" i="22"/>
  <c r="J130" i="22"/>
  <c r="K130" i="22"/>
  <c r="L130" i="22"/>
  <c r="M130" i="22"/>
  <c r="N130" i="22"/>
  <c r="O130" i="22"/>
  <c r="P130" i="22"/>
  <c r="Q130" i="22"/>
  <c r="R130" i="22"/>
  <c r="S130" i="22"/>
  <c r="T130" i="22"/>
  <c r="U130" i="22"/>
  <c r="V130" i="22"/>
  <c r="W130" i="22"/>
  <c r="X130" i="22"/>
  <c r="Y130" i="22"/>
  <c r="Z130" i="22"/>
  <c r="AA130" i="22"/>
  <c r="AB130" i="22"/>
  <c r="AC130" i="22"/>
  <c r="AD130" i="22"/>
  <c r="AE130" i="22"/>
  <c r="AF130" i="22"/>
  <c r="AG130" i="22"/>
  <c r="AH130" i="22"/>
  <c r="AI130" i="22"/>
  <c r="AJ130" i="22"/>
  <c r="AK130" i="22"/>
  <c r="D131" i="22"/>
  <c r="E131" i="22"/>
  <c r="F131" i="22"/>
  <c r="G131" i="22"/>
  <c r="H131" i="22"/>
  <c r="I131" i="22"/>
  <c r="J131" i="22"/>
  <c r="K131" i="22"/>
  <c r="L131" i="22"/>
  <c r="M131" i="22"/>
  <c r="N131" i="22"/>
  <c r="O131" i="22"/>
  <c r="P131" i="22"/>
  <c r="Q131" i="22"/>
  <c r="R131" i="22"/>
  <c r="S131" i="22"/>
  <c r="T131" i="22"/>
  <c r="U131" i="22"/>
  <c r="V131" i="22"/>
  <c r="W131" i="22"/>
  <c r="X131" i="22"/>
  <c r="Y131" i="22"/>
  <c r="Z131" i="22"/>
  <c r="AA131" i="22"/>
  <c r="AB131" i="22"/>
  <c r="AC131" i="22"/>
  <c r="AD131" i="22"/>
  <c r="AE131" i="22"/>
  <c r="AF131" i="22"/>
  <c r="AG131" i="22"/>
  <c r="AH131" i="22"/>
  <c r="AI131" i="22"/>
  <c r="AJ131" i="22"/>
  <c r="AK131" i="22"/>
  <c r="D132" i="22"/>
  <c r="E132" i="22"/>
  <c r="F132" i="22"/>
  <c r="G132" i="22"/>
  <c r="H132" i="22"/>
  <c r="I132" i="22"/>
  <c r="J132" i="22"/>
  <c r="K132" i="22"/>
  <c r="L132" i="22"/>
  <c r="M132" i="22"/>
  <c r="N132" i="22"/>
  <c r="O132" i="22"/>
  <c r="P132" i="22"/>
  <c r="Q132" i="22"/>
  <c r="R132" i="22"/>
  <c r="S132" i="22"/>
  <c r="T132" i="22"/>
  <c r="U132" i="22"/>
  <c r="V132" i="22"/>
  <c r="W132" i="22"/>
  <c r="X132" i="22"/>
  <c r="Y132" i="22"/>
  <c r="Z132" i="22"/>
  <c r="AA132" i="22"/>
  <c r="AB132" i="22"/>
  <c r="AC132" i="22"/>
  <c r="AD132" i="22"/>
  <c r="AE132" i="22"/>
  <c r="AF132" i="22"/>
  <c r="AG132" i="22"/>
  <c r="AH132" i="22"/>
  <c r="AI132" i="22"/>
  <c r="AJ132" i="22"/>
  <c r="AK132" i="22"/>
  <c r="D133" i="22"/>
  <c r="E133" i="22"/>
  <c r="F133" i="22"/>
  <c r="G133" i="22"/>
  <c r="H133" i="22"/>
  <c r="I133" i="22"/>
  <c r="J133" i="22"/>
  <c r="K133" i="22"/>
  <c r="L133" i="22"/>
  <c r="M133" i="22"/>
  <c r="N133" i="22"/>
  <c r="O133" i="22"/>
  <c r="P133" i="22"/>
  <c r="Q133" i="22"/>
  <c r="R133" i="22"/>
  <c r="S133" i="22"/>
  <c r="T133" i="22"/>
  <c r="U133" i="22"/>
  <c r="V133" i="22"/>
  <c r="W133" i="22"/>
  <c r="X133" i="22"/>
  <c r="Y133" i="22"/>
  <c r="Z133" i="22"/>
  <c r="AA133" i="22"/>
  <c r="AB133" i="22"/>
  <c r="AC133" i="22"/>
  <c r="AD133" i="22"/>
  <c r="AE133" i="22"/>
  <c r="AF133" i="22"/>
  <c r="AG133" i="22"/>
  <c r="AH133" i="22"/>
  <c r="AI133" i="22"/>
  <c r="AJ133" i="22"/>
  <c r="AK133" i="22"/>
  <c r="D134" i="22"/>
  <c r="E134" i="22"/>
  <c r="F134" i="22"/>
  <c r="G134" i="22"/>
  <c r="H134" i="22"/>
  <c r="I134" i="22"/>
  <c r="J134" i="22"/>
  <c r="K134" i="22"/>
  <c r="L134" i="22"/>
  <c r="M134" i="22"/>
  <c r="N134" i="22"/>
  <c r="O134" i="22"/>
  <c r="P134" i="22"/>
  <c r="Q134" i="22"/>
  <c r="R134" i="22"/>
  <c r="S134" i="22"/>
  <c r="T134" i="22"/>
  <c r="U134" i="22"/>
  <c r="V134" i="22"/>
  <c r="W134" i="22"/>
  <c r="X134" i="22"/>
  <c r="Y134" i="22"/>
  <c r="Z134" i="22"/>
  <c r="AA134" i="22"/>
  <c r="AB134" i="22"/>
  <c r="AC134" i="22"/>
  <c r="AD134" i="22"/>
  <c r="AE134" i="22"/>
  <c r="AF134" i="22"/>
  <c r="AG134" i="22"/>
  <c r="AH134" i="22"/>
  <c r="AI134" i="22"/>
  <c r="AJ134" i="22"/>
  <c r="AK134" i="22"/>
  <c r="D135" i="22"/>
  <c r="E135" i="22"/>
  <c r="F135" i="22"/>
  <c r="G135" i="22"/>
  <c r="H135" i="22"/>
  <c r="I135" i="22"/>
  <c r="J135" i="22"/>
  <c r="K135" i="22"/>
  <c r="L135" i="22"/>
  <c r="M135" i="22"/>
  <c r="N135" i="22"/>
  <c r="O135" i="22"/>
  <c r="P135" i="22"/>
  <c r="Q135" i="22"/>
  <c r="R135" i="22"/>
  <c r="S135" i="22"/>
  <c r="T135" i="22"/>
  <c r="U135" i="22"/>
  <c r="V135" i="22"/>
  <c r="W135" i="22"/>
  <c r="X135" i="22"/>
  <c r="Y135" i="22"/>
  <c r="Z135" i="22"/>
  <c r="AA135" i="22"/>
  <c r="AB135" i="22"/>
  <c r="AC135" i="22"/>
  <c r="AD135" i="22"/>
  <c r="AE135" i="22"/>
  <c r="AF135" i="22"/>
  <c r="AG135" i="22"/>
  <c r="AH135" i="22"/>
  <c r="AI135" i="22"/>
  <c r="AJ135" i="22"/>
  <c r="AK135" i="22"/>
  <c r="D136" i="22"/>
  <c r="E136" i="22"/>
  <c r="F136" i="22"/>
  <c r="G136" i="22"/>
  <c r="H136" i="22"/>
  <c r="I136" i="22"/>
  <c r="J136" i="22"/>
  <c r="K136" i="22"/>
  <c r="L136" i="22"/>
  <c r="M136" i="22"/>
  <c r="N136" i="22"/>
  <c r="O136" i="22"/>
  <c r="P136" i="22"/>
  <c r="Q136" i="22"/>
  <c r="R136" i="22"/>
  <c r="S136" i="22"/>
  <c r="T136" i="22"/>
  <c r="U136" i="22"/>
  <c r="V136" i="22"/>
  <c r="W136" i="22"/>
  <c r="X136" i="22"/>
  <c r="Y136" i="22"/>
  <c r="Z136" i="22"/>
  <c r="AA136" i="22"/>
  <c r="AB136" i="22"/>
  <c r="AC136" i="22"/>
  <c r="AD136" i="22"/>
  <c r="AE136" i="22"/>
  <c r="AF136" i="22"/>
  <c r="AG136" i="22"/>
  <c r="AH136" i="22"/>
  <c r="AI136" i="22"/>
  <c r="AJ136" i="22"/>
  <c r="AK136" i="22"/>
  <c r="D137" i="22"/>
  <c r="E137" i="22"/>
  <c r="F137" i="22"/>
  <c r="G137" i="22"/>
  <c r="H137" i="22"/>
  <c r="I137" i="22"/>
  <c r="J137" i="22"/>
  <c r="K137" i="22"/>
  <c r="L137" i="22"/>
  <c r="M137" i="22"/>
  <c r="N137" i="22"/>
  <c r="O137" i="22"/>
  <c r="P137" i="22"/>
  <c r="Q137" i="22"/>
  <c r="R137" i="22"/>
  <c r="S137" i="22"/>
  <c r="T137" i="22"/>
  <c r="U137" i="22"/>
  <c r="V137" i="22"/>
  <c r="W137" i="22"/>
  <c r="X137" i="22"/>
  <c r="Y137" i="22"/>
  <c r="Z137" i="22"/>
  <c r="AA137" i="22"/>
  <c r="AB137" i="22"/>
  <c r="AC137" i="22"/>
  <c r="AD137" i="22"/>
  <c r="AE137" i="22"/>
  <c r="AF137" i="22"/>
  <c r="AG137" i="22"/>
  <c r="AH137" i="22"/>
  <c r="AI137" i="22"/>
  <c r="AJ137" i="22"/>
  <c r="AK137" i="22"/>
  <c r="D138" i="22"/>
  <c r="E138" i="22"/>
  <c r="F138" i="22"/>
  <c r="G138" i="22"/>
  <c r="H138" i="22"/>
  <c r="I138" i="22"/>
  <c r="J138" i="22"/>
  <c r="K138" i="22"/>
  <c r="L138" i="22"/>
  <c r="M138" i="22"/>
  <c r="N138" i="22"/>
  <c r="O138" i="22"/>
  <c r="P138" i="22"/>
  <c r="Q138" i="22"/>
  <c r="R138" i="22"/>
  <c r="S138" i="22"/>
  <c r="T138" i="22"/>
  <c r="U138" i="22"/>
  <c r="V138" i="22"/>
  <c r="W138" i="22"/>
  <c r="X138" i="22"/>
  <c r="Y138" i="22"/>
  <c r="Z138" i="22"/>
  <c r="AA138" i="22"/>
  <c r="AB138" i="22"/>
  <c r="AC138" i="22"/>
  <c r="AD138" i="22"/>
  <c r="AE138" i="22"/>
  <c r="AF138" i="22"/>
  <c r="AG138" i="22"/>
  <c r="AH138" i="22"/>
  <c r="AI138" i="22"/>
  <c r="AJ138" i="22"/>
  <c r="AK138" i="22"/>
  <c r="D139" i="22"/>
  <c r="E139" i="22"/>
  <c r="F139" i="22"/>
  <c r="G139" i="22"/>
  <c r="H139" i="22"/>
  <c r="I139" i="22"/>
  <c r="J139" i="22"/>
  <c r="K139" i="22"/>
  <c r="L139" i="22"/>
  <c r="M139" i="22"/>
  <c r="N139" i="22"/>
  <c r="O139" i="22"/>
  <c r="P139" i="22"/>
  <c r="Q139" i="22"/>
  <c r="R139" i="22"/>
  <c r="S139" i="22"/>
  <c r="T139" i="22"/>
  <c r="U139" i="22"/>
  <c r="V139" i="22"/>
  <c r="W139" i="22"/>
  <c r="X139" i="22"/>
  <c r="Y139" i="22"/>
  <c r="Z139" i="22"/>
  <c r="AA139" i="22"/>
  <c r="AB139" i="22"/>
  <c r="AC139" i="22"/>
  <c r="AD139" i="22"/>
  <c r="AE139" i="22"/>
  <c r="AF139" i="22"/>
  <c r="AG139" i="22"/>
  <c r="AH139" i="22"/>
  <c r="AI139" i="22"/>
  <c r="AJ139" i="22"/>
  <c r="AK139" i="22"/>
  <c r="D140" i="22"/>
  <c r="E140" i="22"/>
  <c r="F140" i="22"/>
  <c r="G140" i="22"/>
  <c r="H140" i="22"/>
  <c r="I140" i="22"/>
  <c r="J140" i="22"/>
  <c r="K140" i="22"/>
  <c r="L140" i="22"/>
  <c r="M140" i="22"/>
  <c r="N140" i="22"/>
  <c r="O140" i="22"/>
  <c r="P140" i="22"/>
  <c r="Q140" i="22"/>
  <c r="R140" i="22"/>
  <c r="S140" i="22"/>
  <c r="T140" i="22"/>
  <c r="U140" i="22"/>
  <c r="V140" i="22"/>
  <c r="W140" i="22"/>
  <c r="X140" i="22"/>
  <c r="Y140" i="22"/>
  <c r="Z140" i="22"/>
  <c r="AA140" i="22"/>
  <c r="AB140" i="22"/>
  <c r="AC140" i="22"/>
  <c r="AD140" i="22"/>
  <c r="AE140" i="22"/>
  <c r="AF140" i="22"/>
  <c r="AG140" i="22"/>
  <c r="AH140" i="22"/>
  <c r="AI140" i="22"/>
  <c r="AJ140" i="22"/>
  <c r="AK140" i="22"/>
  <c r="D141" i="22"/>
  <c r="E141" i="22"/>
  <c r="F141" i="22"/>
  <c r="G141" i="22"/>
  <c r="H141" i="22"/>
  <c r="I141" i="22"/>
  <c r="J141" i="22"/>
  <c r="K141" i="22"/>
  <c r="L141" i="22"/>
  <c r="M141" i="22"/>
  <c r="N141" i="22"/>
  <c r="O141" i="22"/>
  <c r="P141" i="22"/>
  <c r="Q141" i="22"/>
  <c r="R141" i="22"/>
  <c r="S141" i="22"/>
  <c r="T141" i="22"/>
  <c r="U141" i="22"/>
  <c r="V141" i="22"/>
  <c r="W141" i="22"/>
  <c r="X141" i="22"/>
  <c r="Y141" i="22"/>
  <c r="Z141" i="22"/>
  <c r="AA141" i="22"/>
  <c r="AB141" i="22"/>
  <c r="AC141" i="22"/>
  <c r="AD141" i="22"/>
  <c r="AE141" i="22"/>
  <c r="AF141" i="22"/>
  <c r="AG141" i="22"/>
  <c r="AH141" i="22"/>
  <c r="AI141" i="22"/>
  <c r="AJ141" i="22"/>
  <c r="AK141" i="22"/>
  <c r="D142" i="22"/>
  <c r="E142" i="22"/>
  <c r="F142" i="22"/>
  <c r="G142" i="22"/>
  <c r="H142" i="22"/>
  <c r="I142" i="22"/>
  <c r="J142" i="22"/>
  <c r="K142" i="22"/>
  <c r="L142" i="22"/>
  <c r="M142" i="22"/>
  <c r="N142" i="22"/>
  <c r="O142" i="22"/>
  <c r="P142" i="22"/>
  <c r="Q142" i="22"/>
  <c r="R142" i="22"/>
  <c r="S142" i="22"/>
  <c r="T142" i="22"/>
  <c r="U142" i="22"/>
  <c r="V142" i="22"/>
  <c r="W142" i="22"/>
  <c r="X142" i="22"/>
  <c r="Y142" i="22"/>
  <c r="Z142" i="22"/>
  <c r="AA142" i="22"/>
  <c r="AB142" i="22"/>
  <c r="AC142" i="22"/>
  <c r="AD142" i="22"/>
  <c r="AE142" i="22"/>
  <c r="AF142" i="22"/>
  <c r="AG142" i="22"/>
  <c r="AH142" i="22"/>
  <c r="AI142" i="22"/>
  <c r="AJ142" i="22"/>
  <c r="AK142" i="22"/>
  <c r="D143" i="22"/>
  <c r="E143" i="22"/>
  <c r="F143" i="22"/>
  <c r="G143" i="22"/>
  <c r="H143" i="22"/>
  <c r="I143" i="22"/>
  <c r="J143" i="22"/>
  <c r="K143" i="22"/>
  <c r="L143" i="22"/>
  <c r="M143" i="22"/>
  <c r="N143" i="22"/>
  <c r="O143" i="22"/>
  <c r="P143" i="22"/>
  <c r="Q143" i="22"/>
  <c r="R143" i="22"/>
  <c r="S143" i="22"/>
  <c r="T143" i="22"/>
  <c r="U143" i="22"/>
  <c r="V143" i="22"/>
  <c r="W143" i="22"/>
  <c r="X143" i="22"/>
  <c r="Y143" i="22"/>
  <c r="Z143" i="22"/>
  <c r="AA143" i="22"/>
  <c r="AB143" i="22"/>
  <c r="AC143" i="22"/>
  <c r="AD143" i="22"/>
  <c r="AE143" i="22"/>
  <c r="AF143" i="22"/>
  <c r="AG143" i="22"/>
  <c r="AH143" i="22"/>
  <c r="AI143" i="22"/>
  <c r="AJ143" i="22"/>
  <c r="AK143" i="22"/>
  <c r="D144" i="22"/>
  <c r="E144" i="22"/>
  <c r="F144" i="22"/>
  <c r="G144" i="22"/>
  <c r="H144" i="22"/>
  <c r="I144" i="22"/>
  <c r="J144" i="22"/>
  <c r="K144" i="22"/>
  <c r="L144" i="22"/>
  <c r="M144" i="22"/>
  <c r="N144" i="22"/>
  <c r="O144" i="22"/>
  <c r="P144" i="22"/>
  <c r="Q144" i="22"/>
  <c r="R144" i="22"/>
  <c r="S144" i="22"/>
  <c r="T144" i="22"/>
  <c r="U144" i="22"/>
  <c r="V144" i="22"/>
  <c r="W144" i="22"/>
  <c r="X144" i="22"/>
  <c r="Y144" i="22"/>
  <c r="Z144" i="22"/>
  <c r="AA144" i="22"/>
  <c r="AB144" i="22"/>
  <c r="AC144" i="22"/>
  <c r="AD144" i="22"/>
  <c r="AE144" i="22"/>
  <c r="AF144" i="22"/>
  <c r="AG144" i="22"/>
  <c r="AH144" i="22"/>
  <c r="AI144" i="22"/>
  <c r="AJ144" i="22"/>
  <c r="AK144" i="22"/>
  <c r="D145" i="22"/>
  <c r="E145" i="22"/>
  <c r="F145" i="22"/>
  <c r="G145" i="22"/>
  <c r="H145" i="22"/>
  <c r="I145" i="22"/>
  <c r="J145" i="22"/>
  <c r="K145" i="22"/>
  <c r="L145" i="22"/>
  <c r="M145" i="22"/>
  <c r="N145" i="22"/>
  <c r="O145" i="22"/>
  <c r="P145" i="22"/>
  <c r="Q145" i="22"/>
  <c r="R145" i="22"/>
  <c r="S145" i="22"/>
  <c r="T145" i="22"/>
  <c r="U145" i="22"/>
  <c r="V145" i="22"/>
  <c r="W145" i="22"/>
  <c r="X145" i="22"/>
  <c r="Y145" i="22"/>
  <c r="Z145" i="22"/>
  <c r="AA145" i="22"/>
  <c r="AB145" i="22"/>
  <c r="AC145" i="22"/>
  <c r="AD145" i="22"/>
  <c r="AE145" i="22"/>
  <c r="AF145" i="22"/>
  <c r="AG145" i="22"/>
  <c r="AH145" i="22"/>
  <c r="AI145" i="22"/>
  <c r="AJ145" i="22"/>
  <c r="AK145"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AB146" i="22"/>
  <c r="AC146" i="22"/>
  <c r="AD146" i="22"/>
  <c r="AE146" i="22"/>
  <c r="AF146" i="22"/>
  <c r="AG146" i="22"/>
  <c r="AH146" i="22"/>
  <c r="AI146" i="22"/>
  <c r="AJ146" i="22"/>
  <c r="AK146" i="22"/>
  <c r="D147" i="22"/>
  <c r="E147" i="22"/>
  <c r="F147" i="22"/>
  <c r="G147" i="22"/>
  <c r="H147" i="22"/>
  <c r="I147" i="22"/>
  <c r="J147" i="22"/>
  <c r="K147" i="22"/>
  <c r="L147" i="22"/>
  <c r="M147" i="22"/>
  <c r="N147" i="22"/>
  <c r="O147" i="22"/>
  <c r="P147" i="22"/>
  <c r="Q147" i="22"/>
  <c r="R147" i="22"/>
  <c r="S147" i="22"/>
  <c r="T147" i="22"/>
  <c r="U147" i="22"/>
  <c r="V147" i="22"/>
  <c r="W147" i="22"/>
  <c r="X147" i="22"/>
  <c r="Y147" i="22"/>
  <c r="Z147" i="22"/>
  <c r="AA147" i="22"/>
  <c r="AB147" i="22"/>
  <c r="AC147" i="22"/>
  <c r="AD147" i="22"/>
  <c r="AE147" i="22"/>
  <c r="AF147" i="22"/>
  <c r="AG147" i="22"/>
  <c r="AH147" i="22"/>
  <c r="AI147" i="22"/>
  <c r="AJ147" i="22"/>
  <c r="AK147" i="22"/>
  <c r="D148" i="22"/>
  <c r="E148" i="22"/>
  <c r="F148" i="22"/>
  <c r="G148" i="22"/>
  <c r="H148" i="22"/>
  <c r="I148" i="22"/>
  <c r="J148" i="22"/>
  <c r="K148" i="22"/>
  <c r="L148" i="22"/>
  <c r="M148" i="22"/>
  <c r="N148" i="22"/>
  <c r="O148" i="22"/>
  <c r="P148" i="22"/>
  <c r="Q148" i="22"/>
  <c r="R148" i="22"/>
  <c r="S148" i="22"/>
  <c r="T148" i="22"/>
  <c r="U148" i="22"/>
  <c r="V148" i="22"/>
  <c r="W148" i="22"/>
  <c r="X148" i="22"/>
  <c r="Y148" i="22"/>
  <c r="Z148" i="22"/>
  <c r="AA148" i="22"/>
  <c r="AB148" i="22"/>
  <c r="AC148" i="22"/>
  <c r="AD148" i="22"/>
  <c r="AE148" i="22"/>
  <c r="AF148" i="22"/>
  <c r="AG148" i="22"/>
  <c r="AH148" i="22"/>
  <c r="AI148" i="22"/>
  <c r="AJ148" i="22"/>
  <c r="AK148" i="22"/>
  <c r="D149" i="22"/>
  <c r="E149" i="22"/>
  <c r="F149" i="22"/>
  <c r="G149" i="22"/>
  <c r="H149" i="22"/>
  <c r="I149" i="22"/>
  <c r="J149" i="22"/>
  <c r="K149" i="22"/>
  <c r="L149" i="22"/>
  <c r="M149" i="22"/>
  <c r="N149" i="22"/>
  <c r="O149" i="22"/>
  <c r="P149" i="22"/>
  <c r="Q149" i="22"/>
  <c r="R149" i="22"/>
  <c r="S149" i="22"/>
  <c r="T149" i="22"/>
  <c r="U149" i="22"/>
  <c r="V149" i="22"/>
  <c r="W149" i="22"/>
  <c r="X149" i="22"/>
  <c r="Y149" i="22"/>
  <c r="Z149" i="22"/>
  <c r="AA149" i="22"/>
  <c r="AB149" i="22"/>
  <c r="AC149" i="22"/>
  <c r="AD149" i="22"/>
  <c r="AE149" i="22"/>
  <c r="AF149" i="22"/>
  <c r="AG149" i="22"/>
  <c r="AH149" i="22"/>
  <c r="AI149" i="22"/>
  <c r="AJ149" i="22"/>
  <c r="AK149" i="22"/>
  <c r="D150" i="22"/>
  <c r="E150" i="22"/>
  <c r="F150" i="22"/>
  <c r="G150" i="22"/>
  <c r="H150" i="22"/>
  <c r="I150" i="22"/>
  <c r="J150" i="22"/>
  <c r="K150" i="22"/>
  <c r="L150" i="22"/>
  <c r="M150" i="22"/>
  <c r="N150" i="22"/>
  <c r="O150" i="22"/>
  <c r="P150" i="22"/>
  <c r="Q150" i="22"/>
  <c r="R150" i="22"/>
  <c r="S150" i="22"/>
  <c r="T150" i="22"/>
  <c r="U150" i="22"/>
  <c r="V150" i="22"/>
  <c r="W150" i="22"/>
  <c r="X150" i="22"/>
  <c r="Y150" i="22"/>
  <c r="Z150" i="22"/>
  <c r="AA150" i="22"/>
  <c r="AB150" i="22"/>
  <c r="AC150" i="22"/>
  <c r="AD150" i="22"/>
  <c r="AE150" i="22"/>
  <c r="AF150" i="22"/>
  <c r="AG150" i="22"/>
  <c r="AH150" i="22"/>
  <c r="AI150" i="22"/>
  <c r="AJ150" i="22"/>
  <c r="AK150" i="22"/>
  <c r="D151" i="22"/>
  <c r="E151" i="22"/>
  <c r="F151" i="22"/>
  <c r="G151" i="22"/>
  <c r="H151" i="22"/>
  <c r="I151" i="22"/>
  <c r="J151" i="22"/>
  <c r="K151" i="22"/>
  <c r="L151" i="22"/>
  <c r="M151" i="22"/>
  <c r="N151" i="22"/>
  <c r="O151" i="22"/>
  <c r="P151" i="22"/>
  <c r="Q151" i="22"/>
  <c r="R151" i="22"/>
  <c r="S151" i="22"/>
  <c r="T151" i="22"/>
  <c r="U151" i="22"/>
  <c r="V151" i="22"/>
  <c r="W151" i="22"/>
  <c r="X151" i="22"/>
  <c r="Y151" i="22"/>
  <c r="Z151" i="22"/>
  <c r="AA151" i="22"/>
  <c r="AB151" i="22"/>
  <c r="AC151" i="22"/>
  <c r="AD151" i="22"/>
  <c r="AE151" i="22"/>
  <c r="AF151" i="22"/>
  <c r="AG151" i="22"/>
  <c r="AH151" i="22"/>
  <c r="AI151" i="22"/>
  <c r="AJ151" i="22"/>
  <c r="AK151" i="22"/>
  <c r="D152" i="22"/>
  <c r="E152" i="22"/>
  <c r="F152" i="22"/>
  <c r="G152" i="22"/>
  <c r="H152" i="22"/>
  <c r="I152" i="22"/>
  <c r="J152" i="22"/>
  <c r="K152" i="22"/>
  <c r="L152" i="22"/>
  <c r="M152" i="22"/>
  <c r="N152" i="22"/>
  <c r="O152" i="22"/>
  <c r="P152" i="22"/>
  <c r="Q152" i="22"/>
  <c r="R152" i="22"/>
  <c r="S152" i="22"/>
  <c r="T152" i="22"/>
  <c r="U152" i="22"/>
  <c r="V152" i="22"/>
  <c r="W152" i="22"/>
  <c r="X152" i="22"/>
  <c r="Y152" i="22"/>
  <c r="Z152" i="22"/>
  <c r="AA152" i="22"/>
  <c r="AB152" i="22"/>
  <c r="AC152" i="22"/>
  <c r="AD152" i="22"/>
  <c r="AE152" i="22"/>
  <c r="AF152" i="22"/>
  <c r="AG152" i="22"/>
  <c r="AH152" i="22"/>
  <c r="AI152" i="22"/>
  <c r="AJ152" i="22"/>
  <c r="AK152" i="22"/>
  <c r="D153" i="22"/>
  <c r="E153" i="22"/>
  <c r="F153" i="22"/>
  <c r="G153" i="22"/>
  <c r="H153" i="22"/>
  <c r="I153" i="22"/>
  <c r="J153" i="22"/>
  <c r="K153" i="22"/>
  <c r="L153" i="22"/>
  <c r="M153" i="22"/>
  <c r="N153" i="22"/>
  <c r="O153" i="22"/>
  <c r="P153" i="22"/>
  <c r="Q153" i="22"/>
  <c r="R153" i="22"/>
  <c r="S153" i="22"/>
  <c r="T153" i="22"/>
  <c r="U153" i="22"/>
  <c r="V153" i="22"/>
  <c r="W153" i="22"/>
  <c r="X153" i="22"/>
  <c r="Y153" i="22"/>
  <c r="Z153" i="22"/>
  <c r="AA153" i="22"/>
  <c r="AB153" i="22"/>
  <c r="AC153" i="22"/>
  <c r="AD153" i="22"/>
  <c r="AE153" i="22"/>
  <c r="AF153" i="22"/>
  <c r="AG153" i="22"/>
  <c r="AH153" i="22"/>
  <c r="AI153" i="22"/>
  <c r="AJ153" i="22"/>
  <c r="AK153" i="22"/>
  <c r="D154" i="22"/>
  <c r="E154" i="22"/>
  <c r="F154" i="22"/>
  <c r="G154" i="22"/>
  <c r="H154" i="22"/>
  <c r="I154" i="22"/>
  <c r="J154" i="22"/>
  <c r="K154" i="22"/>
  <c r="L154" i="22"/>
  <c r="M154" i="22"/>
  <c r="N154" i="22"/>
  <c r="O154" i="22"/>
  <c r="P154" i="22"/>
  <c r="Q154" i="22"/>
  <c r="R154" i="22"/>
  <c r="S154" i="22"/>
  <c r="T154" i="22"/>
  <c r="U154" i="22"/>
  <c r="V154" i="22"/>
  <c r="W154" i="22"/>
  <c r="X154" i="22"/>
  <c r="Y154" i="22"/>
  <c r="Z154" i="22"/>
  <c r="AA154" i="22"/>
  <c r="AB154" i="22"/>
  <c r="AC154" i="22"/>
  <c r="AD154" i="22"/>
  <c r="AE154" i="22"/>
  <c r="AF154" i="22"/>
  <c r="AG154" i="22"/>
  <c r="AH154" i="22"/>
  <c r="AI154" i="22"/>
  <c r="AJ154" i="22"/>
  <c r="AK154" i="22"/>
  <c r="N84" i="22"/>
  <c r="D84" i="22"/>
  <c r="AK84" i="22"/>
  <c r="AJ84" i="22"/>
  <c r="AI84" i="22"/>
  <c r="AH84" i="22"/>
  <c r="AG84" i="22"/>
  <c r="AF84" i="22"/>
  <c r="AE84" i="22"/>
  <c r="AD84" i="22"/>
  <c r="AC84" i="22"/>
  <c r="AB84" i="22"/>
  <c r="AA84" i="22"/>
  <c r="Z84" i="22"/>
  <c r="Y84" i="22"/>
  <c r="X84" i="22"/>
  <c r="W84" i="22"/>
  <c r="V84" i="22"/>
  <c r="U84" i="22"/>
  <c r="T84" i="22"/>
  <c r="S84" i="22"/>
  <c r="R84" i="22"/>
  <c r="Q84" i="22"/>
  <c r="P84" i="22"/>
  <c r="O84" i="22"/>
  <c r="M84" i="22"/>
  <c r="L84" i="22"/>
  <c r="K84" i="22"/>
  <c r="J84" i="22"/>
  <c r="I84" i="22"/>
  <c r="H84" i="22"/>
  <c r="G84" i="22"/>
  <c r="F84" i="22"/>
  <c r="E84" i="22"/>
  <c r="C85" i="22"/>
  <c r="C86" i="22"/>
  <c r="C87" i="22"/>
  <c r="C88" i="22"/>
  <c r="C89" i="22"/>
  <c r="C90" i="22"/>
  <c r="C91" i="22"/>
  <c r="C92" i="22"/>
  <c r="C93" i="22"/>
  <c r="C94" i="22"/>
  <c r="C95" i="22"/>
  <c r="C96" i="22"/>
  <c r="C97" i="22"/>
  <c r="C98" i="22"/>
  <c r="C99" i="22"/>
  <c r="C100" i="22"/>
  <c r="C101" i="22"/>
  <c r="C102" i="22"/>
  <c r="C103" i="22"/>
  <c r="C104" i="22"/>
  <c r="C105" i="22"/>
  <c r="C106" i="22"/>
  <c r="C107" i="22"/>
  <c r="C108" i="22"/>
  <c r="C109" i="22"/>
  <c r="C110" i="22"/>
  <c r="C111" i="22"/>
  <c r="C112" i="22"/>
  <c r="C113" i="22"/>
  <c r="C114" i="22"/>
  <c r="C115" i="22"/>
  <c r="C116" i="22"/>
  <c r="C117" i="22"/>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84" i="22"/>
  <c r="AK10" i="22"/>
  <c r="AJ10" i="22"/>
  <c r="AI10" i="22"/>
  <c r="AH10" i="22"/>
  <c r="AG10" i="22"/>
  <c r="AD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C45" i="4"/>
  <c r="C16" i="8" l="1"/>
  <c r="M121" i="3" l="1"/>
  <c r="M120" i="3"/>
  <c r="M119" i="3"/>
  <c r="M118" i="3"/>
  <c r="M117" i="3"/>
  <c r="M116" i="3"/>
  <c r="G404" i="3"/>
  <c r="M111" i="3"/>
  <c r="M110" i="3"/>
  <c r="M109" i="3"/>
  <c r="M108" i="3"/>
  <c r="M107" i="3"/>
  <c r="M106" i="3"/>
  <c r="M101" i="3"/>
  <c r="M100" i="3"/>
  <c r="M99" i="3"/>
  <c r="M98" i="3"/>
  <c r="M97" i="3"/>
  <c r="M96" i="3"/>
  <c r="I406" i="3"/>
  <c r="I666" i="3" s="1"/>
  <c r="I407" i="3"/>
  <c r="I667" i="3" s="1"/>
  <c r="I408" i="3"/>
  <c r="I409" i="3"/>
  <c r="I410" i="3"/>
  <c r="I670" i="3" s="1"/>
  <c r="I411" i="3"/>
  <c r="I671" i="3" s="1"/>
  <c r="I412" i="3"/>
  <c r="I413" i="3"/>
  <c r="I673" i="3" s="1"/>
  <c r="I414" i="3"/>
  <c r="I674" i="3" s="1"/>
  <c r="I415" i="3"/>
  <c r="I675" i="3" s="1"/>
  <c r="I416" i="3"/>
  <c r="I676" i="3" s="1"/>
  <c r="I417" i="3"/>
  <c r="I677" i="3" s="1"/>
  <c r="I418" i="3"/>
  <c r="I678" i="3" s="1"/>
  <c r="I419" i="3"/>
  <c r="I679" i="3" s="1"/>
  <c r="I420" i="3"/>
  <c r="I421" i="3"/>
  <c r="I681" i="3" s="1"/>
  <c r="I422" i="3"/>
  <c r="I682" i="3" s="1"/>
  <c r="I423" i="3"/>
  <c r="I683" i="3" s="1"/>
  <c r="I424" i="3"/>
  <c r="I684" i="3" s="1"/>
  <c r="I425" i="3"/>
  <c r="I685" i="3" s="1"/>
  <c r="I426" i="3"/>
  <c r="I686" i="3" s="1"/>
  <c r="I427" i="3"/>
  <c r="I687" i="3" s="1"/>
  <c r="I428" i="3"/>
  <c r="I688" i="3" s="1"/>
  <c r="I429" i="3"/>
  <c r="I689" i="3" s="1"/>
  <c r="I430" i="3"/>
  <c r="I690" i="3" s="1"/>
  <c r="I431" i="3"/>
  <c r="I691" i="3" s="1"/>
  <c r="I432" i="3"/>
  <c r="I692" i="3" s="1"/>
  <c r="I433" i="3"/>
  <c r="I693" i="3" s="1"/>
  <c r="I434" i="3"/>
  <c r="I694" i="3" s="1"/>
  <c r="I435" i="3"/>
  <c r="I695" i="3" s="1"/>
  <c r="I436" i="3"/>
  <c r="I696" i="3" s="1"/>
  <c r="I437" i="3"/>
  <c r="I697" i="3" s="1"/>
  <c r="I438" i="3"/>
  <c r="I698" i="3" s="1"/>
  <c r="I439" i="3"/>
  <c r="I699" i="3" s="1"/>
  <c r="I440" i="3"/>
  <c r="I700" i="3" s="1"/>
  <c r="I441" i="3"/>
  <c r="I701" i="3" s="1"/>
  <c r="I442" i="3"/>
  <c r="I702" i="3" s="1"/>
  <c r="I443" i="3"/>
  <c r="I703" i="3" s="1"/>
  <c r="I444" i="3"/>
  <c r="I704" i="3" s="1"/>
  <c r="I445" i="3"/>
  <c r="I705" i="3" s="1"/>
  <c r="I446" i="3"/>
  <c r="I706" i="3" s="1"/>
  <c r="I447" i="3"/>
  <c r="I707" i="3" s="1"/>
  <c r="I448" i="3"/>
  <c r="I708" i="3" s="1"/>
  <c r="I449" i="3"/>
  <c r="I709" i="3" s="1"/>
  <c r="I450" i="3"/>
  <c r="I710" i="3" s="1"/>
  <c r="I451" i="3"/>
  <c r="I711" i="3" s="1"/>
  <c r="I452" i="3"/>
  <c r="I712" i="3" s="1"/>
  <c r="I453" i="3"/>
  <c r="I713" i="3" s="1"/>
  <c r="I454" i="3"/>
  <c r="I714" i="3" s="1"/>
  <c r="I455" i="3"/>
  <c r="I715" i="3" s="1"/>
  <c r="I456" i="3"/>
  <c r="I716" i="3" s="1"/>
  <c r="I457" i="3"/>
  <c r="I717" i="3" s="1"/>
  <c r="I458" i="3"/>
  <c r="I718" i="3" s="1"/>
  <c r="I459" i="3"/>
  <c r="I719" i="3" s="1"/>
  <c r="I460" i="3"/>
  <c r="I720" i="3" s="1"/>
  <c r="I461" i="3"/>
  <c r="I721" i="3" s="1"/>
  <c r="I462" i="3"/>
  <c r="I722" i="3" s="1"/>
  <c r="I463" i="3"/>
  <c r="I723" i="3" s="1"/>
  <c r="I464" i="3"/>
  <c r="I724" i="3" s="1"/>
  <c r="I465" i="3"/>
  <c r="I725" i="3" s="1"/>
  <c r="I466" i="3"/>
  <c r="I726" i="3" s="1"/>
  <c r="I467" i="3"/>
  <c r="I727" i="3" s="1"/>
  <c r="I468" i="3"/>
  <c r="I728" i="3" s="1"/>
  <c r="I469" i="3"/>
  <c r="I729" i="3" s="1"/>
  <c r="I470" i="3"/>
  <c r="I730" i="3" s="1"/>
  <c r="I471" i="3"/>
  <c r="I731" i="3" s="1"/>
  <c r="I472" i="3"/>
  <c r="I732" i="3" s="1"/>
  <c r="I473" i="3"/>
  <c r="I733" i="3" s="1"/>
  <c r="I474" i="3"/>
  <c r="I734" i="3" s="1"/>
  <c r="I475" i="3"/>
  <c r="I735" i="3" s="1"/>
  <c r="I476" i="3"/>
  <c r="I736" i="3" s="1"/>
  <c r="I477" i="3"/>
  <c r="I737" i="3" s="1"/>
  <c r="I478" i="3"/>
  <c r="I738" i="3" s="1"/>
  <c r="I479" i="3"/>
  <c r="I739" i="3" s="1"/>
  <c r="I480" i="3"/>
  <c r="I740" i="3" s="1"/>
  <c r="I481" i="3"/>
  <c r="I741" i="3" s="1"/>
  <c r="I482" i="3"/>
  <c r="I742" i="3" s="1"/>
  <c r="I483" i="3"/>
  <c r="I743" i="3" s="1"/>
  <c r="I484" i="3"/>
  <c r="I744" i="3" s="1"/>
  <c r="I485" i="3"/>
  <c r="I745" i="3" s="1"/>
  <c r="I405" i="3"/>
  <c r="I404" i="3"/>
  <c r="I316" i="3"/>
  <c r="H405" i="3"/>
  <c r="H406" i="3"/>
  <c r="H666" i="3" s="1"/>
  <c r="H407" i="3"/>
  <c r="H667" i="3" s="1"/>
  <c r="H408" i="3"/>
  <c r="H409" i="3"/>
  <c r="H410" i="3"/>
  <c r="H670" i="3" s="1"/>
  <c r="H411" i="3"/>
  <c r="H671" i="3" s="1"/>
  <c r="H412" i="3"/>
  <c r="H413" i="3"/>
  <c r="H673" i="3" s="1"/>
  <c r="H414" i="3"/>
  <c r="H674" i="3" s="1"/>
  <c r="H415" i="3"/>
  <c r="H675" i="3" s="1"/>
  <c r="H416" i="3"/>
  <c r="H676" i="3" s="1"/>
  <c r="H417" i="3"/>
  <c r="H677" i="3" s="1"/>
  <c r="H418" i="3"/>
  <c r="H678" i="3" s="1"/>
  <c r="H419" i="3"/>
  <c r="H679" i="3" s="1"/>
  <c r="H420" i="3"/>
  <c r="H421" i="3"/>
  <c r="H681" i="3" s="1"/>
  <c r="H422" i="3"/>
  <c r="H682" i="3" s="1"/>
  <c r="H423" i="3"/>
  <c r="H683" i="3" s="1"/>
  <c r="H424" i="3"/>
  <c r="H684" i="3" s="1"/>
  <c r="H425" i="3"/>
  <c r="H685" i="3" s="1"/>
  <c r="H426" i="3"/>
  <c r="H686" i="3" s="1"/>
  <c r="H427" i="3"/>
  <c r="H687" i="3" s="1"/>
  <c r="H428" i="3"/>
  <c r="H688" i="3" s="1"/>
  <c r="H429" i="3"/>
  <c r="H689" i="3" s="1"/>
  <c r="H430" i="3"/>
  <c r="H690" i="3" s="1"/>
  <c r="H431" i="3"/>
  <c r="H691" i="3" s="1"/>
  <c r="AC118" i="3" s="1"/>
  <c r="H432" i="3"/>
  <c r="H692" i="3" s="1"/>
  <c r="H433" i="3"/>
  <c r="H693" i="3" s="1"/>
  <c r="H434" i="3"/>
  <c r="H694" i="3" s="1"/>
  <c r="H435" i="3"/>
  <c r="H695" i="3" s="1"/>
  <c r="H436" i="3"/>
  <c r="H696" i="3" s="1"/>
  <c r="H437" i="3"/>
  <c r="H697" i="3" s="1"/>
  <c r="H438" i="3"/>
  <c r="H698" i="3" s="1"/>
  <c r="H439" i="3"/>
  <c r="H699" i="3" s="1"/>
  <c r="H440" i="3"/>
  <c r="H700" i="3" s="1"/>
  <c r="H441" i="3"/>
  <c r="H701" i="3" s="1"/>
  <c r="H442" i="3"/>
  <c r="H702" i="3" s="1"/>
  <c r="H443" i="3"/>
  <c r="H703" i="3" s="1"/>
  <c r="H444" i="3"/>
  <c r="H704" i="3" s="1"/>
  <c r="H445" i="3"/>
  <c r="H705" i="3" s="1"/>
  <c r="H446" i="3"/>
  <c r="H706" i="3" s="1"/>
  <c r="H447" i="3"/>
  <c r="H707" i="3" s="1"/>
  <c r="H448" i="3"/>
  <c r="H708" i="3" s="1"/>
  <c r="H449" i="3"/>
  <c r="H709" i="3" s="1"/>
  <c r="H450" i="3"/>
  <c r="H710" i="3" s="1"/>
  <c r="H451" i="3"/>
  <c r="H711" i="3" s="1"/>
  <c r="H452" i="3"/>
  <c r="H712" i="3" s="1"/>
  <c r="H453" i="3"/>
  <c r="H713" i="3" s="1"/>
  <c r="H454" i="3"/>
  <c r="H714" i="3" s="1"/>
  <c r="H455" i="3"/>
  <c r="H715" i="3" s="1"/>
  <c r="H456" i="3"/>
  <c r="H716" i="3" s="1"/>
  <c r="H457" i="3"/>
  <c r="H717" i="3" s="1"/>
  <c r="H458" i="3"/>
  <c r="H718" i="3" s="1"/>
  <c r="H459" i="3"/>
  <c r="H719" i="3" s="1"/>
  <c r="H460" i="3"/>
  <c r="H720" i="3" s="1"/>
  <c r="H461" i="3"/>
  <c r="H721" i="3" s="1"/>
  <c r="H462" i="3"/>
  <c r="H722" i="3" s="1"/>
  <c r="H463" i="3"/>
  <c r="H723" i="3" s="1"/>
  <c r="H464" i="3"/>
  <c r="H724" i="3" s="1"/>
  <c r="H465" i="3"/>
  <c r="H725" i="3" s="1"/>
  <c r="H466" i="3"/>
  <c r="H726" i="3" s="1"/>
  <c r="H467" i="3"/>
  <c r="H727" i="3" s="1"/>
  <c r="H468" i="3"/>
  <c r="H728" i="3" s="1"/>
  <c r="H469" i="3"/>
  <c r="H729" i="3" s="1"/>
  <c r="H470" i="3"/>
  <c r="H730" i="3" s="1"/>
  <c r="H471" i="3"/>
  <c r="H731" i="3" s="1"/>
  <c r="H472" i="3"/>
  <c r="H732" i="3" s="1"/>
  <c r="H473" i="3"/>
  <c r="H733" i="3" s="1"/>
  <c r="H474" i="3"/>
  <c r="H734" i="3" s="1"/>
  <c r="H475" i="3"/>
  <c r="H735" i="3" s="1"/>
  <c r="H476" i="3"/>
  <c r="H736" i="3" s="1"/>
  <c r="H477" i="3"/>
  <c r="H737" i="3" s="1"/>
  <c r="H478" i="3"/>
  <c r="H738" i="3" s="1"/>
  <c r="H479" i="3"/>
  <c r="H739" i="3" s="1"/>
  <c r="H480" i="3"/>
  <c r="H740" i="3" s="1"/>
  <c r="H481" i="3"/>
  <c r="H741" i="3" s="1"/>
  <c r="H482" i="3"/>
  <c r="H742" i="3" s="1"/>
  <c r="H483" i="3"/>
  <c r="H743" i="3" s="1"/>
  <c r="H484" i="3"/>
  <c r="H744" i="3" s="1"/>
  <c r="H485" i="3"/>
  <c r="H745" i="3" s="1"/>
  <c r="G405" i="3"/>
  <c r="G406" i="3"/>
  <c r="G666" i="3" s="1"/>
  <c r="G407" i="3"/>
  <c r="G667" i="3" s="1"/>
  <c r="G408" i="3"/>
  <c r="G409" i="3"/>
  <c r="G410" i="3"/>
  <c r="G670" i="3" s="1"/>
  <c r="G411" i="3"/>
  <c r="G671" i="3" s="1"/>
  <c r="G412" i="3"/>
  <c r="G413" i="3"/>
  <c r="G673" i="3" s="1"/>
  <c r="G414" i="3"/>
  <c r="G674" i="3" s="1"/>
  <c r="G415" i="3"/>
  <c r="G675" i="3" s="1"/>
  <c r="G416" i="3"/>
  <c r="G676" i="3" s="1"/>
  <c r="G417" i="3"/>
  <c r="G677" i="3" s="1"/>
  <c r="G418" i="3"/>
  <c r="G678" i="3" s="1"/>
  <c r="G419" i="3"/>
  <c r="G679" i="3" s="1"/>
  <c r="G420" i="3"/>
  <c r="G421" i="3"/>
  <c r="G681" i="3" s="1"/>
  <c r="G422" i="3"/>
  <c r="G682" i="3" s="1"/>
  <c r="G423" i="3"/>
  <c r="G683" i="3" s="1"/>
  <c r="G424" i="3"/>
  <c r="G684" i="3" s="1"/>
  <c r="G425" i="3"/>
  <c r="G685" i="3" s="1"/>
  <c r="G426" i="3"/>
  <c r="G686" i="3" s="1"/>
  <c r="G427" i="3"/>
  <c r="G687" i="3" s="1"/>
  <c r="G428" i="3"/>
  <c r="G688" i="3" s="1"/>
  <c r="G429" i="3"/>
  <c r="G689" i="3" s="1"/>
  <c r="G430" i="3"/>
  <c r="G690" i="3" s="1"/>
  <c r="G431" i="3"/>
  <c r="G691" i="3" s="1"/>
  <c r="G432" i="3"/>
  <c r="G692" i="3" s="1"/>
  <c r="G433" i="3"/>
  <c r="G693" i="3" s="1"/>
  <c r="G434" i="3"/>
  <c r="G694" i="3" s="1"/>
  <c r="G435" i="3"/>
  <c r="G695" i="3" s="1"/>
  <c r="G436" i="3"/>
  <c r="G696" i="3" s="1"/>
  <c r="G437" i="3"/>
  <c r="G697" i="3" s="1"/>
  <c r="G438" i="3"/>
  <c r="G698" i="3" s="1"/>
  <c r="G439" i="3"/>
  <c r="G699" i="3" s="1"/>
  <c r="G440" i="3"/>
  <c r="G700" i="3" s="1"/>
  <c r="G441" i="3"/>
  <c r="G701" i="3" s="1"/>
  <c r="G442" i="3"/>
  <c r="G702" i="3" s="1"/>
  <c r="G443" i="3"/>
  <c r="G703" i="3" s="1"/>
  <c r="G444" i="3"/>
  <c r="G704" i="3" s="1"/>
  <c r="G445" i="3"/>
  <c r="G705" i="3" s="1"/>
  <c r="G446" i="3"/>
  <c r="G706" i="3" s="1"/>
  <c r="G447" i="3"/>
  <c r="G707" i="3" s="1"/>
  <c r="G448" i="3"/>
  <c r="G708" i="3" s="1"/>
  <c r="G449" i="3"/>
  <c r="G709" i="3" s="1"/>
  <c r="G450" i="3"/>
  <c r="G710" i="3" s="1"/>
  <c r="G451" i="3"/>
  <c r="G711" i="3" s="1"/>
  <c r="G452" i="3"/>
  <c r="G712" i="3" s="1"/>
  <c r="G453" i="3"/>
  <c r="G713" i="3" s="1"/>
  <c r="G454" i="3"/>
  <c r="G714" i="3" s="1"/>
  <c r="G455" i="3"/>
  <c r="G715" i="3" s="1"/>
  <c r="G456" i="3"/>
  <c r="G716" i="3" s="1"/>
  <c r="G457" i="3"/>
  <c r="G717" i="3" s="1"/>
  <c r="G458" i="3"/>
  <c r="G718" i="3" s="1"/>
  <c r="G459" i="3"/>
  <c r="G719" i="3" s="1"/>
  <c r="G460" i="3"/>
  <c r="G720" i="3" s="1"/>
  <c r="G461" i="3"/>
  <c r="G721" i="3" s="1"/>
  <c r="G462" i="3"/>
  <c r="G722" i="3" s="1"/>
  <c r="G463" i="3"/>
  <c r="G723" i="3" s="1"/>
  <c r="G464" i="3"/>
  <c r="G724" i="3" s="1"/>
  <c r="G465" i="3"/>
  <c r="G725" i="3" s="1"/>
  <c r="G466" i="3"/>
  <c r="G726" i="3" s="1"/>
  <c r="G467" i="3"/>
  <c r="G727" i="3" s="1"/>
  <c r="G468" i="3"/>
  <c r="G728" i="3" s="1"/>
  <c r="G469" i="3"/>
  <c r="G729" i="3" s="1"/>
  <c r="G470" i="3"/>
  <c r="G730" i="3" s="1"/>
  <c r="G471" i="3"/>
  <c r="G731" i="3" s="1"/>
  <c r="G472" i="3"/>
  <c r="G732" i="3" s="1"/>
  <c r="G473" i="3"/>
  <c r="G733" i="3" s="1"/>
  <c r="G474" i="3"/>
  <c r="G734" i="3" s="1"/>
  <c r="G475" i="3"/>
  <c r="G735" i="3" s="1"/>
  <c r="G476" i="3"/>
  <c r="G736" i="3" s="1"/>
  <c r="G477" i="3"/>
  <c r="G737" i="3" s="1"/>
  <c r="G478" i="3"/>
  <c r="G738" i="3" s="1"/>
  <c r="G479" i="3"/>
  <c r="G739" i="3" s="1"/>
  <c r="G480" i="3"/>
  <c r="G740" i="3" s="1"/>
  <c r="G481" i="3"/>
  <c r="G741" i="3" s="1"/>
  <c r="G482" i="3"/>
  <c r="G742" i="3" s="1"/>
  <c r="G483" i="3"/>
  <c r="G743" i="3" s="1"/>
  <c r="G484" i="3"/>
  <c r="G744" i="3" s="1"/>
  <c r="G485" i="3"/>
  <c r="G745" i="3" s="1"/>
  <c r="F405" i="3"/>
  <c r="F406" i="3"/>
  <c r="F666" i="3" s="1"/>
  <c r="F407" i="3"/>
  <c r="F667" i="3" s="1"/>
  <c r="F408" i="3"/>
  <c r="F409" i="3"/>
  <c r="F410" i="3"/>
  <c r="F670" i="3" s="1"/>
  <c r="F411" i="3"/>
  <c r="F671" i="3" s="1"/>
  <c r="F412" i="3"/>
  <c r="F413" i="3"/>
  <c r="F673" i="3" s="1"/>
  <c r="F414" i="3"/>
  <c r="F674" i="3" s="1"/>
  <c r="F415" i="3"/>
  <c r="F675" i="3" s="1"/>
  <c r="F416" i="3"/>
  <c r="F676" i="3" s="1"/>
  <c r="F417" i="3"/>
  <c r="F677" i="3" s="1"/>
  <c r="F418" i="3"/>
  <c r="F678" i="3" s="1"/>
  <c r="F419" i="3"/>
  <c r="F679" i="3" s="1"/>
  <c r="F420" i="3"/>
  <c r="F421" i="3"/>
  <c r="F681" i="3" s="1"/>
  <c r="F422" i="3"/>
  <c r="F682" i="3" s="1"/>
  <c r="F423" i="3"/>
  <c r="F683" i="3" s="1"/>
  <c r="F424" i="3"/>
  <c r="F684" i="3" s="1"/>
  <c r="F425" i="3"/>
  <c r="F685" i="3" s="1"/>
  <c r="F426" i="3"/>
  <c r="F686" i="3" s="1"/>
  <c r="F427" i="3"/>
  <c r="F687" i="3" s="1"/>
  <c r="F428" i="3"/>
  <c r="F688" i="3" s="1"/>
  <c r="F429" i="3"/>
  <c r="F689" i="3" s="1"/>
  <c r="F430" i="3"/>
  <c r="F690" i="3" s="1"/>
  <c r="F431" i="3"/>
  <c r="F691" i="3" s="1"/>
  <c r="F432" i="3"/>
  <c r="F692" i="3" s="1"/>
  <c r="F433" i="3"/>
  <c r="F693" i="3" s="1"/>
  <c r="F434" i="3"/>
  <c r="F694" i="3" s="1"/>
  <c r="F435" i="3"/>
  <c r="F695" i="3" s="1"/>
  <c r="F436" i="3"/>
  <c r="F696" i="3" s="1"/>
  <c r="F437" i="3"/>
  <c r="F697" i="3" s="1"/>
  <c r="F438" i="3"/>
  <c r="F698" i="3" s="1"/>
  <c r="F439" i="3"/>
  <c r="F699" i="3" s="1"/>
  <c r="F440" i="3"/>
  <c r="F700" i="3" s="1"/>
  <c r="F441" i="3"/>
  <c r="F701" i="3" s="1"/>
  <c r="F442" i="3"/>
  <c r="F702" i="3" s="1"/>
  <c r="F443" i="3"/>
  <c r="F703" i="3" s="1"/>
  <c r="F444" i="3"/>
  <c r="F704" i="3" s="1"/>
  <c r="F445" i="3"/>
  <c r="F705" i="3" s="1"/>
  <c r="F446" i="3"/>
  <c r="F706" i="3" s="1"/>
  <c r="F447" i="3"/>
  <c r="F707" i="3" s="1"/>
  <c r="F448" i="3"/>
  <c r="F708" i="3" s="1"/>
  <c r="F449" i="3"/>
  <c r="F709" i="3" s="1"/>
  <c r="F450" i="3"/>
  <c r="F710" i="3" s="1"/>
  <c r="F451" i="3"/>
  <c r="F711" i="3" s="1"/>
  <c r="F452" i="3"/>
  <c r="F712" i="3" s="1"/>
  <c r="F453" i="3"/>
  <c r="F713" i="3" s="1"/>
  <c r="F454" i="3"/>
  <c r="F714" i="3" s="1"/>
  <c r="F455" i="3"/>
  <c r="F715" i="3" s="1"/>
  <c r="F456" i="3"/>
  <c r="F716" i="3" s="1"/>
  <c r="F457" i="3"/>
  <c r="F717" i="3" s="1"/>
  <c r="F458" i="3"/>
  <c r="F718" i="3" s="1"/>
  <c r="F459" i="3"/>
  <c r="F719" i="3" s="1"/>
  <c r="F460" i="3"/>
  <c r="F720" i="3" s="1"/>
  <c r="F461" i="3"/>
  <c r="F721" i="3" s="1"/>
  <c r="F462" i="3"/>
  <c r="F722" i="3" s="1"/>
  <c r="F463" i="3"/>
  <c r="F723" i="3" s="1"/>
  <c r="F464" i="3"/>
  <c r="F724" i="3" s="1"/>
  <c r="F465" i="3"/>
  <c r="F725" i="3" s="1"/>
  <c r="F466" i="3"/>
  <c r="F726" i="3" s="1"/>
  <c r="F467" i="3"/>
  <c r="F727" i="3" s="1"/>
  <c r="F468" i="3"/>
  <c r="F728" i="3" s="1"/>
  <c r="F469" i="3"/>
  <c r="F729" i="3" s="1"/>
  <c r="F470" i="3"/>
  <c r="F730" i="3" s="1"/>
  <c r="F471" i="3"/>
  <c r="F731" i="3" s="1"/>
  <c r="F472" i="3"/>
  <c r="F732" i="3" s="1"/>
  <c r="F473" i="3"/>
  <c r="F733" i="3" s="1"/>
  <c r="F474" i="3"/>
  <c r="F734" i="3" s="1"/>
  <c r="F475" i="3"/>
  <c r="F735" i="3" s="1"/>
  <c r="F476" i="3"/>
  <c r="F736" i="3" s="1"/>
  <c r="F477" i="3"/>
  <c r="F737" i="3" s="1"/>
  <c r="F478" i="3"/>
  <c r="F738" i="3" s="1"/>
  <c r="F479" i="3"/>
  <c r="F739" i="3" s="1"/>
  <c r="F480" i="3"/>
  <c r="F740" i="3" s="1"/>
  <c r="F481" i="3"/>
  <c r="F741" i="3" s="1"/>
  <c r="F482" i="3"/>
  <c r="F742" i="3" s="1"/>
  <c r="F483" i="3"/>
  <c r="F743" i="3" s="1"/>
  <c r="F484" i="3"/>
  <c r="F744" i="3" s="1"/>
  <c r="F485" i="3"/>
  <c r="F745" i="3" s="1"/>
  <c r="H404" i="3"/>
  <c r="F404" i="3"/>
  <c r="E405" i="3"/>
  <c r="E406" i="3"/>
  <c r="E666" i="3" s="1"/>
  <c r="E407" i="3"/>
  <c r="E667" i="3" s="1"/>
  <c r="E408" i="3"/>
  <c r="E409" i="3"/>
  <c r="E410" i="3"/>
  <c r="E670" i="3" s="1"/>
  <c r="E411" i="3"/>
  <c r="E671" i="3" s="1"/>
  <c r="E412" i="3"/>
  <c r="E413" i="3"/>
  <c r="E673" i="3" s="1"/>
  <c r="E414" i="3"/>
  <c r="E674" i="3" s="1"/>
  <c r="E415" i="3"/>
  <c r="E675" i="3" s="1"/>
  <c r="E416" i="3"/>
  <c r="E676" i="3" s="1"/>
  <c r="E417" i="3"/>
  <c r="E677" i="3" s="1"/>
  <c r="E418" i="3"/>
  <c r="E678" i="3" s="1"/>
  <c r="E419" i="3"/>
  <c r="E679" i="3" s="1"/>
  <c r="E420" i="3"/>
  <c r="E421" i="3"/>
  <c r="E681" i="3" s="1"/>
  <c r="E422" i="3"/>
  <c r="E682" i="3" s="1"/>
  <c r="E423" i="3"/>
  <c r="E683" i="3" s="1"/>
  <c r="E424" i="3"/>
  <c r="E684" i="3" s="1"/>
  <c r="E425" i="3"/>
  <c r="E685" i="3" s="1"/>
  <c r="E426" i="3"/>
  <c r="E686" i="3" s="1"/>
  <c r="E427" i="3"/>
  <c r="E687" i="3" s="1"/>
  <c r="E428" i="3"/>
  <c r="E688" i="3" s="1"/>
  <c r="E429" i="3"/>
  <c r="E689" i="3" s="1"/>
  <c r="E430" i="3"/>
  <c r="E690" i="3" s="1"/>
  <c r="E431" i="3"/>
  <c r="E691" i="3" s="1"/>
  <c r="E432" i="3"/>
  <c r="E692" i="3" s="1"/>
  <c r="E433" i="3"/>
  <c r="E693" i="3" s="1"/>
  <c r="E434" i="3"/>
  <c r="E694" i="3" s="1"/>
  <c r="E435" i="3"/>
  <c r="E695" i="3" s="1"/>
  <c r="E436" i="3"/>
  <c r="E696" i="3" s="1"/>
  <c r="E437" i="3"/>
  <c r="E697" i="3" s="1"/>
  <c r="E438" i="3"/>
  <c r="E698" i="3" s="1"/>
  <c r="E439" i="3"/>
  <c r="E699" i="3" s="1"/>
  <c r="E440" i="3"/>
  <c r="E700" i="3" s="1"/>
  <c r="E441" i="3"/>
  <c r="E701" i="3" s="1"/>
  <c r="E442" i="3"/>
  <c r="E702" i="3" s="1"/>
  <c r="E443" i="3"/>
  <c r="E703" i="3" s="1"/>
  <c r="E444" i="3"/>
  <c r="E704" i="3" s="1"/>
  <c r="E445" i="3"/>
  <c r="E705" i="3" s="1"/>
  <c r="E446" i="3"/>
  <c r="E706" i="3" s="1"/>
  <c r="E447" i="3"/>
  <c r="E707" i="3" s="1"/>
  <c r="E448" i="3"/>
  <c r="E708" i="3" s="1"/>
  <c r="E449" i="3"/>
  <c r="E709" i="3" s="1"/>
  <c r="E450" i="3"/>
  <c r="E710" i="3" s="1"/>
  <c r="E451" i="3"/>
  <c r="E711" i="3" s="1"/>
  <c r="E452" i="3"/>
  <c r="E712" i="3" s="1"/>
  <c r="E453" i="3"/>
  <c r="E713" i="3" s="1"/>
  <c r="E454" i="3"/>
  <c r="E714" i="3" s="1"/>
  <c r="E455" i="3"/>
  <c r="E715" i="3" s="1"/>
  <c r="E456" i="3"/>
  <c r="E716" i="3" s="1"/>
  <c r="E457" i="3"/>
  <c r="E717" i="3" s="1"/>
  <c r="E458" i="3"/>
  <c r="E718" i="3" s="1"/>
  <c r="E459" i="3"/>
  <c r="E719" i="3" s="1"/>
  <c r="E460" i="3"/>
  <c r="E720" i="3" s="1"/>
  <c r="E461" i="3"/>
  <c r="E721" i="3" s="1"/>
  <c r="E462" i="3"/>
  <c r="E722" i="3" s="1"/>
  <c r="E463" i="3"/>
  <c r="E723" i="3" s="1"/>
  <c r="E464" i="3"/>
  <c r="E724" i="3" s="1"/>
  <c r="E465" i="3"/>
  <c r="E725" i="3" s="1"/>
  <c r="E466" i="3"/>
  <c r="E726" i="3" s="1"/>
  <c r="E467" i="3"/>
  <c r="E727" i="3" s="1"/>
  <c r="E468" i="3"/>
  <c r="E728" i="3" s="1"/>
  <c r="E469" i="3"/>
  <c r="E729" i="3" s="1"/>
  <c r="AA116" i="3" s="1"/>
  <c r="E470" i="3"/>
  <c r="E730" i="3" s="1"/>
  <c r="E471" i="3"/>
  <c r="E731" i="3" s="1"/>
  <c r="E472" i="3"/>
  <c r="E732" i="3" s="1"/>
  <c r="E473" i="3"/>
  <c r="E733" i="3" s="1"/>
  <c r="E474" i="3"/>
  <c r="E734" i="3" s="1"/>
  <c r="E475" i="3"/>
  <c r="E735" i="3" s="1"/>
  <c r="E476" i="3"/>
  <c r="E736" i="3" s="1"/>
  <c r="E477" i="3"/>
  <c r="E737" i="3" s="1"/>
  <c r="E478" i="3"/>
  <c r="E738" i="3" s="1"/>
  <c r="E479" i="3"/>
  <c r="E739" i="3" s="1"/>
  <c r="E480" i="3"/>
  <c r="E740" i="3" s="1"/>
  <c r="E481" i="3"/>
  <c r="E741" i="3" s="1"/>
  <c r="E482" i="3"/>
  <c r="E742" i="3" s="1"/>
  <c r="E483" i="3"/>
  <c r="E743" i="3" s="1"/>
  <c r="E484" i="3"/>
  <c r="E744" i="3" s="1"/>
  <c r="E485" i="3"/>
  <c r="E745" i="3" s="1"/>
  <c r="E404" i="3"/>
  <c r="D480" i="3"/>
  <c r="D740" i="3" s="1"/>
  <c r="D481" i="3"/>
  <c r="D741" i="3" s="1"/>
  <c r="D482" i="3"/>
  <c r="D742" i="3" s="1"/>
  <c r="D483" i="3"/>
  <c r="D743" i="3" s="1"/>
  <c r="D484" i="3"/>
  <c r="D744" i="3" s="1"/>
  <c r="D485" i="3"/>
  <c r="D745" i="3" s="1"/>
  <c r="D462" i="3"/>
  <c r="D722" i="3" s="1"/>
  <c r="D463" i="3"/>
  <c r="D723" i="3" s="1"/>
  <c r="D464" i="3"/>
  <c r="D724" i="3" s="1"/>
  <c r="D465" i="3"/>
  <c r="D725" i="3" s="1"/>
  <c r="D466" i="3"/>
  <c r="D726" i="3" s="1"/>
  <c r="D467" i="3"/>
  <c r="D727" i="3" s="1"/>
  <c r="D468" i="3"/>
  <c r="D728" i="3" s="1"/>
  <c r="D469" i="3"/>
  <c r="D729" i="3" s="1"/>
  <c r="D470" i="3"/>
  <c r="D730" i="3" s="1"/>
  <c r="D471" i="3"/>
  <c r="D731" i="3" s="1"/>
  <c r="D472" i="3"/>
  <c r="D732" i="3" s="1"/>
  <c r="D473" i="3"/>
  <c r="D733" i="3" s="1"/>
  <c r="D474" i="3"/>
  <c r="D734" i="3" s="1"/>
  <c r="D475" i="3"/>
  <c r="D735" i="3" s="1"/>
  <c r="D476" i="3"/>
  <c r="D736" i="3" s="1"/>
  <c r="D477" i="3"/>
  <c r="D737" i="3" s="1"/>
  <c r="D478" i="3"/>
  <c r="D738" i="3" s="1"/>
  <c r="D479" i="3"/>
  <c r="D739" i="3" s="1"/>
  <c r="D442" i="3"/>
  <c r="D702" i="3" s="1"/>
  <c r="D443" i="3"/>
  <c r="D703" i="3" s="1"/>
  <c r="D444" i="3"/>
  <c r="D704" i="3" s="1"/>
  <c r="D445" i="3"/>
  <c r="D705" i="3" s="1"/>
  <c r="D446" i="3"/>
  <c r="D706" i="3" s="1"/>
  <c r="D447" i="3"/>
  <c r="D707" i="3" s="1"/>
  <c r="D448" i="3"/>
  <c r="D708" i="3" s="1"/>
  <c r="D449" i="3"/>
  <c r="D709" i="3" s="1"/>
  <c r="D450" i="3"/>
  <c r="D710" i="3" s="1"/>
  <c r="D451" i="3"/>
  <c r="D711" i="3" s="1"/>
  <c r="D452" i="3"/>
  <c r="D712" i="3" s="1"/>
  <c r="D453" i="3"/>
  <c r="D713" i="3" s="1"/>
  <c r="D454" i="3"/>
  <c r="D714" i="3" s="1"/>
  <c r="D455" i="3"/>
  <c r="D715" i="3" s="1"/>
  <c r="D456" i="3"/>
  <c r="D716" i="3" s="1"/>
  <c r="D457" i="3"/>
  <c r="D717" i="3" s="1"/>
  <c r="D458" i="3"/>
  <c r="D718" i="3" s="1"/>
  <c r="D459" i="3"/>
  <c r="D719" i="3" s="1"/>
  <c r="D460" i="3"/>
  <c r="D720" i="3" s="1"/>
  <c r="D461" i="3"/>
  <c r="D721" i="3" s="1"/>
  <c r="D421" i="3"/>
  <c r="D681" i="3" s="1"/>
  <c r="D422" i="3"/>
  <c r="D682" i="3" s="1"/>
  <c r="D423" i="3"/>
  <c r="D683" i="3" s="1"/>
  <c r="D424" i="3"/>
  <c r="D684" i="3" s="1"/>
  <c r="D425" i="3"/>
  <c r="D685" i="3" s="1"/>
  <c r="D426" i="3"/>
  <c r="D686" i="3" s="1"/>
  <c r="D427" i="3"/>
  <c r="D687" i="3" s="1"/>
  <c r="D428" i="3"/>
  <c r="D688" i="3" s="1"/>
  <c r="D429" i="3"/>
  <c r="D689" i="3" s="1"/>
  <c r="D430" i="3"/>
  <c r="D690" i="3" s="1"/>
  <c r="D431" i="3"/>
  <c r="D691" i="3" s="1"/>
  <c r="D432" i="3"/>
  <c r="D692" i="3" s="1"/>
  <c r="D433" i="3"/>
  <c r="D693" i="3" s="1"/>
  <c r="D434" i="3"/>
  <c r="D694" i="3" s="1"/>
  <c r="D435" i="3"/>
  <c r="D695" i="3" s="1"/>
  <c r="D436" i="3"/>
  <c r="D696" i="3" s="1"/>
  <c r="D437" i="3"/>
  <c r="D697" i="3" s="1"/>
  <c r="D438" i="3"/>
  <c r="D698" i="3" s="1"/>
  <c r="D439" i="3"/>
  <c r="D699" i="3" s="1"/>
  <c r="D440" i="3"/>
  <c r="D700" i="3" s="1"/>
  <c r="D441" i="3"/>
  <c r="D701" i="3" s="1"/>
  <c r="D406" i="3"/>
  <c r="D407" i="3"/>
  <c r="D667" i="3" s="1"/>
  <c r="D408" i="3"/>
  <c r="D409" i="3"/>
  <c r="D410" i="3"/>
  <c r="D670" i="3" s="1"/>
  <c r="D411" i="3"/>
  <c r="D671" i="3" s="1"/>
  <c r="D412" i="3"/>
  <c r="D413" i="3"/>
  <c r="D673" i="3" s="1"/>
  <c r="D414" i="3"/>
  <c r="D674" i="3" s="1"/>
  <c r="D415" i="3"/>
  <c r="D675" i="3" s="1"/>
  <c r="D416" i="3"/>
  <c r="D676" i="3" s="1"/>
  <c r="D417" i="3"/>
  <c r="D677" i="3" s="1"/>
  <c r="D418" i="3"/>
  <c r="D678" i="3" s="1"/>
  <c r="Z118" i="3" s="1"/>
  <c r="D419" i="3"/>
  <c r="D679" i="3" s="1"/>
  <c r="D420" i="3"/>
  <c r="P111" i="3" l="1"/>
  <c r="E665" i="3"/>
  <c r="Q109" i="3"/>
  <c r="Q104" i="3"/>
  <c r="F664" i="3"/>
  <c r="S106" i="3"/>
  <c r="G672" i="3"/>
  <c r="AD116" i="3" s="1"/>
  <c r="R107" i="3"/>
  <c r="H669" i="3"/>
  <c r="U107" i="3"/>
  <c r="I669" i="3"/>
  <c r="O109" i="3"/>
  <c r="D666" i="3"/>
  <c r="AA118" i="3"/>
  <c r="R104" i="3"/>
  <c r="R109" i="3"/>
  <c r="H664" i="3"/>
  <c r="R110" i="3"/>
  <c r="H680" i="3"/>
  <c r="R108" i="3"/>
  <c r="H668" i="3"/>
  <c r="U110" i="3"/>
  <c r="I680" i="3"/>
  <c r="U108" i="3"/>
  <c r="I668" i="3"/>
  <c r="AB114" i="3"/>
  <c r="Q106" i="3"/>
  <c r="F672" i="3"/>
  <c r="S107" i="3"/>
  <c r="G669" i="3"/>
  <c r="AF118" i="3"/>
  <c r="AF114" i="3"/>
  <c r="P106" i="3"/>
  <c r="E672" i="3"/>
  <c r="S110" i="3"/>
  <c r="G680" i="3"/>
  <c r="S108" i="3"/>
  <c r="G668" i="3"/>
  <c r="AD118" i="3" s="1"/>
  <c r="R111" i="3"/>
  <c r="H665" i="3"/>
  <c r="S104" i="3"/>
  <c r="S109" i="3"/>
  <c r="G664" i="3"/>
  <c r="O106" i="3"/>
  <c r="D672" i="3"/>
  <c r="P109" i="3"/>
  <c r="P104" i="3"/>
  <c r="E664" i="3"/>
  <c r="O107" i="3"/>
  <c r="D669" i="3"/>
  <c r="O110" i="3"/>
  <c r="D680" i="3"/>
  <c r="O108" i="3"/>
  <c r="D668" i="3"/>
  <c r="Q107" i="3"/>
  <c r="F669" i="3"/>
  <c r="AD114" i="3"/>
  <c r="U109" i="3"/>
  <c r="U104" i="3"/>
  <c r="I664" i="3"/>
  <c r="P107" i="3"/>
  <c r="E669" i="3"/>
  <c r="Q110" i="3"/>
  <c r="F680" i="3"/>
  <c r="Q108" i="3"/>
  <c r="F668" i="3"/>
  <c r="S111" i="3"/>
  <c r="G665" i="3"/>
  <c r="AC114" i="3"/>
  <c r="U111" i="3"/>
  <c r="I665" i="3"/>
  <c r="P110" i="3"/>
  <c r="E680" i="3"/>
  <c r="P108" i="3"/>
  <c r="E668" i="3"/>
  <c r="AB116" i="3"/>
  <c r="Z116" i="3"/>
  <c r="Z114" i="3"/>
  <c r="AC116" i="3"/>
  <c r="R106" i="3"/>
  <c r="H672" i="3"/>
  <c r="U106" i="3"/>
  <c r="I672" i="3"/>
  <c r="AB118" i="3"/>
  <c r="AA114" i="3"/>
  <c r="Q111" i="3"/>
  <c r="F665" i="3"/>
  <c r="AF116" i="3"/>
  <c r="D405" i="3"/>
  <c r="Q97" i="3"/>
  <c r="O99" i="3"/>
  <c r="P100" i="3"/>
  <c r="Q98" i="3"/>
  <c r="U101" i="3"/>
  <c r="O101" i="3"/>
  <c r="P98" i="3"/>
  <c r="P97" i="3"/>
  <c r="U96" i="3"/>
  <c r="U99" i="3"/>
  <c r="S94" i="3"/>
  <c r="Q99" i="3"/>
  <c r="U100" i="3"/>
  <c r="U98" i="3"/>
  <c r="U97" i="3"/>
  <c r="P99" i="3"/>
  <c r="Q96" i="3"/>
  <c r="O100" i="3"/>
  <c r="P96" i="3"/>
  <c r="O98" i="3"/>
  <c r="O97" i="3"/>
  <c r="Q100" i="3"/>
  <c r="U94" i="3"/>
  <c r="P94" i="3"/>
  <c r="Q94" i="3"/>
  <c r="R94" i="3"/>
  <c r="Q101" i="3"/>
  <c r="P101" i="3"/>
  <c r="U29" i="14"/>
  <c r="S29" i="14"/>
  <c r="R29" i="14"/>
  <c r="Q29" i="14"/>
  <c r="P29" i="14"/>
  <c r="AA121" i="3" l="1" a="1"/>
  <c r="AA121" i="3" s="1"/>
  <c r="AA120" i="3" a="1"/>
  <c r="AA120" i="3" s="1"/>
  <c r="AA117" i="3" a="1"/>
  <c r="AA117" i="3" s="1"/>
  <c r="AA119" i="3" a="1"/>
  <c r="AA119" i="3" s="1"/>
  <c r="O111" i="3"/>
  <c r="O104" i="3"/>
  <c r="D665" i="3"/>
  <c r="AD120" i="3" a="1"/>
  <c r="AD120" i="3" s="1"/>
  <c r="AD121" i="3" a="1"/>
  <c r="AD121" i="3" s="1"/>
  <c r="AD119" i="3" a="1"/>
  <c r="AD119" i="3" s="1"/>
  <c r="AD117" i="3" a="1"/>
  <c r="AD117" i="3" s="1"/>
  <c r="AC119" i="3" a="1"/>
  <c r="AC119" i="3" s="1"/>
  <c r="AC117" i="3" a="1"/>
  <c r="AC117" i="3" s="1"/>
  <c r="AC120" i="3" a="1"/>
  <c r="AC120" i="3" s="1"/>
  <c r="AC121" i="3" a="1"/>
  <c r="AC121" i="3" s="1"/>
  <c r="AB121" i="3" a="1"/>
  <c r="AB121" i="3" s="1"/>
  <c r="AB120" i="3" a="1"/>
  <c r="AB120" i="3" s="1"/>
  <c r="AB119" i="3" a="1"/>
  <c r="AB119" i="3" s="1"/>
  <c r="AB117" i="3" a="1"/>
  <c r="AB117" i="3" s="1"/>
  <c r="AF117" i="3" a="1"/>
  <c r="AF117" i="3" s="1"/>
  <c r="AF121" i="3" a="1"/>
  <c r="AF121" i="3" s="1"/>
  <c r="AF119" i="3" a="1"/>
  <c r="AF119" i="3" s="1"/>
  <c r="AF120" i="3" a="1"/>
  <c r="AF120" i="3" s="1"/>
  <c r="K3" i="18" a="1"/>
  <c r="K3" i="18" s="1"/>
  <c r="C58" i="17"/>
  <c r="C59" i="17"/>
  <c r="C60" i="17"/>
  <c r="C61" i="17"/>
  <c r="C62" i="17"/>
  <c r="C63" i="17"/>
  <c r="C64" i="17"/>
  <c r="C65" i="17"/>
  <c r="C66" i="17"/>
  <c r="C67" i="17"/>
  <c r="C68" i="17"/>
  <c r="C69" i="17"/>
  <c r="C70" i="17"/>
  <c r="C71" i="17"/>
  <c r="C72" i="17"/>
  <c r="C73" i="17"/>
  <c r="C41" i="17"/>
  <c r="C42" i="17"/>
  <c r="C43" i="17"/>
  <c r="C44" i="17"/>
  <c r="C45" i="17"/>
  <c r="C46" i="17"/>
  <c r="C47" i="17"/>
  <c r="C48" i="17"/>
  <c r="C49" i="17"/>
  <c r="C50" i="17"/>
  <c r="C51" i="17"/>
  <c r="C52" i="17"/>
  <c r="C53" i="17"/>
  <c r="C54" i="17"/>
  <c r="C55" i="17"/>
  <c r="C56" i="17"/>
  <c r="C57" i="17"/>
  <c r="C18" i="17"/>
  <c r="C19" i="17"/>
  <c r="C20" i="17"/>
  <c r="C21" i="17"/>
  <c r="C22" i="17"/>
  <c r="C23" i="17"/>
  <c r="C24" i="17"/>
  <c r="C25" i="17"/>
  <c r="C26" i="17"/>
  <c r="C27" i="17"/>
  <c r="C28" i="17"/>
  <c r="C29" i="17"/>
  <c r="C30" i="17"/>
  <c r="C31" i="17"/>
  <c r="C32" i="17"/>
  <c r="C33" i="17"/>
  <c r="C34" i="17"/>
  <c r="C35" i="17"/>
  <c r="C36" i="17"/>
  <c r="C37" i="17"/>
  <c r="C38" i="17"/>
  <c r="C39" i="17"/>
  <c r="C40" i="17"/>
  <c r="C4" i="17"/>
  <c r="C5" i="17"/>
  <c r="C6" i="17"/>
  <c r="C7" i="17"/>
  <c r="C8" i="17"/>
  <c r="C9" i="17"/>
  <c r="C10" i="17"/>
  <c r="C11" i="17"/>
  <c r="C12" i="17"/>
  <c r="C13" i="17"/>
  <c r="C14" i="17"/>
  <c r="C15" i="17"/>
  <c r="C16" i="17"/>
  <c r="C17" i="17"/>
  <c r="C3" i="17"/>
  <c r="H72" i="17"/>
  <c r="H71" i="17"/>
  <c r="H68" i="17"/>
  <c r="H66" i="17"/>
  <c r="H59" i="17"/>
  <c r="H55" i="17"/>
  <c r="H54" i="17"/>
  <c r="H51" i="17"/>
  <c r="H50" i="17"/>
  <c r="H49" i="17"/>
  <c r="H47" i="17"/>
  <c r="H42" i="17"/>
  <c r="H40" i="17"/>
  <c r="H38" i="17"/>
  <c r="H36" i="17"/>
  <c r="H35" i="17"/>
  <c r="H34" i="17"/>
  <c r="H33" i="17"/>
  <c r="H32" i="17"/>
  <c r="H31" i="17"/>
  <c r="H21" i="17"/>
  <c r="H18" i="17"/>
  <c r="H9" i="17"/>
  <c r="D22" i="16"/>
  <c r="D34" i="16"/>
  <c r="D37" i="16"/>
  <c r="D13" i="16"/>
  <c r="D12" i="16"/>
  <c r="Z120" i="3" l="1" a="1"/>
  <c r="Z120" i="3" s="1"/>
  <c r="Z121" i="3" a="1"/>
  <c r="Z121" i="3" s="1"/>
  <c r="Z117" i="3" a="1"/>
  <c r="Z117" i="3" s="1"/>
  <c r="Z119" i="3" a="1"/>
  <c r="Z119" i="3" s="1"/>
  <c r="D20" i="16"/>
  <c r="D7" i="16"/>
  <c r="D11" i="16"/>
  <c r="D19" i="16"/>
  <c r="D28" i="16"/>
  <c r="D83" i="16"/>
  <c r="D71" i="16"/>
  <c r="D59" i="16"/>
  <c r="D47" i="16"/>
  <c r="D35" i="16"/>
  <c r="D23" i="16"/>
  <c r="D17" i="16"/>
  <c r="D64" i="16"/>
  <c r="D62" i="16"/>
  <c r="D52" i="16"/>
  <c r="D16" i="16"/>
  <c r="D76" i="16"/>
  <c r="D39" i="16"/>
  <c r="D55" i="16"/>
  <c r="D31" i="16"/>
  <c r="M3" i="18"/>
  <c r="D63" i="16"/>
  <c r="D51" i="16"/>
  <c r="D27" i="16"/>
  <c r="D15" i="16"/>
  <c r="D75" i="16"/>
  <c r="D5" i="16"/>
  <c r="D50" i="16"/>
  <c r="D38" i="16"/>
  <c r="D74" i="16"/>
  <c r="D26" i="16"/>
  <c r="D14" i="16"/>
  <c r="D72" i="16"/>
  <c r="D60" i="16"/>
  <c r="D36" i="16"/>
  <c r="D67" i="16"/>
  <c r="D43" i="16"/>
  <c r="D25" i="16"/>
  <c r="M15" i="18"/>
  <c r="M13" i="18"/>
  <c r="M12" i="18"/>
  <c r="M14" i="18"/>
  <c r="M11" i="18"/>
  <c r="M10" i="18"/>
  <c r="M9" i="18"/>
  <c r="M8" i="18"/>
  <c r="M19" i="18"/>
  <c r="M7" i="18"/>
  <c r="M18" i="18"/>
  <c r="M6" i="18"/>
  <c r="M17" i="18"/>
  <c r="M5" i="18"/>
  <c r="M16" i="18"/>
  <c r="M4" i="18"/>
  <c r="D40" i="16"/>
  <c r="D84" i="16"/>
  <c r="D48" i="16"/>
  <c r="D24" i="16"/>
  <c r="D85" i="16"/>
  <c r="D73" i="16"/>
  <c r="D61" i="16"/>
  <c r="D49" i="16"/>
  <c r="D82" i="16"/>
  <c r="D70" i="16"/>
  <c r="D58" i="16"/>
  <c r="D46" i="16"/>
  <c r="D10" i="16"/>
  <c r="D8" i="16"/>
  <c r="D69" i="16"/>
  <c r="D57" i="16"/>
  <c r="D45" i="16"/>
  <c r="D33" i="16"/>
  <c r="D21" i="16"/>
  <c r="D9" i="16"/>
  <c r="D81" i="16"/>
  <c r="D80" i="16"/>
  <c r="D68" i="16"/>
  <c r="D56" i="16"/>
  <c r="D44" i="16"/>
  <c r="D32" i="16"/>
  <c r="D79" i="16"/>
  <c r="D78" i="16"/>
  <c r="D66" i="16"/>
  <c r="D54" i="16"/>
  <c r="D42" i="16"/>
  <c r="D30" i="16"/>
  <c r="D18" i="16"/>
  <c r="D6" i="16"/>
  <c r="D77" i="16"/>
  <c r="D65" i="16"/>
  <c r="D53" i="16"/>
  <c r="D41" i="16"/>
  <c r="D29" i="16"/>
  <c r="D4" i="16"/>
  <c r="T3" i="18" l="1" a="1"/>
  <c r="T3" i="18" s="1"/>
  <c r="U3" i="18" a="1"/>
  <c r="U3" i="18" s="1"/>
  <c r="R3" i="18" a="1"/>
  <c r="R3" i="18" s="1"/>
  <c r="S3" i="18" a="1"/>
  <c r="S3" i="18" s="1"/>
  <c r="E150" i="15"/>
  <c r="F150" i="15"/>
  <c r="G150" i="15"/>
  <c r="H150" i="15"/>
  <c r="I150" i="15"/>
  <c r="J150" i="15"/>
  <c r="K150" i="15"/>
  <c r="L150" i="15"/>
  <c r="M150" i="15"/>
  <c r="AP150" i="15"/>
  <c r="AQ150" i="15"/>
  <c r="AR150" i="15"/>
  <c r="AS150" i="15"/>
  <c r="AT150" i="15"/>
  <c r="N150" i="15"/>
  <c r="O150" i="15"/>
  <c r="P150" i="15"/>
  <c r="Q150" i="15"/>
  <c r="R150" i="15"/>
  <c r="S150" i="15"/>
  <c r="T150" i="15"/>
  <c r="U150" i="15"/>
  <c r="V150" i="15"/>
  <c r="W150" i="15"/>
  <c r="X150" i="15"/>
  <c r="Y150" i="15"/>
  <c r="Z150" i="15"/>
  <c r="AA150" i="15"/>
  <c r="AB150" i="15"/>
  <c r="AH150" i="15"/>
  <c r="AI150" i="15"/>
  <c r="AJ150" i="15"/>
  <c r="AK150" i="15"/>
  <c r="AL150" i="15"/>
  <c r="AC150" i="15"/>
  <c r="AZ150" i="15"/>
  <c r="BA150" i="15"/>
  <c r="BB150" i="15"/>
  <c r="BC150" i="15"/>
  <c r="BD150" i="15"/>
  <c r="AD150" i="15"/>
  <c r="AU150" i="15"/>
  <c r="AV150" i="15"/>
  <c r="AW150" i="15"/>
  <c r="AX150" i="15"/>
  <c r="AY150" i="15"/>
  <c r="AE150" i="15"/>
  <c r="AF150" i="15"/>
  <c r="BE150" i="15"/>
  <c r="BF150" i="15"/>
  <c r="BG150" i="15"/>
  <c r="BH150" i="15"/>
  <c r="AG150" i="15"/>
  <c r="BI150" i="15"/>
  <c r="BJ150" i="15"/>
  <c r="BK150" i="15"/>
  <c r="D150" i="15"/>
  <c r="E149" i="15"/>
  <c r="F149" i="15"/>
  <c r="G149" i="15"/>
  <c r="H149" i="15"/>
  <c r="I149" i="15"/>
  <c r="J149" i="15"/>
  <c r="K149" i="15"/>
  <c r="L149" i="15"/>
  <c r="M149" i="15"/>
  <c r="AP149" i="15"/>
  <c r="AQ149" i="15"/>
  <c r="AR149" i="15"/>
  <c r="AS149" i="15"/>
  <c r="AT149" i="15"/>
  <c r="N149" i="15"/>
  <c r="O149" i="15"/>
  <c r="P149" i="15"/>
  <c r="Q149" i="15"/>
  <c r="R149" i="15"/>
  <c r="S149" i="15"/>
  <c r="T149" i="15"/>
  <c r="U149" i="15"/>
  <c r="V149" i="15"/>
  <c r="W149" i="15"/>
  <c r="X149" i="15"/>
  <c r="Y149" i="15"/>
  <c r="Z149" i="15"/>
  <c r="AA149" i="15"/>
  <c r="AB149" i="15"/>
  <c r="AH149" i="15"/>
  <c r="AI149" i="15"/>
  <c r="AJ149" i="15"/>
  <c r="AK149" i="15"/>
  <c r="AL149" i="15"/>
  <c r="AC149" i="15"/>
  <c r="AZ149" i="15"/>
  <c r="BA149" i="15"/>
  <c r="BB149" i="15"/>
  <c r="BC149" i="15"/>
  <c r="BD149" i="15"/>
  <c r="AD149" i="15"/>
  <c r="AU149" i="15"/>
  <c r="AV149" i="15"/>
  <c r="AW149" i="15"/>
  <c r="AX149" i="15"/>
  <c r="AY149" i="15"/>
  <c r="AE149" i="15"/>
  <c r="AF149" i="15"/>
  <c r="BE149" i="15"/>
  <c r="BF149" i="15"/>
  <c r="BG149" i="15"/>
  <c r="BH149" i="15"/>
  <c r="AG149" i="15"/>
  <c r="BI149" i="15"/>
  <c r="BJ149" i="15"/>
  <c r="BK149" i="15"/>
  <c r="D155" i="15"/>
  <c r="E155" i="15"/>
  <c r="F155" i="15"/>
  <c r="G155" i="15"/>
  <c r="H155" i="15"/>
  <c r="I155" i="15"/>
  <c r="J155" i="15"/>
  <c r="K155" i="15"/>
  <c r="L155" i="15"/>
  <c r="M155" i="15"/>
  <c r="AP155" i="15"/>
  <c r="AQ155" i="15"/>
  <c r="AR155" i="15"/>
  <c r="AS155" i="15"/>
  <c r="AT155" i="15"/>
  <c r="N155" i="15"/>
  <c r="O155" i="15"/>
  <c r="P155" i="15"/>
  <c r="Q155" i="15"/>
  <c r="R155" i="15"/>
  <c r="S155" i="15"/>
  <c r="T155" i="15"/>
  <c r="U155" i="15"/>
  <c r="V155" i="15"/>
  <c r="W155" i="15"/>
  <c r="X155" i="15"/>
  <c r="Y155" i="15"/>
  <c r="Z155" i="15"/>
  <c r="AA155" i="15"/>
  <c r="AB155" i="15"/>
  <c r="AH155" i="15"/>
  <c r="AI155" i="15"/>
  <c r="AJ155" i="15"/>
  <c r="AK155" i="15"/>
  <c r="AL155" i="15"/>
  <c r="AC155" i="15"/>
  <c r="AZ155" i="15"/>
  <c r="BA155" i="15"/>
  <c r="BB155" i="15"/>
  <c r="BC155" i="15"/>
  <c r="BD155" i="15"/>
  <c r="AD155" i="15"/>
  <c r="AU155" i="15"/>
  <c r="AV155" i="15"/>
  <c r="AW155" i="15"/>
  <c r="AX155" i="15"/>
  <c r="AY155" i="15"/>
  <c r="AE155" i="15"/>
  <c r="AF155" i="15"/>
  <c r="BE155" i="15"/>
  <c r="BF155" i="15"/>
  <c r="BG155" i="15"/>
  <c r="BH155" i="15"/>
  <c r="AG155" i="15"/>
  <c r="BI155" i="15"/>
  <c r="BJ155" i="15"/>
  <c r="BK155" i="15"/>
  <c r="D156" i="15"/>
  <c r="E156" i="15"/>
  <c r="F156" i="15"/>
  <c r="G156" i="15"/>
  <c r="H156" i="15"/>
  <c r="I156" i="15"/>
  <c r="J156" i="15"/>
  <c r="K156" i="15"/>
  <c r="L156" i="15"/>
  <c r="M156" i="15"/>
  <c r="AP156" i="15"/>
  <c r="AQ156" i="15"/>
  <c r="AR156" i="15"/>
  <c r="AS156" i="15"/>
  <c r="AT156" i="15"/>
  <c r="N156" i="15"/>
  <c r="O156" i="15"/>
  <c r="P156" i="15"/>
  <c r="Q156" i="15"/>
  <c r="R156" i="15"/>
  <c r="S156" i="15"/>
  <c r="T156" i="15"/>
  <c r="U156" i="15"/>
  <c r="V156" i="15"/>
  <c r="W156" i="15"/>
  <c r="X156" i="15"/>
  <c r="Y156" i="15"/>
  <c r="Z156" i="15"/>
  <c r="AA156" i="15"/>
  <c r="AB156" i="15"/>
  <c r="AH156" i="15"/>
  <c r="AI156" i="15"/>
  <c r="AJ156" i="15"/>
  <c r="AK156" i="15"/>
  <c r="AL156" i="15"/>
  <c r="AC156" i="15"/>
  <c r="AZ156" i="15"/>
  <c r="BA156" i="15"/>
  <c r="BB156" i="15"/>
  <c r="BC156" i="15"/>
  <c r="BD156" i="15"/>
  <c r="AD156" i="15"/>
  <c r="AU156" i="15"/>
  <c r="AV156" i="15"/>
  <c r="AW156" i="15"/>
  <c r="AX156" i="15"/>
  <c r="AY156" i="15"/>
  <c r="AE156" i="15"/>
  <c r="AF156" i="15"/>
  <c r="BE156" i="15"/>
  <c r="BF156" i="15"/>
  <c r="BG156" i="15"/>
  <c r="BH156" i="15"/>
  <c r="AG156" i="15"/>
  <c r="BI156" i="15"/>
  <c r="BJ156" i="15"/>
  <c r="BK156" i="15"/>
  <c r="D157" i="15"/>
  <c r="E157" i="15"/>
  <c r="F157" i="15"/>
  <c r="G157" i="15"/>
  <c r="H157" i="15"/>
  <c r="I157" i="15"/>
  <c r="J157" i="15"/>
  <c r="K157" i="15"/>
  <c r="L157" i="15"/>
  <c r="M157" i="15"/>
  <c r="AP157" i="15"/>
  <c r="AQ157" i="15"/>
  <c r="AR157" i="15"/>
  <c r="AS157" i="15"/>
  <c r="AT157" i="15"/>
  <c r="N157" i="15"/>
  <c r="O157" i="15"/>
  <c r="P157" i="15"/>
  <c r="Q157" i="15"/>
  <c r="R157" i="15"/>
  <c r="S157" i="15"/>
  <c r="T157" i="15"/>
  <c r="U157" i="15"/>
  <c r="V157" i="15"/>
  <c r="W157" i="15"/>
  <c r="X157" i="15"/>
  <c r="Y157" i="15"/>
  <c r="Z157" i="15"/>
  <c r="AA157" i="15"/>
  <c r="AB157" i="15"/>
  <c r="AH157" i="15"/>
  <c r="AI157" i="15"/>
  <c r="AJ157" i="15"/>
  <c r="AK157" i="15"/>
  <c r="AL157" i="15"/>
  <c r="AC157" i="15"/>
  <c r="AZ157" i="15"/>
  <c r="BA157" i="15"/>
  <c r="BB157" i="15"/>
  <c r="BC157" i="15"/>
  <c r="BD157" i="15"/>
  <c r="AD157" i="15"/>
  <c r="AU157" i="15"/>
  <c r="AV157" i="15"/>
  <c r="AW157" i="15"/>
  <c r="AX157" i="15"/>
  <c r="AY157" i="15"/>
  <c r="AE157" i="15"/>
  <c r="AF157" i="15"/>
  <c r="BE157" i="15"/>
  <c r="BF157" i="15"/>
  <c r="BG157" i="15"/>
  <c r="BH157" i="15"/>
  <c r="AG157" i="15"/>
  <c r="BI157" i="15"/>
  <c r="BJ157" i="15"/>
  <c r="BK157" i="15"/>
  <c r="D158" i="15"/>
  <c r="E158" i="15"/>
  <c r="F158" i="15"/>
  <c r="G158" i="15"/>
  <c r="H158" i="15"/>
  <c r="I158" i="15"/>
  <c r="J158" i="15"/>
  <c r="K158" i="15"/>
  <c r="L158" i="15"/>
  <c r="M158" i="15"/>
  <c r="AP158" i="15"/>
  <c r="AQ158" i="15"/>
  <c r="AR158" i="15"/>
  <c r="AS158" i="15"/>
  <c r="AT158" i="15"/>
  <c r="N158" i="15"/>
  <c r="O158" i="15"/>
  <c r="P158" i="15"/>
  <c r="Q158" i="15"/>
  <c r="R158" i="15"/>
  <c r="S158" i="15"/>
  <c r="T158" i="15"/>
  <c r="U158" i="15"/>
  <c r="V158" i="15"/>
  <c r="W158" i="15"/>
  <c r="X158" i="15"/>
  <c r="Y158" i="15"/>
  <c r="Z158" i="15"/>
  <c r="AA158" i="15"/>
  <c r="AB158" i="15"/>
  <c r="AH158" i="15"/>
  <c r="AI158" i="15"/>
  <c r="AJ158" i="15"/>
  <c r="AK158" i="15"/>
  <c r="AL158" i="15"/>
  <c r="AC158" i="15"/>
  <c r="AZ158" i="15"/>
  <c r="BA158" i="15"/>
  <c r="BB158" i="15"/>
  <c r="BC158" i="15"/>
  <c r="BD158" i="15"/>
  <c r="AD158" i="15"/>
  <c r="AU158" i="15"/>
  <c r="AV158" i="15"/>
  <c r="AW158" i="15"/>
  <c r="AX158" i="15"/>
  <c r="AY158" i="15"/>
  <c r="AE158" i="15"/>
  <c r="AF158" i="15"/>
  <c r="BE158" i="15"/>
  <c r="BF158" i="15"/>
  <c r="BG158" i="15"/>
  <c r="BH158" i="15"/>
  <c r="AG158" i="15"/>
  <c r="BI158" i="15"/>
  <c r="BJ158" i="15"/>
  <c r="BK158" i="15"/>
  <c r="D159" i="15"/>
  <c r="E159" i="15"/>
  <c r="F159" i="15"/>
  <c r="G159" i="15"/>
  <c r="H159" i="15"/>
  <c r="I159" i="15"/>
  <c r="J159" i="15"/>
  <c r="K159" i="15"/>
  <c r="L159" i="15"/>
  <c r="M159" i="15"/>
  <c r="AP159" i="15"/>
  <c r="AQ159" i="15"/>
  <c r="AR159" i="15"/>
  <c r="AS159" i="15"/>
  <c r="AT159" i="15"/>
  <c r="N159" i="15"/>
  <c r="O159" i="15"/>
  <c r="P159" i="15"/>
  <c r="Q159" i="15"/>
  <c r="R159" i="15"/>
  <c r="S159" i="15"/>
  <c r="T159" i="15"/>
  <c r="U159" i="15"/>
  <c r="V159" i="15"/>
  <c r="W159" i="15"/>
  <c r="X159" i="15"/>
  <c r="Y159" i="15"/>
  <c r="Z159" i="15"/>
  <c r="AA159" i="15"/>
  <c r="AB159" i="15"/>
  <c r="AH159" i="15"/>
  <c r="AI159" i="15"/>
  <c r="AJ159" i="15"/>
  <c r="AK159" i="15"/>
  <c r="AL159" i="15"/>
  <c r="AC159" i="15"/>
  <c r="AZ159" i="15"/>
  <c r="BA159" i="15"/>
  <c r="BB159" i="15"/>
  <c r="BC159" i="15"/>
  <c r="BD159" i="15"/>
  <c r="AD159" i="15"/>
  <c r="AU159" i="15"/>
  <c r="AV159" i="15"/>
  <c r="AW159" i="15"/>
  <c r="AX159" i="15"/>
  <c r="AY159" i="15"/>
  <c r="AE159" i="15"/>
  <c r="AF159" i="15"/>
  <c r="BE159" i="15"/>
  <c r="BF159" i="15"/>
  <c r="BG159" i="15"/>
  <c r="BH159" i="15"/>
  <c r="AG159" i="15"/>
  <c r="BI159" i="15"/>
  <c r="BJ159" i="15"/>
  <c r="BK159" i="15"/>
  <c r="D160" i="15"/>
  <c r="E160" i="15"/>
  <c r="F160" i="15"/>
  <c r="G160" i="15"/>
  <c r="H160" i="15"/>
  <c r="I160" i="15"/>
  <c r="J160" i="15"/>
  <c r="K160" i="15"/>
  <c r="L160" i="15"/>
  <c r="M160" i="15"/>
  <c r="AP160" i="15"/>
  <c r="AQ160" i="15"/>
  <c r="AR160" i="15"/>
  <c r="AS160" i="15"/>
  <c r="AT160" i="15"/>
  <c r="N160" i="15"/>
  <c r="O160" i="15"/>
  <c r="P160" i="15"/>
  <c r="Q160" i="15"/>
  <c r="R160" i="15"/>
  <c r="S160" i="15"/>
  <c r="T160" i="15"/>
  <c r="U160" i="15"/>
  <c r="V160" i="15"/>
  <c r="W160" i="15"/>
  <c r="X160" i="15"/>
  <c r="Y160" i="15"/>
  <c r="Z160" i="15"/>
  <c r="AA160" i="15"/>
  <c r="AB160" i="15"/>
  <c r="AH160" i="15"/>
  <c r="AI160" i="15"/>
  <c r="AJ160" i="15"/>
  <c r="AK160" i="15"/>
  <c r="AL160" i="15"/>
  <c r="AC160" i="15"/>
  <c r="AZ160" i="15"/>
  <c r="BA160" i="15"/>
  <c r="BB160" i="15"/>
  <c r="BC160" i="15"/>
  <c r="BD160" i="15"/>
  <c r="AD160" i="15"/>
  <c r="AU160" i="15"/>
  <c r="AV160" i="15"/>
  <c r="AW160" i="15"/>
  <c r="AX160" i="15"/>
  <c r="AY160" i="15"/>
  <c r="AE160" i="15"/>
  <c r="AF160" i="15"/>
  <c r="BE160" i="15"/>
  <c r="BF160" i="15"/>
  <c r="BG160" i="15"/>
  <c r="BH160" i="15"/>
  <c r="AG160" i="15"/>
  <c r="BI160" i="15"/>
  <c r="BJ160" i="15"/>
  <c r="BK160" i="15"/>
  <c r="D161" i="15"/>
  <c r="E161" i="15"/>
  <c r="F161" i="15"/>
  <c r="G161" i="15"/>
  <c r="H161" i="15"/>
  <c r="I161" i="15"/>
  <c r="J161" i="15"/>
  <c r="K161" i="15"/>
  <c r="L161" i="15"/>
  <c r="M161" i="15"/>
  <c r="AP161" i="15"/>
  <c r="AQ161" i="15"/>
  <c r="AR161" i="15"/>
  <c r="AS161" i="15"/>
  <c r="AT161" i="15"/>
  <c r="N161" i="15"/>
  <c r="O161" i="15"/>
  <c r="P161" i="15"/>
  <c r="Q161" i="15"/>
  <c r="R161" i="15"/>
  <c r="S161" i="15"/>
  <c r="T161" i="15"/>
  <c r="U161" i="15"/>
  <c r="V161" i="15"/>
  <c r="W161" i="15"/>
  <c r="X161" i="15"/>
  <c r="Y161" i="15"/>
  <c r="Z161" i="15"/>
  <c r="AA161" i="15"/>
  <c r="AB161" i="15"/>
  <c r="AH161" i="15"/>
  <c r="AI161" i="15"/>
  <c r="AJ161" i="15"/>
  <c r="AK161" i="15"/>
  <c r="AL161" i="15"/>
  <c r="AC161" i="15"/>
  <c r="AZ161" i="15"/>
  <c r="BA161" i="15"/>
  <c r="BB161" i="15"/>
  <c r="BC161" i="15"/>
  <c r="BD161" i="15"/>
  <c r="AD161" i="15"/>
  <c r="AU161" i="15"/>
  <c r="AV161" i="15"/>
  <c r="AW161" i="15"/>
  <c r="AX161" i="15"/>
  <c r="AY161" i="15"/>
  <c r="AE161" i="15"/>
  <c r="AF161" i="15"/>
  <c r="BE161" i="15"/>
  <c r="BF161" i="15"/>
  <c r="BG161" i="15"/>
  <c r="BH161" i="15"/>
  <c r="AG161" i="15"/>
  <c r="BI161" i="15"/>
  <c r="BJ161" i="15"/>
  <c r="BK161" i="15"/>
  <c r="D162" i="15"/>
  <c r="E162" i="15"/>
  <c r="F162" i="15"/>
  <c r="G162" i="15"/>
  <c r="H162" i="15"/>
  <c r="I162" i="15"/>
  <c r="J162" i="15"/>
  <c r="K162" i="15"/>
  <c r="L162" i="15"/>
  <c r="M162" i="15"/>
  <c r="AP162" i="15"/>
  <c r="AQ162" i="15"/>
  <c r="AR162" i="15"/>
  <c r="AS162" i="15"/>
  <c r="AT162" i="15"/>
  <c r="N162" i="15"/>
  <c r="O162" i="15"/>
  <c r="P162" i="15"/>
  <c r="Q162" i="15"/>
  <c r="R162" i="15"/>
  <c r="S162" i="15"/>
  <c r="T162" i="15"/>
  <c r="U162" i="15"/>
  <c r="V162" i="15"/>
  <c r="W162" i="15"/>
  <c r="X162" i="15"/>
  <c r="Y162" i="15"/>
  <c r="Z162" i="15"/>
  <c r="AA162" i="15"/>
  <c r="AB162" i="15"/>
  <c r="AH162" i="15"/>
  <c r="AI162" i="15"/>
  <c r="AJ162" i="15"/>
  <c r="AK162" i="15"/>
  <c r="AL162" i="15"/>
  <c r="AC162" i="15"/>
  <c r="AZ162" i="15"/>
  <c r="BA162" i="15"/>
  <c r="BB162" i="15"/>
  <c r="BC162" i="15"/>
  <c r="BD162" i="15"/>
  <c r="AD162" i="15"/>
  <c r="AU162" i="15"/>
  <c r="AV162" i="15"/>
  <c r="AW162" i="15"/>
  <c r="AX162" i="15"/>
  <c r="AY162" i="15"/>
  <c r="AE162" i="15"/>
  <c r="AF162" i="15"/>
  <c r="BE162" i="15"/>
  <c r="BF162" i="15"/>
  <c r="BG162" i="15"/>
  <c r="BH162" i="15"/>
  <c r="AG162" i="15"/>
  <c r="BI162" i="15"/>
  <c r="BJ162" i="15"/>
  <c r="BK162" i="15"/>
  <c r="D163" i="15"/>
  <c r="E163" i="15"/>
  <c r="F163" i="15"/>
  <c r="G163" i="15"/>
  <c r="H163" i="15"/>
  <c r="I163" i="15"/>
  <c r="J163" i="15"/>
  <c r="K163" i="15"/>
  <c r="L163" i="15"/>
  <c r="M163" i="15"/>
  <c r="AP163" i="15"/>
  <c r="AQ163" i="15"/>
  <c r="AR163" i="15"/>
  <c r="AS163" i="15"/>
  <c r="AT163" i="15"/>
  <c r="N163" i="15"/>
  <c r="O163" i="15"/>
  <c r="P163" i="15"/>
  <c r="Q163" i="15"/>
  <c r="R163" i="15"/>
  <c r="S163" i="15"/>
  <c r="T163" i="15"/>
  <c r="U163" i="15"/>
  <c r="V163" i="15"/>
  <c r="W163" i="15"/>
  <c r="X163" i="15"/>
  <c r="Y163" i="15"/>
  <c r="Z163" i="15"/>
  <c r="AA163" i="15"/>
  <c r="AB163" i="15"/>
  <c r="AH163" i="15"/>
  <c r="AI163" i="15"/>
  <c r="AJ163" i="15"/>
  <c r="AK163" i="15"/>
  <c r="AL163" i="15"/>
  <c r="AC163" i="15"/>
  <c r="AZ163" i="15"/>
  <c r="BA163" i="15"/>
  <c r="BB163" i="15"/>
  <c r="BC163" i="15"/>
  <c r="BD163" i="15"/>
  <c r="AD163" i="15"/>
  <c r="AU163" i="15"/>
  <c r="AV163" i="15"/>
  <c r="AW163" i="15"/>
  <c r="AX163" i="15"/>
  <c r="AY163" i="15"/>
  <c r="AE163" i="15"/>
  <c r="AF163" i="15"/>
  <c r="BE163" i="15"/>
  <c r="BF163" i="15"/>
  <c r="BG163" i="15"/>
  <c r="BH163" i="15"/>
  <c r="AG163" i="15"/>
  <c r="BI163" i="15"/>
  <c r="BJ163" i="15"/>
  <c r="BK163" i="15"/>
  <c r="D164" i="15"/>
  <c r="E164" i="15"/>
  <c r="F164" i="15"/>
  <c r="G164" i="15"/>
  <c r="H164" i="15"/>
  <c r="I164" i="15"/>
  <c r="J164" i="15"/>
  <c r="K164" i="15"/>
  <c r="L164" i="15"/>
  <c r="M164" i="15"/>
  <c r="AP164" i="15"/>
  <c r="AQ164" i="15"/>
  <c r="AR164" i="15"/>
  <c r="AS164" i="15"/>
  <c r="AT164" i="15"/>
  <c r="N164" i="15"/>
  <c r="O164" i="15"/>
  <c r="P164" i="15"/>
  <c r="Q164" i="15"/>
  <c r="R164" i="15"/>
  <c r="S164" i="15"/>
  <c r="T164" i="15"/>
  <c r="U164" i="15"/>
  <c r="V164" i="15"/>
  <c r="W164" i="15"/>
  <c r="X164" i="15"/>
  <c r="Y164" i="15"/>
  <c r="Z164" i="15"/>
  <c r="AA164" i="15"/>
  <c r="AB164" i="15"/>
  <c r="AH164" i="15"/>
  <c r="AI164" i="15"/>
  <c r="AJ164" i="15"/>
  <c r="AK164" i="15"/>
  <c r="AL164" i="15"/>
  <c r="AC164" i="15"/>
  <c r="AZ164" i="15"/>
  <c r="BA164" i="15"/>
  <c r="BB164" i="15"/>
  <c r="BC164" i="15"/>
  <c r="BD164" i="15"/>
  <c r="AD164" i="15"/>
  <c r="AU164" i="15"/>
  <c r="AV164" i="15"/>
  <c r="AW164" i="15"/>
  <c r="AX164" i="15"/>
  <c r="AY164" i="15"/>
  <c r="AE164" i="15"/>
  <c r="AF164" i="15"/>
  <c r="BE164" i="15"/>
  <c r="BF164" i="15"/>
  <c r="BG164" i="15"/>
  <c r="BH164" i="15"/>
  <c r="AG164" i="15"/>
  <c r="BI164" i="15"/>
  <c r="BJ164" i="15"/>
  <c r="BK164" i="15"/>
  <c r="D165" i="15"/>
  <c r="E165" i="15"/>
  <c r="F165" i="15"/>
  <c r="G165" i="15"/>
  <c r="H165" i="15"/>
  <c r="I165" i="15"/>
  <c r="J165" i="15"/>
  <c r="K165" i="15"/>
  <c r="L165" i="15"/>
  <c r="M165" i="15"/>
  <c r="AP165" i="15"/>
  <c r="AQ165" i="15"/>
  <c r="AR165" i="15"/>
  <c r="AS165" i="15"/>
  <c r="AT165" i="15"/>
  <c r="N165" i="15"/>
  <c r="O165" i="15"/>
  <c r="P165" i="15"/>
  <c r="Q165" i="15"/>
  <c r="R165" i="15"/>
  <c r="S165" i="15"/>
  <c r="T165" i="15"/>
  <c r="U165" i="15"/>
  <c r="V165" i="15"/>
  <c r="W165" i="15"/>
  <c r="X165" i="15"/>
  <c r="Y165" i="15"/>
  <c r="Z165" i="15"/>
  <c r="AA165" i="15"/>
  <c r="AB165" i="15"/>
  <c r="AH165" i="15"/>
  <c r="AI165" i="15"/>
  <c r="AJ165" i="15"/>
  <c r="AK165" i="15"/>
  <c r="AL165" i="15"/>
  <c r="AC165" i="15"/>
  <c r="AZ165" i="15"/>
  <c r="BA165" i="15"/>
  <c r="BB165" i="15"/>
  <c r="BC165" i="15"/>
  <c r="BD165" i="15"/>
  <c r="AD165" i="15"/>
  <c r="AU165" i="15"/>
  <c r="AV165" i="15"/>
  <c r="AW165" i="15"/>
  <c r="AX165" i="15"/>
  <c r="AY165" i="15"/>
  <c r="AE165" i="15"/>
  <c r="AF165" i="15"/>
  <c r="BE165" i="15"/>
  <c r="BF165" i="15"/>
  <c r="BG165" i="15"/>
  <c r="BH165" i="15"/>
  <c r="AG165" i="15"/>
  <c r="BI165" i="15"/>
  <c r="BJ165" i="15"/>
  <c r="BK165" i="15"/>
  <c r="D166" i="15"/>
  <c r="E166" i="15"/>
  <c r="F166" i="15"/>
  <c r="G166" i="15"/>
  <c r="H166" i="15"/>
  <c r="I166" i="15"/>
  <c r="J166" i="15"/>
  <c r="K166" i="15"/>
  <c r="L166" i="15"/>
  <c r="M166" i="15"/>
  <c r="AP166" i="15"/>
  <c r="AQ166" i="15"/>
  <c r="AR166" i="15"/>
  <c r="AS166" i="15"/>
  <c r="AT166" i="15"/>
  <c r="N166" i="15"/>
  <c r="O166" i="15"/>
  <c r="P166" i="15"/>
  <c r="Q166" i="15"/>
  <c r="R166" i="15"/>
  <c r="S166" i="15"/>
  <c r="T166" i="15"/>
  <c r="U166" i="15"/>
  <c r="V166" i="15"/>
  <c r="W166" i="15"/>
  <c r="X166" i="15"/>
  <c r="Y166" i="15"/>
  <c r="Z166" i="15"/>
  <c r="AA166" i="15"/>
  <c r="AB166" i="15"/>
  <c r="AH166" i="15"/>
  <c r="AI166" i="15"/>
  <c r="AJ166" i="15"/>
  <c r="AK166" i="15"/>
  <c r="AL166" i="15"/>
  <c r="AC166" i="15"/>
  <c r="AZ166" i="15"/>
  <c r="BA166" i="15"/>
  <c r="BB166" i="15"/>
  <c r="BC166" i="15"/>
  <c r="BD166" i="15"/>
  <c r="AD166" i="15"/>
  <c r="AU166" i="15"/>
  <c r="AV166" i="15"/>
  <c r="AW166" i="15"/>
  <c r="AX166" i="15"/>
  <c r="AY166" i="15"/>
  <c r="AE166" i="15"/>
  <c r="AF166" i="15"/>
  <c r="BE166" i="15"/>
  <c r="BF166" i="15"/>
  <c r="BG166" i="15"/>
  <c r="BH166" i="15"/>
  <c r="AG166" i="15"/>
  <c r="BI166" i="15"/>
  <c r="BJ166" i="15"/>
  <c r="BK166" i="15"/>
  <c r="D167" i="15"/>
  <c r="E167" i="15"/>
  <c r="F167" i="15"/>
  <c r="G167" i="15"/>
  <c r="H167" i="15"/>
  <c r="I167" i="15"/>
  <c r="J167" i="15"/>
  <c r="K167" i="15"/>
  <c r="L167" i="15"/>
  <c r="M167" i="15"/>
  <c r="AP167" i="15"/>
  <c r="AQ167" i="15"/>
  <c r="AR167" i="15"/>
  <c r="AS167" i="15"/>
  <c r="AT167" i="15"/>
  <c r="N167" i="15"/>
  <c r="O167" i="15"/>
  <c r="P167" i="15"/>
  <c r="Q167" i="15"/>
  <c r="R167" i="15"/>
  <c r="S167" i="15"/>
  <c r="T167" i="15"/>
  <c r="U167" i="15"/>
  <c r="V167" i="15"/>
  <c r="W167" i="15"/>
  <c r="X167" i="15"/>
  <c r="Y167" i="15"/>
  <c r="Z167" i="15"/>
  <c r="AA167" i="15"/>
  <c r="AB167" i="15"/>
  <c r="AH167" i="15"/>
  <c r="AI167" i="15"/>
  <c r="AJ167" i="15"/>
  <c r="AK167" i="15"/>
  <c r="AL167" i="15"/>
  <c r="AC167" i="15"/>
  <c r="AZ167" i="15"/>
  <c r="BA167" i="15"/>
  <c r="BB167" i="15"/>
  <c r="BC167" i="15"/>
  <c r="BD167" i="15"/>
  <c r="AD167" i="15"/>
  <c r="AU167" i="15"/>
  <c r="AV167" i="15"/>
  <c r="AW167" i="15"/>
  <c r="AX167" i="15"/>
  <c r="AY167" i="15"/>
  <c r="AE167" i="15"/>
  <c r="AF167" i="15"/>
  <c r="BE167" i="15"/>
  <c r="BF167" i="15"/>
  <c r="BG167" i="15"/>
  <c r="BH167" i="15"/>
  <c r="AG167" i="15"/>
  <c r="BI167" i="15"/>
  <c r="BJ167" i="15"/>
  <c r="BK167" i="15"/>
  <c r="D168" i="15"/>
  <c r="E168" i="15"/>
  <c r="F168" i="15"/>
  <c r="G168" i="15"/>
  <c r="H168" i="15"/>
  <c r="I168" i="15"/>
  <c r="J168" i="15"/>
  <c r="K168" i="15"/>
  <c r="L168" i="15"/>
  <c r="M168" i="15"/>
  <c r="AP168" i="15"/>
  <c r="AQ168" i="15"/>
  <c r="AR168" i="15"/>
  <c r="AS168" i="15"/>
  <c r="AT168" i="15"/>
  <c r="N168" i="15"/>
  <c r="O168" i="15"/>
  <c r="P168" i="15"/>
  <c r="Q168" i="15"/>
  <c r="R168" i="15"/>
  <c r="S168" i="15"/>
  <c r="T168" i="15"/>
  <c r="U168" i="15"/>
  <c r="V168" i="15"/>
  <c r="W168" i="15"/>
  <c r="X168" i="15"/>
  <c r="Y168" i="15"/>
  <c r="Z168" i="15"/>
  <c r="AA168" i="15"/>
  <c r="AB168" i="15"/>
  <c r="AH168" i="15"/>
  <c r="AI168" i="15"/>
  <c r="AJ168" i="15"/>
  <c r="AK168" i="15"/>
  <c r="AL168" i="15"/>
  <c r="AC168" i="15"/>
  <c r="AZ168" i="15"/>
  <c r="BA168" i="15"/>
  <c r="BB168" i="15"/>
  <c r="BC168" i="15"/>
  <c r="BD168" i="15"/>
  <c r="AD168" i="15"/>
  <c r="AU168" i="15"/>
  <c r="AV168" i="15"/>
  <c r="AW168" i="15"/>
  <c r="AX168" i="15"/>
  <c r="AY168" i="15"/>
  <c r="AE168" i="15"/>
  <c r="AF168" i="15"/>
  <c r="BE168" i="15"/>
  <c r="BF168" i="15"/>
  <c r="BG168" i="15"/>
  <c r="BH168" i="15"/>
  <c r="AG168" i="15"/>
  <c r="BI168" i="15"/>
  <c r="BJ168" i="15"/>
  <c r="BK168" i="15"/>
  <c r="D169" i="15"/>
  <c r="E169" i="15"/>
  <c r="F169" i="15"/>
  <c r="G169" i="15"/>
  <c r="H169" i="15"/>
  <c r="I169" i="15"/>
  <c r="J169" i="15"/>
  <c r="K169" i="15"/>
  <c r="L169" i="15"/>
  <c r="M169" i="15"/>
  <c r="AP169" i="15"/>
  <c r="AQ169" i="15"/>
  <c r="AR169" i="15"/>
  <c r="AS169" i="15"/>
  <c r="AT169" i="15"/>
  <c r="N169" i="15"/>
  <c r="O169" i="15"/>
  <c r="P169" i="15"/>
  <c r="Q169" i="15"/>
  <c r="R169" i="15"/>
  <c r="S169" i="15"/>
  <c r="T169" i="15"/>
  <c r="U169" i="15"/>
  <c r="V169" i="15"/>
  <c r="W169" i="15"/>
  <c r="X169" i="15"/>
  <c r="Y169" i="15"/>
  <c r="Z169" i="15"/>
  <c r="AA169" i="15"/>
  <c r="AB169" i="15"/>
  <c r="AH169" i="15"/>
  <c r="AI169" i="15"/>
  <c r="AJ169" i="15"/>
  <c r="AK169" i="15"/>
  <c r="AL169" i="15"/>
  <c r="AC169" i="15"/>
  <c r="AZ169" i="15"/>
  <c r="BA169" i="15"/>
  <c r="BB169" i="15"/>
  <c r="BC169" i="15"/>
  <c r="BD169" i="15"/>
  <c r="AD169" i="15"/>
  <c r="AU169" i="15"/>
  <c r="AV169" i="15"/>
  <c r="AW169" i="15"/>
  <c r="AX169" i="15"/>
  <c r="AY169" i="15"/>
  <c r="AE169" i="15"/>
  <c r="AF169" i="15"/>
  <c r="BE169" i="15"/>
  <c r="BF169" i="15"/>
  <c r="BG169" i="15"/>
  <c r="BH169" i="15"/>
  <c r="AG169" i="15"/>
  <c r="BI169" i="15"/>
  <c r="BJ169" i="15"/>
  <c r="BK169" i="15"/>
  <c r="D170" i="15"/>
  <c r="E170" i="15"/>
  <c r="F170" i="15"/>
  <c r="G170" i="15"/>
  <c r="H170" i="15"/>
  <c r="I170" i="15"/>
  <c r="J170" i="15"/>
  <c r="K170" i="15"/>
  <c r="L170" i="15"/>
  <c r="M170" i="15"/>
  <c r="AP170" i="15"/>
  <c r="AQ170" i="15"/>
  <c r="AR170" i="15"/>
  <c r="AS170" i="15"/>
  <c r="AT170" i="15"/>
  <c r="N170" i="15"/>
  <c r="O170" i="15"/>
  <c r="P170" i="15"/>
  <c r="Q170" i="15"/>
  <c r="R170" i="15"/>
  <c r="S170" i="15"/>
  <c r="T170" i="15"/>
  <c r="U170" i="15"/>
  <c r="V170" i="15"/>
  <c r="W170" i="15"/>
  <c r="X170" i="15"/>
  <c r="Y170" i="15"/>
  <c r="Z170" i="15"/>
  <c r="AA170" i="15"/>
  <c r="AB170" i="15"/>
  <c r="AH170" i="15"/>
  <c r="AI170" i="15"/>
  <c r="AJ170" i="15"/>
  <c r="AK170" i="15"/>
  <c r="AL170" i="15"/>
  <c r="AC170" i="15"/>
  <c r="AZ170" i="15"/>
  <c r="BA170" i="15"/>
  <c r="BB170" i="15"/>
  <c r="BC170" i="15"/>
  <c r="BD170" i="15"/>
  <c r="AD170" i="15"/>
  <c r="AU170" i="15"/>
  <c r="AV170" i="15"/>
  <c r="AW170" i="15"/>
  <c r="AX170" i="15"/>
  <c r="AY170" i="15"/>
  <c r="AE170" i="15"/>
  <c r="AF170" i="15"/>
  <c r="BE170" i="15"/>
  <c r="BF170" i="15"/>
  <c r="BG170" i="15"/>
  <c r="BH170" i="15"/>
  <c r="AG170" i="15"/>
  <c r="BI170" i="15"/>
  <c r="BJ170" i="15"/>
  <c r="BK170" i="15"/>
  <c r="D171" i="15"/>
  <c r="E171" i="15"/>
  <c r="F171" i="15"/>
  <c r="G171" i="15"/>
  <c r="H171" i="15"/>
  <c r="I171" i="15"/>
  <c r="J171" i="15"/>
  <c r="K171" i="15"/>
  <c r="L171" i="15"/>
  <c r="M171" i="15"/>
  <c r="AP171" i="15"/>
  <c r="AQ171" i="15"/>
  <c r="AR171" i="15"/>
  <c r="AS171" i="15"/>
  <c r="AT171" i="15"/>
  <c r="N171" i="15"/>
  <c r="O171" i="15"/>
  <c r="P171" i="15"/>
  <c r="Q171" i="15"/>
  <c r="R171" i="15"/>
  <c r="S171" i="15"/>
  <c r="T171" i="15"/>
  <c r="U171" i="15"/>
  <c r="V171" i="15"/>
  <c r="W171" i="15"/>
  <c r="X171" i="15"/>
  <c r="Y171" i="15"/>
  <c r="Z171" i="15"/>
  <c r="AA171" i="15"/>
  <c r="AB171" i="15"/>
  <c r="AH171" i="15"/>
  <c r="AI171" i="15"/>
  <c r="AJ171" i="15"/>
  <c r="AK171" i="15"/>
  <c r="AL171" i="15"/>
  <c r="AC171" i="15"/>
  <c r="AZ171" i="15"/>
  <c r="BA171" i="15"/>
  <c r="BB171" i="15"/>
  <c r="BC171" i="15"/>
  <c r="BD171" i="15"/>
  <c r="AD171" i="15"/>
  <c r="AU171" i="15"/>
  <c r="AV171" i="15"/>
  <c r="AW171" i="15"/>
  <c r="AX171" i="15"/>
  <c r="AY171" i="15"/>
  <c r="AE171" i="15"/>
  <c r="AF171" i="15"/>
  <c r="BE171" i="15"/>
  <c r="BF171" i="15"/>
  <c r="BG171" i="15"/>
  <c r="BH171" i="15"/>
  <c r="AG171" i="15"/>
  <c r="BI171" i="15"/>
  <c r="BJ171" i="15"/>
  <c r="BK171" i="15"/>
  <c r="D172" i="15"/>
  <c r="E172" i="15"/>
  <c r="F172" i="15"/>
  <c r="G172" i="15"/>
  <c r="H172" i="15"/>
  <c r="I172" i="15"/>
  <c r="J172" i="15"/>
  <c r="K172" i="15"/>
  <c r="L172" i="15"/>
  <c r="M172" i="15"/>
  <c r="AP172" i="15"/>
  <c r="AQ172" i="15"/>
  <c r="AR172" i="15"/>
  <c r="AS172" i="15"/>
  <c r="AT172" i="15"/>
  <c r="N172" i="15"/>
  <c r="O172" i="15"/>
  <c r="P172" i="15"/>
  <c r="Q172" i="15"/>
  <c r="R172" i="15"/>
  <c r="S172" i="15"/>
  <c r="T172" i="15"/>
  <c r="U172" i="15"/>
  <c r="V172" i="15"/>
  <c r="W172" i="15"/>
  <c r="X172" i="15"/>
  <c r="Y172" i="15"/>
  <c r="Z172" i="15"/>
  <c r="AA172" i="15"/>
  <c r="AB172" i="15"/>
  <c r="AH172" i="15"/>
  <c r="AI172" i="15"/>
  <c r="AJ172" i="15"/>
  <c r="AK172" i="15"/>
  <c r="AL172" i="15"/>
  <c r="AC172" i="15"/>
  <c r="AZ172" i="15"/>
  <c r="BA172" i="15"/>
  <c r="BB172" i="15"/>
  <c r="BC172" i="15"/>
  <c r="BD172" i="15"/>
  <c r="AD172" i="15"/>
  <c r="AU172" i="15"/>
  <c r="AV172" i="15"/>
  <c r="AW172" i="15"/>
  <c r="AX172" i="15"/>
  <c r="AY172" i="15"/>
  <c r="AE172" i="15"/>
  <c r="AF172" i="15"/>
  <c r="BE172" i="15"/>
  <c r="BF172" i="15"/>
  <c r="BG172" i="15"/>
  <c r="BH172" i="15"/>
  <c r="AG172" i="15"/>
  <c r="BI172" i="15"/>
  <c r="BJ172" i="15"/>
  <c r="BK172" i="15"/>
  <c r="D173" i="15"/>
  <c r="E173" i="15"/>
  <c r="F173" i="15"/>
  <c r="G173" i="15"/>
  <c r="H173" i="15"/>
  <c r="I173" i="15"/>
  <c r="J173" i="15"/>
  <c r="K173" i="15"/>
  <c r="L173" i="15"/>
  <c r="M173" i="15"/>
  <c r="AP173" i="15"/>
  <c r="AQ173" i="15"/>
  <c r="AR173" i="15"/>
  <c r="AS173" i="15"/>
  <c r="AT173" i="15"/>
  <c r="N173" i="15"/>
  <c r="O173" i="15"/>
  <c r="P173" i="15"/>
  <c r="Q173" i="15"/>
  <c r="R173" i="15"/>
  <c r="S173" i="15"/>
  <c r="T173" i="15"/>
  <c r="U173" i="15"/>
  <c r="V173" i="15"/>
  <c r="W173" i="15"/>
  <c r="X173" i="15"/>
  <c r="Y173" i="15"/>
  <c r="Z173" i="15"/>
  <c r="AA173" i="15"/>
  <c r="AB173" i="15"/>
  <c r="AH173" i="15"/>
  <c r="AI173" i="15"/>
  <c r="AJ173" i="15"/>
  <c r="AK173" i="15"/>
  <c r="AL173" i="15"/>
  <c r="AC173" i="15"/>
  <c r="AZ173" i="15"/>
  <c r="BA173" i="15"/>
  <c r="BB173" i="15"/>
  <c r="BC173" i="15"/>
  <c r="BD173" i="15"/>
  <c r="AD173" i="15"/>
  <c r="AU173" i="15"/>
  <c r="AV173" i="15"/>
  <c r="AW173" i="15"/>
  <c r="AX173" i="15"/>
  <c r="AY173" i="15"/>
  <c r="AE173" i="15"/>
  <c r="AF173" i="15"/>
  <c r="BE173" i="15"/>
  <c r="BF173" i="15"/>
  <c r="BG173" i="15"/>
  <c r="BH173" i="15"/>
  <c r="AG173" i="15"/>
  <c r="BI173" i="15"/>
  <c r="BJ173" i="15"/>
  <c r="BK173" i="15"/>
  <c r="D174" i="15"/>
  <c r="E174" i="15"/>
  <c r="F174" i="15"/>
  <c r="G174" i="15"/>
  <c r="H174" i="15"/>
  <c r="I174" i="15"/>
  <c r="J174" i="15"/>
  <c r="K174" i="15"/>
  <c r="L174" i="15"/>
  <c r="M174" i="15"/>
  <c r="AP174" i="15"/>
  <c r="AQ174" i="15"/>
  <c r="AR174" i="15"/>
  <c r="AS174" i="15"/>
  <c r="AT174" i="15"/>
  <c r="N174" i="15"/>
  <c r="O174" i="15"/>
  <c r="P174" i="15"/>
  <c r="Q174" i="15"/>
  <c r="R174" i="15"/>
  <c r="S174" i="15"/>
  <c r="T174" i="15"/>
  <c r="U174" i="15"/>
  <c r="V174" i="15"/>
  <c r="W174" i="15"/>
  <c r="X174" i="15"/>
  <c r="Y174" i="15"/>
  <c r="Z174" i="15"/>
  <c r="AA174" i="15"/>
  <c r="AB174" i="15"/>
  <c r="AH174" i="15"/>
  <c r="AI174" i="15"/>
  <c r="AJ174" i="15"/>
  <c r="AK174" i="15"/>
  <c r="AL174" i="15"/>
  <c r="AC174" i="15"/>
  <c r="AZ174" i="15"/>
  <c r="BA174" i="15"/>
  <c r="BB174" i="15"/>
  <c r="BC174" i="15"/>
  <c r="BD174" i="15"/>
  <c r="AD174" i="15"/>
  <c r="AU174" i="15"/>
  <c r="AV174" i="15"/>
  <c r="AW174" i="15"/>
  <c r="AX174" i="15"/>
  <c r="AY174" i="15"/>
  <c r="AE174" i="15"/>
  <c r="AF174" i="15"/>
  <c r="BE174" i="15"/>
  <c r="BF174" i="15"/>
  <c r="BG174" i="15"/>
  <c r="BH174" i="15"/>
  <c r="AG174" i="15"/>
  <c r="BI174" i="15"/>
  <c r="BJ174" i="15"/>
  <c r="BK174" i="15"/>
  <c r="D175" i="15"/>
  <c r="E175" i="15"/>
  <c r="F175" i="15"/>
  <c r="G175" i="15"/>
  <c r="H175" i="15"/>
  <c r="I175" i="15"/>
  <c r="J175" i="15"/>
  <c r="K175" i="15"/>
  <c r="L175" i="15"/>
  <c r="M175" i="15"/>
  <c r="AP175" i="15"/>
  <c r="AQ175" i="15"/>
  <c r="AR175" i="15"/>
  <c r="AS175" i="15"/>
  <c r="AT175" i="15"/>
  <c r="N175" i="15"/>
  <c r="O175" i="15"/>
  <c r="P175" i="15"/>
  <c r="Q175" i="15"/>
  <c r="R175" i="15"/>
  <c r="S175" i="15"/>
  <c r="T175" i="15"/>
  <c r="U175" i="15"/>
  <c r="V175" i="15"/>
  <c r="W175" i="15"/>
  <c r="X175" i="15"/>
  <c r="Y175" i="15"/>
  <c r="Z175" i="15"/>
  <c r="AA175" i="15"/>
  <c r="AB175" i="15"/>
  <c r="AH175" i="15"/>
  <c r="AI175" i="15"/>
  <c r="AJ175" i="15"/>
  <c r="AK175" i="15"/>
  <c r="AL175" i="15"/>
  <c r="AC175" i="15"/>
  <c r="AZ175" i="15"/>
  <c r="BA175" i="15"/>
  <c r="BB175" i="15"/>
  <c r="BC175" i="15"/>
  <c r="BD175" i="15"/>
  <c r="AD175" i="15"/>
  <c r="AU175" i="15"/>
  <c r="AV175" i="15"/>
  <c r="AW175" i="15"/>
  <c r="AX175" i="15"/>
  <c r="AY175" i="15"/>
  <c r="AE175" i="15"/>
  <c r="AF175" i="15"/>
  <c r="BE175" i="15"/>
  <c r="BF175" i="15"/>
  <c r="BG175" i="15"/>
  <c r="BH175" i="15"/>
  <c r="AG175" i="15"/>
  <c r="BI175" i="15"/>
  <c r="BJ175" i="15"/>
  <c r="BK175" i="15"/>
  <c r="D176" i="15"/>
  <c r="E176" i="15"/>
  <c r="F176" i="15"/>
  <c r="G176" i="15"/>
  <c r="H176" i="15"/>
  <c r="I176" i="15"/>
  <c r="J176" i="15"/>
  <c r="K176" i="15"/>
  <c r="L176" i="15"/>
  <c r="M176" i="15"/>
  <c r="AP176" i="15"/>
  <c r="AQ176" i="15"/>
  <c r="AR176" i="15"/>
  <c r="AS176" i="15"/>
  <c r="AT176" i="15"/>
  <c r="N176" i="15"/>
  <c r="O176" i="15"/>
  <c r="P176" i="15"/>
  <c r="Q176" i="15"/>
  <c r="R176" i="15"/>
  <c r="S176" i="15"/>
  <c r="T176" i="15"/>
  <c r="U176" i="15"/>
  <c r="V176" i="15"/>
  <c r="W176" i="15"/>
  <c r="X176" i="15"/>
  <c r="Y176" i="15"/>
  <c r="Z176" i="15"/>
  <c r="AA176" i="15"/>
  <c r="AB176" i="15"/>
  <c r="AH176" i="15"/>
  <c r="AI176" i="15"/>
  <c r="AJ176" i="15"/>
  <c r="AK176" i="15"/>
  <c r="AL176" i="15"/>
  <c r="AC176" i="15"/>
  <c r="AZ176" i="15"/>
  <c r="BA176" i="15"/>
  <c r="BB176" i="15"/>
  <c r="BC176" i="15"/>
  <c r="BD176" i="15"/>
  <c r="AD176" i="15"/>
  <c r="AU176" i="15"/>
  <c r="AV176" i="15"/>
  <c r="AW176" i="15"/>
  <c r="AX176" i="15"/>
  <c r="AY176" i="15"/>
  <c r="AE176" i="15"/>
  <c r="AF176" i="15"/>
  <c r="BE176" i="15"/>
  <c r="BF176" i="15"/>
  <c r="BG176" i="15"/>
  <c r="BH176" i="15"/>
  <c r="AG176" i="15"/>
  <c r="BI176" i="15"/>
  <c r="BJ176" i="15"/>
  <c r="BK176" i="15"/>
  <c r="D177" i="15"/>
  <c r="E177" i="15"/>
  <c r="F177" i="15"/>
  <c r="G177" i="15"/>
  <c r="H177" i="15"/>
  <c r="I177" i="15"/>
  <c r="J177" i="15"/>
  <c r="K177" i="15"/>
  <c r="L177" i="15"/>
  <c r="M177" i="15"/>
  <c r="AP177" i="15"/>
  <c r="AQ177" i="15"/>
  <c r="AR177" i="15"/>
  <c r="AS177" i="15"/>
  <c r="AT177" i="15"/>
  <c r="N177" i="15"/>
  <c r="O177" i="15"/>
  <c r="P177" i="15"/>
  <c r="Q177" i="15"/>
  <c r="R177" i="15"/>
  <c r="S177" i="15"/>
  <c r="T177" i="15"/>
  <c r="U177" i="15"/>
  <c r="V177" i="15"/>
  <c r="W177" i="15"/>
  <c r="X177" i="15"/>
  <c r="Y177" i="15"/>
  <c r="Z177" i="15"/>
  <c r="AA177" i="15"/>
  <c r="AB177" i="15"/>
  <c r="AH177" i="15"/>
  <c r="AI177" i="15"/>
  <c r="AJ177" i="15"/>
  <c r="AK177" i="15"/>
  <c r="AL177" i="15"/>
  <c r="AC177" i="15"/>
  <c r="AZ177" i="15"/>
  <c r="BA177" i="15"/>
  <c r="BB177" i="15"/>
  <c r="BC177" i="15"/>
  <c r="BD177" i="15"/>
  <c r="AD177" i="15"/>
  <c r="AU177" i="15"/>
  <c r="AV177" i="15"/>
  <c r="AW177" i="15"/>
  <c r="AX177" i="15"/>
  <c r="AY177" i="15"/>
  <c r="AE177" i="15"/>
  <c r="AF177" i="15"/>
  <c r="BE177" i="15"/>
  <c r="BF177" i="15"/>
  <c r="BG177" i="15"/>
  <c r="BH177" i="15"/>
  <c r="AG177" i="15"/>
  <c r="BI177" i="15"/>
  <c r="BJ177" i="15"/>
  <c r="BK177" i="15"/>
  <c r="D178" i="15"/>
  <c r="E178" i="15"/>
  <c r="F178" i="15"/>
  <c r="G178" i="15"/>
  <c r="H178" i="15"/>
  <c r="I178" i="15"/>
  <c r="J178" i="15"/>
  <c r="K178" i="15"/>
  <c r="L178" i="15"/>
  <c r="M178" i="15"/>
  <c r="AP178" i="15"/>
  <c r="AQ178" i="15"/>
  <c r="AR178" i="15"/>
  <c r="AS178" i="15"/>
  <c r="AT178" i="15"/>
  <c r="N178" i="15"/>
  <c r="O178" i="15"/>
  <c r="P178" i="15"/>
  <c r="Q178" i="15"/>
  <c r="R178" i="15"/>
  <c r="S178" i="15"/>
  <c r="T178" i="15"/>
  <c r="U178" i="15"/>
  <c r="V178" i="15"/>
  <c r="W178" i="15"/>
  <c r="X178" i="15"/>
  <c r="Y178" i="15"/>
  <c r="Z178" i="15"/>
  <c r="AA178" i="15"/>
  <c r="AB178" i="15"/>
  <c r="AH178" i="15"/>
  <c r="AI178" i="15"/>
  <c r="AJ178" i="15"/>
  <c r="AK178" i="15"/>
  <c r="AL178" i="15"/>
  <c r="AC178" i="15"/>
  <c r="AZ178" i="15"/>
  <c r="BA178" i="15"/>
  <c r="BB178" i="15"/>
  <c r="BC178" i="15"/>
  <c r="BD178" i="15"/>
  <c r="AD178" i="15"/>
  <c r="AU178" i="15"/>
  <c r="AV178" i="15"/>
  <c r="AW178" i="15"/>
  <c r="AX178" i="15"/>
  <c r="AY178" i="15"/>
  <c r="AE178" i="15"/>
  <c r="AF178" i="15"/>
  <c r="BE178" i="15"/>
  <c r="BF178" i="15"/>
  <c r="BG178" i="15"/>
  <c r="BH178" i="15"/>
  <c r="AG178" i="15"/>
  <c r="BI178" i="15"/>
  <c r="BJ178" i="15"/>
  <c r="BK178" i="15"/>
  <c r="D179" i="15"/>
  <c r="E179" i="15"/>
  <c r="F179" i="15"/>
  <c r="G179" i="15"/>
  <c r="H179" i="15"/>
  <c r="I179" i="15"/>
  <c r="J179" i="15"/>
  <c r="K179" i="15"/>
  <c r="L179" i="15"/>
  <c r="M179" i="15"/>
  <c r="AP179" i="15"/>
  <c r="AQ179" i="15"/>
  <c r="AR179" i="15"/>
  <c r="AS179" i="15"/>
  <c r="AT179" i="15"/>
  <c r="N179" i="15"/>
  <c r="O179" i="15"/>
  <c r="P179" i="15"/>
  <c r="Q179" i="15"/>
  <c r="R179" i="15"/>
  <c r="S179" i="15"/>
  <c r="T179" i="15"/>
  <c r="U179" i="15"/>
  <c r="V179" i="15"/>
  <c r="W179" i="15"/>
  <c r="X179" i="15"/>
  <c r="Y179" i="15"/>
  <c r="Z179" i="15"/>
  <c r="AA179" i="15"/>
  <c r="AB179" i="15"/>
  <c r="AH179" i="15"/>
  <c r="AI179" i="15"/>
  <c r="AJ179" i="15"/>
  <c r="AK179" i="15"/>
  <c r="AL179" i="15"/>
  <c r="AC179" i="15"/>
  <c r="AZ179" i="15"/>
  <c r="BA179" i="15"/>
  <c r="BB179" i="15"/>
  <c r="BC179" i="15"/>
  <c r="BD179" i="15"/>
  <c r="AD179" i="15"/>
  <c r="AU179" i="15"/>
  <c r="AV179" i="15"/>
  <c r="AW179" i="15"/>
  <c r="AX179" i="15"/>
  <c r="AY179" i="15"/>
  <c r="AE179" i="15"/>
  <c r="AF179" i="15"/>
  <c r="BE179" i="15"/>
  <c r="BF179" i="15"/>
  <c r="BG179" i="15"/>
  <c r="BH179" i="15"/>
  <c r="AG179" i="15"/>
  <c r="BI179" i="15"/>
  <c r="BJ179" i="15"/>
  <c r="BK179" i="15"/>
  <c r="D180" i="15"/>
  <c r="E180" i="15"/>
  <c r="F180" i="15"/>
  <c r="G180" i="15"/>
  <c r="H180" i="15"/>
  <c r="I180" i="15"/>
  <c r="J180" i="15"/>
  <c r="K180" i="15"/>
  <c r="L180" i="15"/>
  <c r="M180" i="15"/>
  <c r="AP180" i="15"/>
  <c r="AQ180" i="15"/>
  <c r="AR180" i="15"/>
  <c r="AS180" i="15"/>
  <c r="AT180" i="15"/>
  <c r="N180" i="15"/>
  <c r="O180" i="15"/>
  <c r="P180" i="15"/>
  <c r="Q180" i="15"/>
  <c r="R180" i="15"/>
  <c r="S180" i="15"/>
  <c r="T180" i="15"/>
  <c r="U180" i="15"/>
  <c r="V180" i="15"/>
  <c r="W180" i="15"/>
  <c r="X180" i="15"/>
  <c r="Y180" i="15"/>
  <c r="Z180" i="15"/>
  <c r="AA180" i="15"/>
  <c r="AB180" i="15"/>
  <c r="AH180" i="15"/>
  <c r="AI180" i="15"/>
  <c r="AJ180" i="15"/>
  <c r="AK180" i="15"/>
  <c r="AL180" i="15"/>
  <c r="AC180" i="15"/>
  <c r="AZ180" i="15"/>
  <c r="BA180" i="15"/>
  <c r="BB180" i="15"/>
  <c r="BC180" i="15"/>
  <c r="BD180" i="15"/>
  <c r="AD180" i="15"/>
  <c r="AU180" i="15"/>
  <c r="AV180" i="15"/>
  <c r="AW180" i="15"/>
  <c r="AX180" i="15"/>
  <c r="AY180" i="15"/>
  <c r="AE180" i="15"/>
  <c r="AF180" i="15"/>
  <c r="BE180" i="15"/>
  <c r="BF180" i="15"/>
  <c r="BG180" i="15"/>
  <c r="BH180" i="15"/>
  <c r="AG180" i="15"/>
  <c r="BI180" i="15"/>
  <c r="BJ180" i="15"/>
  <c r="BK180" i="15"/>
  <c r="D181" i="15"/>
  <c r="E181" i="15"/>
  <c r="F181" i="15"/>
  <c r="G181" i="15"/>
  <c r="H181" i="15"/>
  <c r="I181" i="15"/>
  <c r="J181" i="15"/>
  <c r="K181" i="15"/>
  <c r="L181" i="15"/>
  <c r="M181" i="15"/>
  <c r="AP181" i="15"/>
  <c r="AQ181" i="15"/>
  <c r="AR181" i="15"/>
  <c r="AS181" i="15"/>
  <c r="AT181" i="15"/>
  <c r="N181" i="15"/>
  <c r="O181" i="15"/>
  <c r="P181" i="15"/>
  <c r="Q181" i="15"/>
  <c r="R181" i="15"/>
  <c r="S181" i="15"/>
  <c r="T181" i="15"/>
  <c r="U181" i="15"/>
  <c r="V181" i="15"/>
  <c r="W181" i="15"/>
  <c r="X181" i="15"/>
  <c r="Y181" i="15"/>
  <c r="Z181" i="15"/>
  <c r="AA181" i="15"/>
  <c r="AB181" i="15"/>
  <c r="AH181" i="15"/>
  <c r="AI181" i="15"/>
  <c r="AJ181" i="15"/>
  <c r="AK181" i="15"/>
  <c r="AL181" i="15"/>
  <c r="AC181" i="15"/>
  <c r="AZ181" i="15"/>
  <c r="BA181" i="15"/>
  <c r="BB181" i="15"/>
  <c r="BC181" i="15"/>
  <c r="BD181" i="15"/>
  <c r="AD181" i="15"/>
  <c r="AU181" i="15"/>
  <c r="AV181" i="15"/>
  <c r="AW181" i="15"/>
  <c r="AX181" i="15"/>
  <c r="AY181" i="15"/>
  <c r="AE181" i="15"/>
  <c r="AF181" i="15"/>
  <c r="BE181" i="15"/>
  <c r="BF181" i="15"/>
  <c r="BG181" i="15"/>
  <c r="BH181" i="15"/>
  <c r="AG181" i="15"/>
  <c r="BI181" i="15"/>
  <c r="BJ181" i="15"/>
  <c r="BK181" i="15"/>
  <c r="D182" i="15"/>
  <c r="E182" i="15"/>
  <c r="F182" i="15"/>
  <c r="G182" i="15"/>
  <c r="H182" i="15"/>
  <c r="I182" i="15"/>
  <c r="J182" i="15"/>
  <c r="K182" i="15"/>
  <c r="L182" i="15"/>
  <c r="M182" i="15"/>
  <c r="AP182" i="15"/>
  <c r="AQ182" i="15"/>
  <c r="AR182" i="15"/>
  <c r="AS182" i="15"/>
  <c r="AT182" i="15"/>
  <c r="N182" i="15"/>
  <c r="O182" i="15"/>
  <c r="P182" i="15"/>
  <c r="Q182" i="15"/>
  <c r="R182" i="15"/>
  <c r="S182" i="15"/>
  <c r="T182" i="15"/>
  <c r="U182" i="15"/>
  <c r="V182" i="15"/>
  <c r="W182" i="15"/>
  <c r="X182" i="15"/>
  <c r="Y182" i="15"/>
  <c r="Z182" i="15"/>
  <c r="AA182" i="15"/>
  <c r="AB182" i="15"/>
  <c r="AH182" i="15"/>
  <c r="AI182" i="15"/>
  <c r="AJ182" i="15"/>
  <c r="AK182" i="15"/>
  <c r="AL182" i="15"/>
  <c r="AC182" i="15"/>
  <c r="AZ182" i="15"/>
  <c r="BA182" i="15"/>
  <c r="BB182" i="15"/>
  <c r="BC182" i="15"/>
  <c r="BD182" i="15"/>
  <c r="AD182" i="15"/>
  <c r="AU182" i="15"/>
  <c r="AV182" i="15"/>
  <c r="AW182" i="15"/>
  <c r="AX182" i="15"/>
  <c r="AY182" i="15"/>
  <c r="AE182" i="15"/>
  <c r="AF182" i="15"/>
  <c r="BE182" i="15"/>
  <c r="BF182" i="15"/>
  <c r="BG182" i="15"/>
  <c r="BH182" i="15"/>
  <c r="AG182" i="15"/>
  <c r="BI182" i="15"/>
  <c r="BJ182" i="15"/>
  <c r="BK182" i="15"/>
  <c r="D183" i="15"/>
  <c r="E183" i="15"/>
  <c r="F183" i="15"/>
  <c r="G183" i="15"/>
  <c r="H183" i="15"/>
  <c r="I183" i="15"/>
  <c r="J183" i="15"/>
  <c r="K183" i="15"/>
  <c r="L183" i="15"/>
  <c r="M183" i="15"/>
  <c r="AP183" i="15"/>
  <c r="AQ183" i="15"/>
  <c r="AR183" i="15"/>
  <c r="AS183" i="15"/>
  <c r="AT183" i="15"/>
  <c r="N183" i="15"/>
  <c r="O183" i="15"/>
  <c r="P183" i="15"/>
  <c r="Q183" i="15"/>
  <c r="R183" i="15"/>
  <c r="S183" i="15"/>
  <c r="T183" i="15"/>
  <c r="U183" i="15"/>
  <c r="V183" i="15"/>
  <c r="W183" i="15"/>
  <c r="X183" i="15"/>
  <c r="Y183" i="15"/>
  <c r="Z183" i="15"/>
  <c r="AA183" i="15"/>
  <c r="AB183" i="15"/>
  <c r="AH183" i="15"/>
  <c r="AI183" i="15"/>
  <c r="AJ183" i="15"/>
  <c r="AK183" i="15"/>
  <c r="AL183" i="15"/>
  <c r="AC183" i="15"/>
  <c r="AZ183" i="15"/>
  <c r="BA183" i="15"/>
  <c r="BB183" i="15"/>
  <c r="BC183" i="15"/>
  <c r="BD183" i="15"/>
  <c r="AD183" i="15"/>
  <c r="AU183" i="15"/>
  <c r="AV183" i="15"/>
  <c r="AW183" i="15"/>
  <c r="AX183" i="15"/>
  <c r="AY183" i="15"/>
  <c r="AE183" i="15"/>
  <c r="AF183" i="15"/>
  <c r="BE183" i="15"/>
  <c r="BF183" i="15"/>
  <c r="BG183" i="15"/>
  <c r="BH183" i="15"/>
  <c r="AG183" i="15"/>
  <c r="BI183" i="15"/>
  <c r="BJ183" i="15"/>
  <c r="BK183" i="15"/>
  <c r="D184" i="15"/>
  <c r="E184" i="15"/>
  <c r="F184" i="15"/>
  <c r="G184" i="15"/>
  <c r="H184" i="15"/>
  <c r="I184" i="15"/>
  <c r="J184" i="15"/>
  <c r="K184" i="15"/>
  <c r="L184" i="15"/>
  <c r="M184" i="15"/>
  <c r="AP184" i="15"/>
  <c r="AQ184" i="15"/>
  <c r="AR184" i="15"/>
  <c r="AS184" i="15"/>
  <c r="AT184" i="15"/>
  <c r="N184" i="15"/>
  <c r="O184" i="15"/>
  <c r="P184" i="15"/>
  <c r="Q184" i="15"/>
  <c r="R184" i="15"/>
  <c r="S184" i="15"/>
  <c r="T184" i="15"/>
  <c r="U184" i="15"/>
  <c r="V184" i="15"/>
  <c r="W184" i="15"/>
  <c r="X184" i="15"/>
  <c r="Y184" i="15"/>
  <c r="Z184" i="15"/>
  <c r="AA184" i="15"/>
  <c r="AB184" i="15"/>
  <c r="AH184" i="15"/>
  <c r="AI184" i="15"/>
  <c r="AJ184" i="15"/>
  <c r="AK184" i="15"/>
  <c r="AL184" i="15"/>
  <c r="AC184" i="15"/>
  <c r="AZ184" i="15"/>
  <c r="BA184" i="15"/>
  <c r="BB184" i="15"/>
  <c r="BC184" i="15"/>
  <c r="BD184" i="15"/>
  <c r="AD184" i="15"/>
  <c r="AU184" i="15"/>
  <c r="AV184" i="15"/>
  <c r="AW184" i="15"/>
  <c r="AX184" i="15"/>
  <c r="AY184" i="15"/>
  <c r="AE184" i="15"/>
  <c r="AF184" i="15"/>
  <c r="BE184" i="15"/>
  <c r="BF184" i="15"/>
  <c r="BG184" i="15"/>
  <c r="BH184" i="15"/>
  <c r="AG184" i="15"/>
  <c r="BI184" i="15"/>
  <c r="BJ184" i="15"/>
  <c r="BK184" i="15"/>
  <c r="D185" i="15"/>
  <c r="E185" i="15"/>
  <c r="F185" i="15"/>
  <c r="G185" i="15"/>
  <c r="H185" i="15"/>
  <c r="I185" i="15"/>
  <c r="J185" i="15"/>
  <c r="K185" i="15"/>
  <c r="L185" i="15"/>
  <c r="M185" i="15"/>
  <c r="AP185" i="15"/>
  <c r="AQ185" i="15"/>
  <c r="AR185" i="15"/>
  <c r="AS185" i="15"/>
  <c r="AT185" i="15"/>
  <c r="N185" i="15"/>
  <c r="O185" i="15"/>
  <c r="P185" i="15"/>
  <c r="Q185" i="15"/>
  <c r="R185" i="15"/>
  <c r="S185" i="15"/>
  <c r="T185" i="15"/>
  <c r="U185" i="15"/>
  <c r="V185" i="15"/>
  <c r="W185" i="15"/>
  <c r="X185" i="15"/>
  <c r="Y185" i="15"/>
  <c r="Z185" i="15"/>
  <c r="AA185" i="15"/>
  <c r="AB185" i="15"/>
  <c r="AH185" i="15"/>
  <c r="AI185" i="15"/>
  <c r="AJ185" i="15"/>
  <c r="AK185" i="15"/>
  <c r="AL185" i="15"/>
  <c r="AC185" i="15"/>
  <c r="AZ185" i="15"/>
  <c r="BA185" i="15"/>
  <c r="BB185" i="15"/>
  <c r="BC185" i="15"/>
  <c r="BD185" i="15"/>
  <c r="AD185" i="15"/>
  <c r="AU185" i="15"/>
  <c r="AV185" i="15"/>
  <c r="AW185" i="15"/>
  <c r="AX185" i="15"/>
  <c r="AY185" i="15"/>
  <c r="AE185" i="15"/>
  <c r="AF185" i="15"/>
  <c r="BE185" i="15"/>
  <c r="BF185" i="15"/>
  <c r="BG185" i="15"/>
  <c r="BH185" i="15"/>
  <c r="AG185" i="15"/>
  <c r="BI185" i="15"/>
  <c r="BJ185" i="15"/>
  <c r="BK185" i="15"/>
  <c r="D186" i="15"/>
  <c r="E186" i="15"/>
  <c r="F186" i="15"/>
  <c r="G186" i="15"/>
  <c r="H186" i="15"/>
  <c r="I186" i="15"/>
  <c r="J186" i="15"/>
  <c r="K186" i="15"/>
  <c r="L186" i="15"/>
  <c r="M186" i="15"/>
  <c r="AP186" i="15"/>
  <c r="AQ186" i="15"/>
  <c r="AR186" i="15"/>
  <c r="AS186" i="15"/>
  <c r="AT186" i="15"/>
  <c r="N186" i="15"/>
  <c r="O186" i="15"/>
  <c r="P186" i="15"/>
  <c r="Q186" i="15"/>
  <c r="R186" i="15"/>
  <c r="S186" i="15"/>
  <c r="T186" i="15"/>
  <c r="U186" i="15"/>
  <c r="V186" i="15"/>
  <c r="W186" i="15"/>
  <c r="X186" i="15"/>
  <c r="Y186" i="15"/>
  <c r="Z186" i="15"/>
  <c r="AA186" i="15"/>
  <c r="AB186" i="15"/>
  <c r="AH186" i="15"/>
  <c r="AI186" i="15"/>
  <c r="AJ186" i="15"/>
  <c r="AK186" i="15"/>
  <c r="AL186" i="15"/>
  <c r="AC186" i="15"/>
  <c r="AZ186" i="15"/>
  <c r="BA186" i="15"/>
  <c r="BB186" i="15"/>
  <c r="BC186" i="15"/>
  <c r="BD186" i="15"/>
  <c r="AD186" i="15"/>
  <c r="AU186" i="15"/>
  <c r="AV186" i="15"/>
  <c r="AW186" i="15"/>
  <c r="AX186" i="15"/>
  <c r="AY186" i="15"/>
  <c r="AE186" i="15"/>
  <c r="AF186" i="15"/>
  <c r="BE186" i="15"/>
  <c r="BF186" i="15"/>
  <c r="BG186" i="15"/>
  <c r="BH186" i="15"/>
  <c r="AG186" i="15"/>
  <c r="BI186" i="15"/>
  <c r="BJ186" i="15"/>
  <c r="BK186" i="15"/>
  <c r="D187" i="15"/>
  <c r="E187" i="15"/>
  <c r="F187" i="15"/>
  <c r="G187" i="15"/>
  <c r="H187" i="15"/>
  <c r="I187" i="15"/>
  <c r="J187" i="15"/>
  <c r="K187" i="15"/>
  <c r="L187" i="15"/>
  <c r="M187" i="15"/>
  <c r="AP187" i="15"/>
  <c r="AQ187" i="15"/>
  <c r="AR187" i="15"/>
  <c r="AS187" i="15"/>
  <c r="AT187" i="15"/>
  <c r="N187" i="15"/>
  <c r="O187" i="15"/>
  <c r="P187" i="15"/>
  <c r="Q187" i="15"/>
  <c r="R187" i="15"/>
  <c r="S187" i="15"/>
  <c r="T187" i="15"/>
  <c r="U187" i="15"/>
  <c r="V187" i="15"/>
  <c r="W187" i="15"/>
  <c r="X187" i="15"/>
  <c r="Y187" i="15"/>
  <c r="Z187" i="15"/>
  <c r="AA187" i="15"/>
  <c r="AB187" i="15"/>
  <c r="AH187" i="15"/>
  <c r="AI187" i="15"/>
  <c r="AJ187" i="15"/>
  <c r="AK187" i="15"/>
  <c r="AL187" i="15"/>
  <c r="AC187" i="15"/>
  <c r="AZ187" i="15"/>
  <c r="BA187" i="15"/>
  <c r="BB187" i="15"/>
  <c r="BC187" i="15"/>
  <c r="BD187" i="15"/>
  <c r="AD187" i="15"/>
  <c r="AU187" i="15"/>
  <c r="AV187" i="15"/>
  <c r="AW187" i="15"/>
  <c r="AX187" i="15"/>
  <c r="AY187" i="15"/>
  <c r="AE187" i="15"/>
  <c r="AF187" i="15"/>
  <c r="BE187" i="15"/>
  <c r="BF187" i="15"/>
  <c r="BG187" i="15"/>
  <c r="BH187" i="15"/>
  <c r="AG187" i="15"/>
  <c r="BI187" i="15"/>
  <c r="BJ187" i="15"/>
  <c r="BK187" i="15"/>
  <c r="D188" i="15"/>
  <c r="E188" i="15"/>
  <c r="F188" i="15"/>
  <c r="G188" i="15"/>
  <c r="H188" i="15"/>
  <c r="I188" i="15"/>
  <c r="J188" i="15"/>
  <c r="K188" i="15"/>
  <c r="L188" i="15"/>
  <c r="M188" i="15"/>
  <c r="AP188" i="15"/>
  <c r="AQ188" i="15"/>
  <c r="AR188" i="15"/>
  <c r="AS188" i="15"/>
  <c r="AT188" i="15"/>
  <c r="N188" i="15"/>
  <c r="O188" i="15"/>
  <c r="P188" i="15"/>
  <c r="Q188" i="15"/>
  <c r="R188" i="15"/>
  <c r="S188" i="15"/>
  <c r="T188" i="15"/>
  <c r="U188" i="15"/>
  <c r="V188" i="15"/>
  <c r="W188" i="15"/>
  <c r="X188" i="15"/>
  <c r="Y188" i="15"/>
  <c r="Z188" i="15"/>
  <c r="AA188" i="15"/>
  <c r="AB188" i="15"/>
  <c r="AH188" i="15"/>
  <c r="AI188" i="15"/>
  <c r="AJ188" i="15"/>
  <c r="AK188" i="15"/>
  <c r="AL188" i="15"/>
  <c r="AC188" i="15"/>
  <c r="AZ188" i="15"/>
  <c r="BA188" i="15"/>
  <c r="BB188" i="15"/>
  <c r="BC188" i="15"/>
  <c r="BD188" i="15"/>
  <c r="AD188" i="15"/>
  <c r="AU188" i="15"/>
  <c r="AV188" i="15"/>
  <c r="AW188" i="15"/>
  <c r="AX188" i="15"/>
  <c r="AY188" i="15"/>
  <c r="AE188" i="15"/>
  <c r="AF188" i="15"/>
  <c r="BE188" i="15"/>
  <c r="BF188" i="15"/>
  <c r="BG188" i="15"/>
  <c r="BH188" i="15"/>
  <c r="AG188" i="15"/>
  <c r="BI188" i="15"/>
  <c r="BJ188" i="15"/>
  <c r="BK188" i="15"/>
  <c r="D189" i="15"/>
  <c r="E189" i="15"/>
  <c r="F189" i="15"/>
  <c r="G189" i="15"/>
  <c r="H189" i="15"/>
  <c r="I189" i="15"/>
  <c r="J189" i="15"/>
  <c r="K189" i="15"/>
  <c r="L189" i="15"/>
  <c r="M189" i="15"/>
  <c r="AP189" i="15"/>
  <c r="AQ189" i="15"/>
  <c r="AR189" i="15"/>
  <c r="AS189" i="15"/>
  <c r="AT189" i="15"/>
  <c r="N189" i="15"/>
  <c r="O189" i="15"/>
  <c r="P189" i="15"/>
  <c r="Q189" i="15"/>
  <c r="R189" i="15"/>
  <c r="S189" i="15"/>
  <c r="T189" i="15"/>
  <c r="U189" i="15"/>
  <c r="V189" i="15"/>
  <c r="W189" i="15"/>
  <c r="X189" i="15"/>
  <c r="Y189" i="15"/>
  <c r="Z189" i="15"/>
  <c r="AA189" i="15"/>
  <c r="AB189" i="15"/>
  <c r="AH189" i="15"/>
  <c r="AI189" i="15"/>
  <c r="AJ189" i="15"/>
  <c r="AK189" i="15"/>
  <c r="AL189" i="15"/>
  <c r="AC189" i="15"/>
  <c r="AZ189" i="15"/>
  <c r="BA189" i="15"/>
  <c r="BB189" i="15"/>
  <c r="BC189" i="15"/>
  <c r="BD189" i="15"/>
  <c r="AD189" i="15"/>
  <c r="AU189" i="15"/>
  <c r="AV189" i="15"/>
  <c r="AW189" i="15"/>
  <c r="AX189" i="15"/>
  <c r="AY189" i="15"/>
  <c r="AE189" i="15"/>
  <c r="AF189" i="15"/>
  <c r="BE189" i="15"/>
  <c r="BF189" i="15"/>
  <c r="BG189" i="15"/>
  <c r="BH189" i="15"/>
  <c r="AG189" i="15"/>
  <c r="BI189" i="15"/>
  <c r="BJ189" i="15"/>
  <c r="BK189" i="15"/>
  <c r="D190" i="15"/>
  <c r="E190" i="15"/>
  <c r="F190" i="15"/>
  <c r="G190" i="15"/>
  <c r="H190" i="15"/>
  <c r="I190" i="15"/>
  <c r="J190" i="15"/>
  <c r="K190" i="15"/>
  <c r="L190" i="15"/>
  <c r="M190" i="15"/>
  <c r="AP190" i="15"/>
  <c r="AQ190" i="15"/>
  <c r="AR190" i="15"/>
  <c r="AS190" i="15"/>
  <c r="AT190" i="15"/>
  <c r="N190" i="15"/>
  <c r="O190" i="15"/>
  <c r="P190" i="15"/>
  <c r="Q190" i="15"/>
  <c r="R190" i="15"/>
  <c r="S190" i="15"/>
  <c r="T190" i="15"/>
  <c r="U190" i="15"/>
  <c r="V190" i="15"/>
  <c r="W190" i="15"/>
  <c r="X190" i="15"/>
  <c r="Y190" i="15"/>
  <c r="Z190" i="15"/>
  <c r="AA190" i="15"/>
  <c r="AB190" i="15"/>
  <c r="AH190" i="15"/>
  <c r="AI190" i="15"/>
  <c r="AJ190" i="15"/>
  <c r="AK190" i="15"/>
  <c r="AL190" i="15"/>
  <c r="AC190" i="15"/>
  <c r="AZ190" i="15"/>
  <c r="BA190" i="15"/>
  <c r="BB190" i="15"/>
  <c r="BC190" i="15"/>
  <c r="BD190" i="15"/>
  <c r="AD190" i="15"/>
  <c r="AU190" i="15"/>
  <c r="AV190" i="15"/>
  <c r="AW190" i="15"/>
  <c r="AX190" i="15"/>
  <c r="AY190" i="15"/>
  <c r="AE190" i="15"/>
  <c r="AF190" i="15"/>
  <c r="BE190" i="15"/>
  <c r="BF190" i="15"/>
  <c r="BG190" i="15"/>
  <c r="BH190" i="15"/>
  <c r="AG190" i="15"/>
  <c r="BI190" i="15"/>
  <c r="BJ190" i="15"/>
  <c r="BK190" i="15"/>
  <c r="D191" i="15"/>
  <c r="E191" i="15"/>
  <c r="F191" i="15"/>
  <c r="G191" i="15"/>
  <c r="H191" i="15"/>
  <c r="I191" i="15"/>
  <c r="J191" i="15"/>
  <c r="K191" i="15"/>
  <c r="L191" i="15"/>
  <c r="M191" i="15"/>
  <c r="AP191" i="15"/>
  <c r="AQ191" i="15"/>
  <c r="AR191" i="15"/>
  <c r="AS191" i="15"/>
  <c r="AT191" i="15"/>
  <c r="N191" i="15"/>
  <c r="O191" i="15"/>
  <c r="P191" i="15"/>
  <c r="Q191" i="15"/>
  <c r="R191" i="15"/>
  <c r="S191" i="15"/>
  <c r="T191" i="15"/>
  <c r="U191" i="15"/>
  <c r="V191" i="15"/>
  <c r="W191" i="15"/>
  <c r="X191" i="15"/>
  <c r="Y191" i="15"/>
  <c r="Z191" i="15"/>
  <c r="AA191" i="15"/>
  <c r="AB191" i="15"/>
  <c r="AH191" i="15"/>
  <c r="AI191" i="15"/>
  <c r="AJ191" i="15"/>
  <c r="AK191" i="15"/>
  <c r="AL191" i="15"/>
  <c r="AC191" i="15"/>
  <c r="AZ191" i="15"/>
  <c r="BA191" i="15"/>
  <c r="BB191" i="15"/>
  <c r="BC191" i="15"/>
  <c r="BD191" i="15"/>
  <c r="AD191" i="15"/>
  <c r="AU191" i="15"/>
  <c r="AV191" i="15"/>
  <c r="AW191" i="15"/>
  <c r="AX191" i="15"/>
  <c r="AY191" i="15"/>
  <c r="AE191" i="15"/>
  <c r="AF191" i="15"/>
  <c r="BE191" i="15"/>
  <c r="BF191" i="15"/>
  <c r="BG191" i="15"/>
  <c r="BH191" i="15"/>
  <c r="AG191" i="15"/>
  <c r="BI191" i="15"/>
  <c r="BJ191" i="15"/>
  <c r="BK191" i="15"/>
  <c r="D192" i="15"/>
  <c r="E192" i="15"/>
  <c r="F192" i="15"/>
  <c r="G192" i="15"/>
  <c r="H192" i="15"/>
  <c r="I192" i="15"/>
  <c r="J192" i="15"/>
  <c r="K192" i="15"/>
  <c r="L192" i="15"/>
  <c r="M192" i="15"/>
  <c r="AP192" i="15"/>
  <c r="AQ192" i="15"/>
  <c r="AR192" i="15"/>
  <c r="AS192" i="15"/>
  <c r="AT192" i="15"/>
  <c r="N192" i="15"/>
  <c r="O192" i="15"/>
  <c r="P192" i="15"/>
  <c r="Q192" i="15"/>
  <c r="R192" i="15"/>
  <c r="S192" i="15"/>
  <c r="T192" i="15"/>
  <c r="U192" i="15"/>
  <c r="V192" i="15"/>
  <c r="W192" i="15"/>
  <c r="X192" i="15"/>
  <c r="Y192" i="15"/>
  <c r="Z192" i="15"/>
  <c r="AA192" i="15"/>
  <c r="AB192" i="15"/>
  <c r="AH192" i="15"/>
  <c r="AI192" i="15"/>
  <c r="AJ192" i="15"/>
  <c r="AK192" i="15"/>
  <c r="AL192" i="15"/>
  <c r="AC192" i="15"/>
  <c r="AZ192" i="15"/>
  <c r="BA192" i="15"/>
  <c r="BB192" i="15"/>
  <c r="BC192" i="15"/>
  <c r="BD192" i="15"/>
  <c r="AD192" i="15"/>
  <c r="AU192" i="15"/>
  <c r="AV192" i="15"/>
  <c r="AW192" i="15"/>
  <c r="AX192" i="15"/>
  <c r="AY192" i="15"/>
  <c r="AE192" i="15"/>
  <c r="AF192" i="15"/>
  <c r="BE192" i="15"/>
  <c r="BF192" i="15"/>
  <c r="BG192" i="15"/>
  <c r="BH192" i="15"/>
  <c r="AG192" i="15"/>
  <c r="BI192" i="15"/>
  <c r="BJ192" i="15"/>
  <c r="BK192" i="15"/>
  <c r="D193" i="15"/>
  <c r="E193" i="15"/>
  <c r="F193" i="15"/>
  <c r="G193" i="15"/>
  <c r="H193" i="15"/>
  <c r="I193" i="15"/>
  <c r="J193" i="15"/>
  <c r="K193" i="15"/>
  <c r="L193" i="15"/>
  <c r="M193" i="15"/>
  <c r="AP193" i="15"/>
  <c r="AQ193" i="15"/>
  <c r="AR193" i="15"/>
  <c r="AS193" i="15"/>
  <c r="AT193" i="15"/>
  <c r="N193" i="15"/>
  <c r="O193" i="15"/>
  <c r="P193" i="15"/>
  <c r="Q193" i="15"/>
  <c r="R193" i="15"/>
  <c r="S193" i="15"/>
  <c r="T193" i="15"/>
  <c r="U193" i="15"/>
  <c r="V193" i="15"/>
  <c r="W193" i="15"/>
  <c r="X193" i="15"/>
  <c r="Y193" i="15"/>
  <c r="Z193" i="15"/>
  <c r="AA193" i="15"/>
  <c r="AB193" i="15"/>
  <c r="AH193" i="15"/>
  <c r="AI193" i="15"/>
  <c r="AJ193" i="15"/>
  <c r="AK193" i="15"/>
  <c r="AL193" i="15"/>
  <c r="AC193" i="15"/>
  <c r="AZ193" i="15"/>
  <c r="BA193" i="15"/>
  <c r="BB193" i="15"/>
  <c r="BC193" i="15"/>
  <c r="BD193" i="15"/>
  <c r="AD193" i="15"/>
  <c r="AU193" i="15"/>
  <c r="AV193" i="15"/>
  <c r="AW193" i="15"/>
  <c r="AX193" i="15"/>
  <c r="AY193" i="15"/>
  <c r="AE193" i="15"/>
  <c r="AF193" i="15"/>
  <c r="BE193" i="15"/>
  <c r="BF193" i="15"/>
  <c r="BG193" i="15"/>
  <c r="BH193" i="15"/>
  <c r="AG193" i="15"/>
  <c r="BI193" i="15"/>
  <c r="BJ193" i="15"/>
  <c r="BK193" i="15"/>
  <c r="D194" i="15"/>
  <c r="E194" i="15"/>
  <c r="F194" i="15"/>
  <c r="G194" i="15"/>
  <c r="H194" i="15"/>
  <c r="I194" i="15"/>
  <c r="J194" i="15"/>
  <c r="K194" i="15"/>
  <c r="L194" i="15"/>
  <c r="M194" i="15"/>
  <c r="AP194" i="15"/>
  <c r="AQ194" i="15"/>
  <c r="AR194" i="15"/>
  <c r="AS194" i="15"/>
  <c r="AT194" i="15"/>
  <c r="N194" i="15"/>
  <c r="O194" i="15"/>
  <c r="P194" i="15"/>
  <c r="Q194" i="15"/>
  <c r="R194" i="15"/>
  <c r="S194" i="15"/>
  <c r="T194" i="15"/>
  <c r="U194" i="15"/>
  <c r="V194" i="15"/>
  <c r="W194" i="15"/>
  <c r="X194" i="15"/>
  <c r="Y194" i="15"/>
  <c r="Z194" i="15"/>
  <c r="AA194" i="15"/>
  <c r="AB194" i="15"/>
  <c r="AH194" i="15"/>
  <c r="AI194" i="15"/>
  <c r="AJ194" i="15"/>
  <c r="AK194" i="15"/>
  <c r="AL194" i="15"/>
  <c r="AC194" i="15"/>
  <c r="AZ194" i="15"/>
  <c r="BA194" i="15"/>
  <c r="BB194" i="15"/>
  <c r="BC194" i="15"/>
  <c r="BD194" i="15"/>
  <c r="AD194" i="15"/>
  <c r="AU194" i="15"/>
  <c r="AV194" i="15"/>
  <c r="AW194" i="15"/>
  <c r="AX194" i="15"/>
  <c r="AY194" i="15"/>
  <c r="AE194" i="15"/>
  <c r="AF194" i="15"/>
  <c r="BE194" i="15"/>
  <c r="BF194" i="15"/>
  <c r="BG194" i="15"/>
  <c r="BH194" i="15"/>
  <c r="AG194" i="15"/>
  <c r="BI194" i="15"/>
  <c r="BJ194" i="15"/>
  <c r="BK194" i="15"/>
  <c r="D195" i="15"/>
  <c r="E195" i="15"/>
  <c r="F195" i="15"/>
  <c r="G195" i="15"/>
  <c r="H195" i="15"/>
  <c r="I195" i="15"/>
  <c r="J195" i="15"/>
  <c r="K195" i="15"/>
  <c r="L195" i="15"/>
  <c r="M195" i="15"/>
  <c r="AP195" i="15"/>
  <c r="AQ195" i="15"/>
  <c r="AR195" i="15"/>
  <c r="AS195" i="15"/>
  <c r="AT195" i="15"/>
  <c r="N195" i="15"/>
  <c r="O195" i="15"/>
  <c r="P195" i="15"/>
  <c r="Q195" i="15"/>
  <c r="R195" i="15"/>
  <c r="S195" i="15"/>
  <c r="T195" i="15"/>
  <c r="U195" i="15"/>
  <c r="V195" i="15"/>
  <c r="W195" i="15"/>
  <c r="X195" i="15"/>
  <c r="Y195" i="15"/>
  <c r="Z195" i="15"/>
  <c r="AA195" i="15"/>
  <c r="AB195" i="15"/>
  <c r="AH195" i="15"/>
  <c r="AI195" i="15"/>
  <c r="AJ195" i="15"/>
  <c r="AK195" i="15"/>
  <c r="AL195" i="15"/>
  <c r="AC195" i="15"/>
  <c r="AZ195" i="15"/>
  <c r="BA195" i="15"/>
  <c r="BB195" i="15"/>
  <c r="BC195" i="15"/>
  <c r="BD195" i="15"/>
  <c r="AD195" i="15"/>
  <c r="AU195" i="15"/>
  <c r="AV195" i="15"/>
  <c r="AW195" i="15"/>
  <c r="AX195" i="15"/>
  <c r="AY195" i="15"/>
  <c r="AE195" i="15"/>
  <c r="AF195" i="15"/>
  <c r="BE195" i="15"/>
  <c r="BF195" i="15"/>
  <c r="BG195" i="15"/>
  <c r="BH195" i="15"/>
  <c r="AG195" i="15"/>
  <c r="BI195" i="15"/>
  <c r="BJ195" i="15"/>
  <c r="BK195" i="15"/>
  <c r="D196" i="15"/>
  <c r="E196" i="15"/>
  <c r="F196" i="15"/>
  <c r="G196" i="15"/>
  <c r="H196" i="15"/>
  <c r="I196" i="15"/>
  <c r="J196" i="15"/>
  <c r="K196" i="15"/>
  <c r="L196" i="15"/>
  <c r="M196" i="15"/>
  <c r="AP196" i="15"/>
  <c r="AQ196" i="15"/>
  <c r="AR196" i="15"/>
  <c r="AS196" i="15"/>
  <c r="AT196" i="15"/>
  <c r="N196" i="15"/>
  <c r="O196" i="15"/>
  <c r="P196" i="15"/>
  <c r="Q196" i="15"/>
  <c r="R196" i="15"/>
  <c r="S196" i="15"/>
  <c r="T196" i="15"/>
  <c r="U196" i="15"/>
  <c r="V196" i="15"/>
  <c r="W196" i="15"/>
  <c r="X196" i="15"/>
  <c r="Y196" i="15"/>
  <c r="Z196" i="15"/>
  <c r="AA196" i="15"/>
  <c r="AB196" i="15"/>
  <c r="AH196" i="15"/>
  <c r="AI196" i="15"/>
  <c r="AJ196" i="15"/>
  <c r="AK196" i="15"/>
  <c r="AL196" i="15"/>
  <c r="AC196" i="15"/>
  <c r="AZ196" i="15"/>
  <c r="BA196" i="15"/>
  <c r="BB196" i="15"/>
  <c r="BC196" i="15"/>
  <c r="BD196" i="15"/>
  <c r="AD196" i="15"/>
  <c r="AU196" i="15"/>
  <c r="AV196" i="15"/>
  <c r="AW196" i="15"/>
  <c r="AX196" i="15"/>
  <c r="AY196" i="15"/>
  <c r="AE196" i="15"/>
  <c r="AF196" i="15"/>
  <c r="BE196" i="15"/>
  <c r="BF196" i="15"/>
  <c r="BG196" i="15"/>
  <c r="BH196" i="15"/>
  <c r="AG196" i="15"/>
  <c r="BI196" i="15"/>
  <c r="BJ196" i="15"/>
  <c r="BK196" i="15"/>
  <c r="D197" i="15"/>
  <c r="E197" i="15"/>
  <c r="F197" i="15"/>
  <c r="G197" i="15"/>
  <c r="H197" i="15"/>
  <c r="I197" i="15"/>
  <c r="J197" i="15"/>
  <c r="K197" i="15"/>
  <c r="L197" i="15"/>
  <c r="M197" i="15"/>
  <c r="AP197" i="15"/>
  <c r="AQ197" i="15"/>
  <c r="AR197" i="15"/>
  <c r="AS197" i="15"/>
  <c r="AT197" i="15"/>
  <c r="N197" i="15"/>
  <c r="O197" i="15"/>
  <c r="P197" i="15"/>
  <c r="Q197" i="15"/>
  <c r="R197" i="15"/>
  <c r="S197" i="15"/>
  <c r="T197" i="15"/>
  <c r="U197" i="15"/>
  <c r="V197" i="15"/>
  <c r="W197" i="15"/>
  <c r="X197" i="15"/>
  <c r="Y197" i="15"/>
  <c r="Z197" i="15"/>
  <c r="AA197" i="15"/>
  <c r="AB197" i="15"/>
  <c r="AH197" i="15"/>
  <c r="AI197" i="15"/>
  <c r="AJ197" i="15"/>
  <c r="AK197" i="15"/>
  <c r="AL197" i="15"/>
  <c r="AC197" i="15"/>
  <c r="AZ197" i="15"/>
  <c r="BA197" i="15"/>
  <c r="BB197" i="15"/>
  <c r="BC197" i="15"/>
  <c r="BD197" i="15"/>
  <c r="AD197" i="15"/>
  <c r="AU197" i="15"/>
  <c r="AV197" i="15"/>
  <c r="AW197" i="15"/>
  <c r="AX197" i="15"/>
  <c r="AY197" i="15"/>
  <c r="AE197" i="15"/>
  <c r="AF197" i="15"/>
  <c r="BE197" i="15"/>
  <c r="BF197" i="15"/>
  <c r="BG197" i="15"/>
  <c r="BH197" i="15"/>
  <c r="AG197" i="15"/>
  <c r="BI197" i="15"/>
  <c r="BJ197" i="15"/>
  <c r="BK197" i="15"/>
  <c r="D198" i="15"/>
  <c r="E198" i="15"/>
  <c r="F198" i="15"/>
  <c r="G198" i="15"/>
  <c r="H198" i="15"/>
  <c r="I198" i="15"/>
  <c r="J198" i="15"/>
  <c r="K198" i="15"/>
  <c r="L198" i="15"/>
  <c r="M198" i="15"/>
  <c r="AP198" i="15"/>
  <c r="AQ198" i="15"/>
  <c r="AR198" i="15"/>
  <c r="AS198" i="15"/>
  <c r="AT198" i="15"/>
  <c r="N198" i="15"/>
  <c r="O198" i="15"/>
  <c r="P198" i="15"/>
  <c r="Q198" i="15"/>
  <c r="R198" i="15"/>
  <c r="S198" i="15"/>
  <c r="T198" i="15"/>
  <c r="U198" i="15"/>
  <c r="V198" i="15"/>
  <c r="W198" i="15"/>
  <c r="X198" i="15"/>
  <c r="Y198" i="15"/>
  <c r="Z198" i="15"/>
  <c r="AA198" i="15"/>
  <c r="AB198" i="15"/>
  <c r="AH198" i="15"/>
  <c r="AI198" i="15"/>
  <c r="AJ198" i="15"/>
  <c r="AK198" i="15"/>
  <c r="AL198" i="15"/>
  <c r="AC198" i="15"/>
  <c r="AZ198" i="15"/>
  <c r="BA198" i="15"/>
  <c r="BB198" i="15"/>
  <c r="BC198" i="15"/>
  <c r="BD198" i="15"/>
  <c r="AD198" i="15"/>
  <c r="AU198" i="15"/>
  <c r="AV198" i="15"/>
  <c r="AW198" i="15"/>
  <c r="AX198" i="15"/>
  <c r="AY198" i="15"/>
  <c r="AE198" i="15"/>
  <c r="AF198" i="15"/>
  <c r="BE198" i="15"/>
  <c r="BF198" i="15"/>
  <c r="BG198" i="15"/>
  <c r="BH198" i="15"/>
  <c r="AG198" i="15"/>
  <c r="BI198" i="15"/>
  <c r="BJ198" i="15"/>
  <c r="BK198" i="15"/>
  <c r="D199" i="15"/>
  <c r="E199" i="15"/>
  <c r="F199" i="15"/>
  <c r="G199" i="15"/>
  <c r="H199" i="15"/>
  <c r="I199" i="15"/>
  <c r="J199" i="15"/>
  <c r="K199" i="15"/>
  <c r="L199" i="15"/>
  <c r="M199" i="15"/>
  <c r="AP199" i="15"/>
  <c r="AQ199" i="15"/>
  <c r="AR199" i="15"/>
  <c r="AS199" i="15"/>
  <c r="AT199" i="15"/>
  <c r="N199" i="15"/>
  <c r="O199" i="15"/>
  <c r="P199" i="15"/>
  <c r="Q199" i="15"/>
  <c r="R199" i="15"/>
  <c r="S199" i="15"/>
  <c r="T199" i="15"/>
  <c r="U199" i="15"/>
  <c r="V199" i="15"/>
  <c r="W199" i="15"/>
  <c r="X199" i="15"/>
  <c r="Y199" i="15"/>
  <c r="Z199" i="15"/>
  <c r="AA199" i="15"/>
  <c r="AB199" i="15"/>
  <c r="AH199" i="15"/>
  <c r="AI199" i="15"/>
  <c r="AJ199" i="15"/>
  <c r="AK199" i="15"/>
  <c r="AL199" i="15"/>
  <c r="AC199" i="15"/>
  <c r="AZ199" i="15"/>
  <c r="BA199" i="15"/>
  <c r="BB199" i="15"/>
  <c r="BC199" i="15"/>
  <c r="BD199" i="15"/>
  <c r="AD199" i="15"/>
  <c r="AU199" i="15"/>
  <c r="AV199" i="15"/>
  <c r="AW199" i="15"/>
  <c r="AX199" i="15"/>
  <c r="AY199" i="15"/>
  <c r="AE199" i="15"/>
  <c r="AF199" i="15"/>
  <c r="BE199" i="15"/>
  <c r="BF199" i="15"/>
  <c r="BG199" i="15"/>
  <c r="BH199" i="15"/>
  <c r="AG199" i="15"/>
  <c r="BI199" i="15"/>
  <c r="BJ199" i="15"/>
  <c r="BK199" i="15"/>
  <c r="D200" i="15"/>
  <c r="E200" i="15"/>
  <c r="F200" i="15"/>
  <c r="G200" i="15"/>
  <c r="H200" i="15"/>
  <c r="I200" i="15"/>
  <c r="J200" i="15"/>
  <c r="K200" i="15"/>
  <c r="L200" i="15"/>
  <c r="M200" i="15"/>
  <c r="AP200" i="15"/>
  <c r="AQ200" i="15"/>
  <c r="AR200" i="15"/>
  <c r="AS200" i="15"/>
  <c r="AT200" i="15"/>
  <c r="N200" i="15"/>
  <c r="O200" i="15"/>
  <c r="P200" i="15"/>
  <c r="Q200" i="15"/>
  <c r="R200" i="15"/>
  <c r="S200" i="15"/>
  <c r="T200" i="15"/>
  <c r="U200" i="15"/>
  <c r="V200" i="15"/>
  <c r="W200" i="15"/>
  <c r="X200" i="15"/>
  <c r="Y200" i="15"/>
  <c r="Z200" i="15"/>
  <c r="AA200" i="15"/>
  <c r="AB200" i="15"/>
  <c r="AH200" i="15"/>
  <c r="AI200" i="15"/>
  <c r="AJ200" i="15"/>
  <c r="AK200" i="15"/>
  <c r="AL200" i="15"/>
  <c r="AC200" i="15"/>
  <c r="AZ200" i="15"/>
  <c r="BA200" i="15"/>
  <c r="BB200" i="15"/>
  <c r="BC200" i="15"/>
  <c r="BD200" i="15"/>
  <c r="AD200" i="15"/>
  <c r="AU200" i="15"/>
  <c r="AV200" i="15"/>
  <c r="AW200" i="15"/>
  <c r="AX200" i="15"/>
  <c r="AY200" i="15"/>
  <c r="AE200" i="15"/>
  <c r="AF200" i="15"/>
  <c r="BE200" i="15"/>
  <c r="BF200" i="15"/>
  <c r="BG200" i="15"/>
  <c r="BH200" i="15"/>
  <c r="AG200" i="15"/>
  <c r="BI200" i="15"/>
  <c r="BJ200" i="15"/>
  <c r="BK200" i="15"/>
  <c r="D201" i="15"/>
  <c r="E201" i="15"/>
  <c r="F201" i="15"/>
  <c r="G201" i="15"/>
  <c r="H201" i="15"/>
  <c r="I201" i="15"/>
  <c r="J201" i="15"/>
  <c r="K201" i="15"/>
  <c r="L201" i="15"/>
  <c r="M201" i="15"/>
  <c r="AP201" i="15"/>
  <c r="AQ201" i="15"/>
  <c r="AR201" i="15"/>
  <c r="AS201" i="15"/>
  <c r="AT201" i="15"/>
  <c r="N201" i="15"/>
  <c r="O201" i="15"/>
  <c r="P201" i="15"/>
  <c r="Q201" i="15"/>
  <c r="R201" i="15"/>
  <c r="S201" i="15"/>
  <c r="T201" i="15"/>
  <c r="U201" i="15"/>
  <c r="V201" i="15"/>
  <c r="W201" i="15"/>
  <c r="X201" i="15"/>
  <c r="Y201" i="15"/>
  <c r="Z201" i="15"/>
  <c r="AA201" i="15"/>
  <c r="AB201" i="15"/>
  <c r="AH201" i="15"/>
  <c r="AI201" i="15"/>
  <c r="AJ201" i="15"/>
  <c r="AK201" i="15"/>
  <c r="AL201" i="15"/>
  <c r="AC201" i="15"/>
  <c r="AZ201" i="15"/>
  <c r="BA201" i="15"/>
  <c r="BB201" i="15"/>
  <c r="BC201" i="15"/>
  <c r="BD201" i="15"/>
  <c r="AD201" i="15"/>
  <c r="AU201" i="15"/>
  <c r="AV201" i="15"/>
  <c r="AW201" i="15"/>
  <c r="AX201" i="15"/>
  <c r="AY201" i="15"/>
  <c r="AE201" i="15"/>
  <c r="AF201" i="15"/>
  <c r="BE201" i="15"/>
  <c r="BF201" i="15"/>
  <c r="BG201" i="15"/>
  <c r="BH201" i="15"/>
  <c r="AG201" i="15"/>
  <c r="BI201" i="15"/>
  <c r="BJ201" i="15"/>
  <c r="BK201" i="15"/>
  <c r="D202" i="15"/>
  <c r="E202" i="15"/>
  <c r="F202" i="15"/>
  <c r="G202" i="15"/>
  <c r="H202" i="15"/>
  <c r="I202" i="15"/>
  <c r="J202" i="15"/>
  <c r="K202" i="15"/>
  <c r="L202" i="15"/>
  <c r="M202" i="15"/>
  <c r="AP202" i="15"/>
  <c r="AQ202" i="15"/>
  <c r="AR202" i="15"/>
  <c r="AS202" i="15"/>
  <c r="AT202" i="15"/>
  <c r="N202" i="15"/>
  <c r="O202" i="15"/>
  <c r="P202" i="15"/>
  <c r="Q202" i="15"/>
  <c r="R202" i="15"/>
  <c r="S202" i="15"/>
  <c r="T202" i="15"/>
  <c r="U202" i="15"/>
  <c r="V202" i="15"/>
  <c r="W202" i="15"/>
  <c r="X202" i="15"/>
  <c r="Y202" i="15"/>
  <c r="Z202" i="15"/>
  <c r="AA202" i="15"/>
  <c r="AB202" i="15"/>
  <c r="AH202" i="15"/>
  <c r="AI202" i="15"/>
  <c r="AJ202" i="15"/>
  <c r="AK202" i="15"/>
  <c r="AL202" i="15"/>
  <c r="AC202" i="15"/>
  <c r="AZ202" i="15"/>
  <c r="BA202" i="15"/>
  <c r="BB202" i="15"/>
  <c r="BC202" i="15"/>
  <c r="BD202" i="15"/>
  <c r="AD202" i="15"/>
  <c r="AU202" i="15"/>
  <c r="AV202" i="15"/>
  <c r="AW202" i="15"/>
  <c r="AX202" i="15"/>
  <c r="AY202" i="15"/>
  <c r="AE202" i="15"/>
  <c r="AF202" i="15"/>
  <c r="BE202" i="15"/>
  <c r="BF202" i="15"/>
  <c r="BG202" i="15"/>
  <c r="BH202" i="15"/>
  <c r="AG202" i="15"/>
  <c r="BI202" i="15"/>
  <c r="BJ202" i="15"/>
  <c r="BK202" i="15"/>
  <c r="D203" i="15"/>
  <c r="E203" i="15"/>
  <c r="F203" i="15"/>
  <c r="G203" i="15"/>
  <c r="H203" i="15"/>
  <c r="I203" i="15"/>
  <c r="J203" i="15"/>
  <c r="K203" i="15"/>
  <c r="L203" i="15"/>
  <c r="M203" i="15"/>
  <c r="AP203" i="15"/>
  <c r="AQ203" i="15"/>
  <c r="AR203" i="15"/>
  <c r="AS203" i="15"/>
  <c r="AT203" i="15"/>
  <c r="N203" i="15"/>
  <c r="O203" i="15"/>
  <c r="P203" i="15"/>
  <c r="Q203" i="15"/>
  <c r="R203" i="15"/>
  <c r="S203" i="15"/>
  <c r="T203" i="15"/>
  <c r="U203" i="15"/>
  <c r="V203" i="15"/>
  <c r="W203" i="15"/>
  <c r="X203" i="15"/>
  <c r="Y203" i="15"/>
  <c r="Z203" i="15"/>
  <c r="AA203" i="15"/>
  <c r="AB203" i="15"/>
  <c r="AH203" i="15"/>
  <c r="AI203" i="15"/>
  <c r="AJ203" i="15"/>
  <c r="AK203" i="15"/>
  <c r="AL203" i="15"/>
  <c r="AC203" i="15"/>
  <c r="AZ203" i="15"/>
  <c r="BA203" i="15"/>
  <c r="BB203" i="15"/>
  <c r="BC203" i="15"/>
  <c r="BD203" i="15"/>
  <c r="AD203" i="15"/>
  <c r="AU203" i="15"/>
  <c r="AV203" i="15"/>
  <c r="AW203" i="15"/>
  <c r="AX203" i="15"/>
  <c r="AY203" i="15"/>
  <c r="AE203" i="15"/>
  <c r="AF203" i="15"/>
  <c r="BE203" i="15"/>
  <c r="BF203" i="15"/>
  <c r="BG203" i="15"/>
  <c r="BH203" i="15"/>
  <c r="AG203" i="15"/>
  <c r="BI203" i="15"/>
  <c r="BJ203" i="15"/>
  <c r="BK203" i="15"/>
  <c r="D204" i="15"/>
  <c r="E204" i="15"/>
  <c r="F204" i="15"/>
  <c r="G204" i="15"/>
  <c r="H204" i="15"/>
  <c r="I204" i="15"/>
  <c r="J204" i="15"/>
  <c r="K204" i="15"/>
  <c r="L204" i="15"/>
  <c r="M204" i="15"/>
  <c r="AP204" i="15"/>
  <c r="AQ204" i="15"/>
  <c r="AR204" i="15"/>
  <c r="AS204" i="15"/>
  <c r="AT204" i="15"/>
  <c r="N204" i="15"/>
  <c r="O204" i="15"/>
  <c r="P204" i="15"/>
  <c r="Q204" i="15"/>
  <c r="R204" i="15"/>
  <c r="S204" i="15"/>
  <c r="T204" i="15"/>
  <c r="U204" i="15"/>
  <c r="V204" i="15"/>
  <c r="W204" i="15"/>
  <c r="X204" i="15"/>
  <c r="Y204" i="15"/>
  <c r="Z204" i="15"/>
  <c r="AA204" i="15"/>
  <c r="AB204" i="15"/>
  <c r="AH204" i="15"/>
  <c r="AI204" i="15"/>
  <c r="AJ204" i="15"/>
  <c r="AK204" i="15"/>
  <c r="AL204" i="15"/>
  <c r="AC204" i="15"/>
  <c r="AZ204" i="15"/>
  <c r="BA204" i="15"/>
  <c r="BB204" i="15"/>
  <c r="BC204" i="15"/>
  <c r="BD204" i="15"/>
  <c r="AD204" i="15"/>
  <c r="AU204" i="15"/>
  <c r="AV204" i="15"/>
  <c r="AW204" i="15"/>
  <c r="AX204" i="15"/>
  <c r="AY204" i="15"/>
  <c r="AE204" i="15"/>
  <c r="AF204" i="15"/>
  <c r="BE204" i="15"/>
  <c r="BF204" i="15"/>
  <c r="BG204" i="15"/>
  <c r="BH204" i="15"/>
  <c r="AG204" i="15"/>
  <c r="BI204" i="15"/>
  <c r="BJ204" i="15"/>
  <c r="BK204" i="15"/>
  <c r="D205" i="15"/>
  <c r="E205" i="15"/>
  <c r="F205" i="15"/>
  <c r="G205" i="15"/>
  <c r="H205" i="15"/>
  <c r="I205" i="15"/>
  <c r="J205" i="15"/>
  <c r="K205" i="15"/>
  <c r="L205" i="15"/>
  <c r="M205" i="15"/>
  <c r="AP205" i="15"/>
  <c r="AQ205" i="15"/>
  <c r="AR205" i="15"/>
  <c r="AS205" i="15"/>
  <c r="AT205" i="15"/>
  <c r="N205" i="15"/>
  <c r="O205" i="15"/>
  <c r="P205" i="15"/>
  <c r="Q205" i="15"/>
  <c r="R205" i="15"/>
  <c r="S205" i="15"/>
  <c r="T205" i="15"/>
  <c r="U205" i="15"/>
  <c r="V205" i="15"/>
  <c r="W205" i="15"/>
  <c r="X205" i="15"/>
  <c r="Y205" i="15"/>
  <c r="Z205" i="15"/>
  <c r="AA205" i="15"/>
  <c r="AB205" i="15"/>
  <c r="AH205" i="15"/>
  <c r="AI205" i="15"/>
  <c r="AJ205" i="15"/>
  <c r="AK205" i="15"/>
  <c r="AL205" i="15"/>
  <c r="AC205" i="15"/>
  <c r="AZ205" i="15"/>
  <c r="BA205" i="15"/>
  <c r="BB205" i="15"/>
  <c r="BC205" i="15"/>
  <c r="BD205" i="15"/>
  <c r="AD205" i="15"/>
  <c r="AU205" i="15"/>
  <c r="AV205" i="15"/>
  <c r="AW205" i="15"/>
  <c r="AX205" i="15"/>
  <c r="AY205" i="15"/>
  <c r="AE205" i="15"/>
  <c r="AF205" i="15"/>
  <c r="BE205" i="15"/>
  <c r="BF205" i="15"/>
  <c r="BG205" i="15"/>
  <c r="BH205" i="15"/>
  <c r="AG205" i="15"/>
  <c r="BI205" i="15"/>
  <c r="BJ205" i="15"/>
  <c r="BK205" i="15"/>
  <c r="D206" i="15"/>
  <c r="E206" i="15"/>
  <c r="F206" i="15"/>
  <c r="G206" i="15"/>
  <c r="H206" i="15"/>
  <c r="I206" i="15"/>
  <c r="J206" i="15"/>
  <c r="K206" i="15"/>
  <c r="L206" i="15"/>
  <c r="M206" i="15"/>
  <c r="AP206" i="15"/>
  <c r="AQ206" i="15"/>
  <c r="AR206" i="15"/>
  <c r="AS206" i="15"/>
  <c r="AT206" i="15"/>
  <c r="N206" i="15"/>
  <c r="O206" i="15"/>
  <c r="P206" i="15"/>
  <c r="Q206" i="15"/>
  <c r="R206" i="15"/>
  <c r="S206" i="15"/>
  <c r="T206" i="15"/>
  <c r="U206" i="15"/>
  <c r="V206" i="15"/>
  <c r="W206" i="15"/>
  <c r="X206" i="15"/>
  <c r="Y206" i="15"/>
  <c r="Z206" i="15"/>
  <c r="AA206" i="15"/>
  <c r="AB206" i="15"/>
  <c r="AH206" i="15"/>
  <c r="AI206" i="15"/>
  <c r="AJ206" i="15"/>
  <c r="AK206" i="15"/>
  <c r="AL206" i="15"/>
  <c r="AC206" i="15"/>
  <c r="AZ206" i="15"/>
  <c r="BA206" i="15"/>
  <c r="BB206" i="15"/>
  <c r="BC206" i="15"/>
  <c r="BD206" i="15"/>
  <c r="AD206" i="15"/>
  <c r="AU206" i="15"/>
  <c r="AV206" i="15"/>
  <c r="AW206" i="15"/>
  <c r="AX206" i="15"/>
  <c r="AY206" i="15"/>
  <c r="AE206" i="15"/>
  <c r="AF206" i="15"/>
  <c r="BE206" i="15"/>
  <c r="BF206" i="15"/>
  <c r="BG206" i="15"/>
  <c r="BH206" i="15"/>
  <c r="AG206" i="15"/>
  <c r="BI206" i="15"/>
  <c r="BJ206" i="15"/>
  <c r="BK206" i="15"/>
  <c r="D207" i="15"/>
  <c r="E207" i="15"/>
  <c r="F207" i="15"/>
  <c r="G207" i="15"/>
  <c r="H207" i="15"/>
  <c r="I207" i="15"/>
  <c r="J207" i="15"/>
  <c r="K207" i="15"/>
  <c r="L207" i="15"/>
  <c r="M207" i="15"/>
  <c r="AP207" i="15"/>
  <c r="AQ207" i="15"/>
  <c r="AR207" i="15"/>
  <c r="AS207" i="15"/>
  <c r="AT207" i="15"/>
  <c r="N207" i="15"/>
  <c r="O207" i="15"/>
  <c r="P207" i="15"/>
  <c r="Q207" i="15"/>
  <c r="R207" i="15"/>
  <c r="S207" i="15"/>
  <c r="T207" i="15"/>
  <c r="U207" i="15"/>
  <c r="V207" i="15"/>
  <c r="W207" i="15"/>
  <c r="X207" i="15"/>
  <c r="Y207" i="15"/>
  <c r="Z207" i="15"/>
  <c r="AA207" i="15"/>
  <c r="AB207" i="15"/>
  <c r="AH207" i="15"/>
  <c r="AI207" i="15"/>
  <c r="AJ207" i="15"/>
  <c r="AK207" i="15"/>
  <c r="AL207" i="15"/>
  <c r="AC207" i="15"/>
  <c r="AZ207" i="15"/>
  <c r="BA207" i="15"/>
  <c r="BB207" i="15"/>
  <c r="BC207" i="15"/>
  <c r="BD207" i="15"/>
  <c r="AD207" i="15"/>
  <c r="AU207" i="15"/>
  <c r="AV207" i="15"/>
  <c r="AW207" i="15"/>
  <c r="AX207" i="15"/>
  <c r="AY207" i="15"/>
  <c r="AE207" i="15"/>
  <c r="AF207" i="15"/>
  <c r="BE207" i="15"/>
  <c r="BF207" i="15"/>
  <c r="BG207" i="15"/>
  <c r="BH207" i="15"/>
  <c r="AG207" i="15"/>
  <c r="BI207" i="15"/>
  <c r="BJ207" i="15"/>
  <c r="BK207" i="15"/>
  <c r="D208" i="15"/>
  <c r="E208" i="15"/>
  <c r="F208" i="15"/>
  <c r="G208" i="15"/>
  <c r="H208" i="15"/>
  <c r="I208" i="15"/>
  <c r="J208" i="15"/>
  <c r="K208" i="15"/>
  <c r="L208" i="15"/>
  <c r="M208" i="15"/>
  <c r="AP208" i="15"/>
  <c r="AQ208" i="15"/>
  <c r="AR208" i="15"/>
  <c r="AS208" i="15"/>
  <c r="AT208" i="15"/>
  <c r="N208" i="15"/>
  <c r="O208" i="15"/>
  <c r="P208" i="15"/>
  <c r="Q208" i="15"/>
  <c r="R208" i="15"/>
  <c r="S208" i="15"/>
  <c r="T208" i="15"/>
  <c r="U208" i="15"/>
  <c r="V208" i="15"/>
  <c r="W208" i="15"/>
  <c r="X208" i="15"/>
  <c r="Y208" i="15"/>
  <c r="Z208" i="15"/>
  <c r="AA208" i="15"/>
  <c r="AB208" i="15"/>
  <c r="AH208" i="15"/>
  <c r="AI208" i="15"/>
  <c r="AJ208" i="15"/>
  <c r="AK208" i="15"/>
  <c r="AL208" i="15"/>
  <c r="AC208" i="15"/>
  <c r="AZ208" i="15"/>
  <c r="BA208" i="15"/>
  <c r="BB208" i="15"/>
  <c r="BC208" i="15"/>
  <c r="BD208" i="15"/>
  <c r="AD208" i="15"/>
  <c r="AU208" i="15"/>
  <c r="AV208" i="15"/>
  <c r="AW208" i="15"/>
  <c r="AX208" i="15"/>
  <c r="AY208" i="15"/>
  <c r="AE208" i="15"/>
  <c r="AF208" i="15"/>
  <c r="BE208" i="15"/>
  <c r="BF208" i="15"/>
  <c r="BG208" i="15"/>
  <c r="BH208" i="15"/>
  <c r="AG208" i="15"/>
  <c r="BI208" i="15"/>
  <c r="BJ208" i="15"/>
  <c r="BK208" i="15"/>
  <c r="D209" i="15"/>
  <c r="E209" i="15"/>
  <c r="F209" i="15"/>
  <c r="G209" i="15"/>
  <c r="H209" i="15"/>
  <c r="I209" i="15"/>
  <c r="J209" i="15"/>
  <c r="K209" i="15"/>
  <c r="L209" i="15"/>
  <c r="M209" i="15"/>
  <c r="AP209" i="15"/>
  <c r="AQ209" i="15"/>
  <c r="AR209" i="15"/>
  <c r="AS209" i="15"/>
  <c r="AT209" i="15"/>
  <c r="N209" i="15"/>
  <c r="O209" i="15"/>
  <c r="P209" i="15"/>
  <c r="Q209" i="15"/>
  <c r="R209" i="15"/>
  <c r="S209" i="15"/>
  <c r="T209" i="15"/>
  <c r="U209" i="15"/>
  <c r="V209" i="15"/>
  <c r="W209" i="15"/>
  <c r="X209" i="15"/>
  <c r="Y209" i="15"/>
  <c r="Z209" i="15"/>
  <c r="AA209" i="15"/>
  <c r="AB209" i="15"/>
  <c r="AH209" i="15"/>
  <c r="AI209" i="15"/>
  <c r="AJ209" i="15"/>
  <c r="AK209" i="15"/>
  <c r="AL209" i="15"/>
  <c r="AC209" i="15"/>
  <c r="AZ209" i="15"/>
  <c r="BA209" i="15"/>
  <c r="BB209" i="15"/>
  <c r="BC209" i="15"/>
  <c r="BD209" i="15"/>
  <c r="AD209" i="15"/>
  <c r="AU209" i="15"/>
  <c r="AV209" i="15"/>
  <c r="AW209" i="15"/>
  <c r="AX209" i="15"/>
  <c r="AY209" i="15"/>
  <c r="AE209" i="15"/>
  <c r="AF209" i="15"/>
  <c r="BE209" i="15"/>
  <c r="BF209" i="15"/>
  <c r="BG209" i="15"/>
  <c r="BH209" i="15"/>
  <c r="AG209" i="15"/>
  <c r="BI209" i="15"/>
  <c r="BJ209" i="15"/>
  <c r="BK209" i="15"/>
  <c r="D210" i="15"/>
  <c r="E210" i="15"/>
  <c r="F210" i="15"/>
  <c r="G210" i="15"/>
  <c r="H210" i="15"/>
  <c r="I210" i="15"/>
  <c r="J210" i="15"/>
  <c r="K210" i="15"/>
  <c r="L210" i="15"/>
  <c r="M210" i="15"/>
  <c r="AP210" i="15"/>
  <c r="AQ210" i="15"/>
  <c r="AR210" i="15"/>
  <c r="AS210" i="15"/>
  <c r="AT210" i="15"/>
  <c r="N210" i="15"/>
  <c r="O210" i="15"/>
  <c r="P210" i="15"/>
  <c r="Q210" i="15"/>
  <c r="R210" i="15"/>
  <c r="S210" i="15"/>
  <c r="T210" i="15"/>
  <c r="U210" i="15"/>
  <c r="V210" i="15"/>
  <c r="W210" i="15"/>
  <c r="X210" i="15"/>
  <c r="Y210" i="15"/>
  <c r="Z210" i="15"/>
  <c r="AA210" i="15"/>
  <c r="AB210" i="15"/>
  <c r="AH210" i="15"/>
  <c r="AI210" i="15"/>
  <c r="AJ210" i="15"/>
  <c r="AK210" i="15"/>
  <c r="AL210" i="15"/>
  <c r="AC210" i="15"/>
  <c r="AZ210" i="15"/>
  <c r="BA210" i="15"/>
  <c r="BB210" i="15"/>
  <c r="BC210" i="15"/>
  <c r="BD210" i="15"/>
  <c r="AD210" i="15"/>
  <c r="AU210" i="15"/>
  <c r="AV210" i="15"/>
  <c r="AW210" i="15"/>
  <c r="AX210" i="15"/>
  <c r="AY210" i="15"/>
  <c r="AE210" i="15"/>
  <c r="AF210" i="15"/>
  <c r="BE210" i="15"/>
  <c r="BF210" i="15"/>
  <c r="BG210" i="15"/>
  <c r="BH210" i="15"/>
  <c r="AG210" i="15"/>
  <c r="BI210" i="15"/>
  <c r="BJ210" i="15"/>
  <c r="BK210" i="15"/>
  <c r="D211" i="15"/>
  <c r="E211" i="15"/>
  <c r="F211" i="15"/>
  <c r="G211" i="15"/>
  <c r="H211" i="15"/>
  <c r="I211" i="15"/>
  <c r="J211" i="15"/>
  <c r="K211" i="15"/>
  <c r="L211" i="15"/>
  <c r="M211" i="15"/>
  <c r="AP211" i="15"/>
  <c r="AQ211" i="15"/>
  <c r="AR211" i="15"/>
  <c r="AS211" i="15"/>
  <c r="AT211" i="15"/>
  <c r="N211" i="15"/>
  <c r="O211" i="15"/>
  <c r="P211" i="15"/>
  <c r="Q211" i="15"/>
  <c r="R211" i="15"/>
  <c r="S211" i="15"/>
  <c r="T211" i="15"/>
  <c r="U211" i="15"/>
  <c r="V211" i="15"/>
  <c r="W211" i="15"/>
  <c r="X211" i="15"/>
  <c r="Y211" i="15"/>
  <c r="Z211" i="15"/>
  <c r="AA211" i="15"/>
  <c r="AB211" i="15"/>
  <c r="AH211" i="15"/>
  <c r="AI211" i="15"/>
  <c r="AJ211" i="15"/>
  <c r="AK211" i="15"/>
  <c r="AL211" i="15"/>
  <c r="AC211" i="15"/>
  <c r="AZ211" i="15"/>
  <c r="BA211" i="15"/>
  <c r="BB211" i="15"/>
  <c r="BC211" i="15"/>
  <c r="BD211" i="15"/>
  <c r="AD211" i="15"/>
  <c r="AU211" i="15"/>
  <c r="AV211" i="15"/>
  <c r="AW211" i="15"/>
  <c r="AX211" i="15"/>
  <c r="AY211" i="15"/>
  <c r="AE211" i="15"/>
  <c r="AF211" i="15"/>
  <c r="BE211" i="15"/>
  <c r="BF211" i="15"/>
  <c r="BG211" i="15"/>
  <c r="BH211" i="15"/>
  <c r="AG211" i="15"/>
  <c r="BI211" i="15"/>
  <c r="BJ211" i="15"/>
  <c r="BK211" i="15"/>
  <c r="D212" i="15"/>
  <c r="E212" i="15"/>
  <c r="F212" i="15"/>
  <c r="G212" i="15"/>
  <c r="H212" i="15"/>
  <c r="I212" i="15"/>
  <c r="J212" i="15"/>
  <c r="K212" i="15"/>
  <c r="L212" i="15"/>
  <c r="M212" i="15"/>
  <c r="AP212" i="15"/>
  <c r="AQ212" i="15"/>
  <c r="AR212" i="15"/>
  <c r="AS212" i="15"/>
  <c r="AT212" i="15"/>
  <c r="N212" i="15"/>
  <c r="O212" i="15"/>
  <c r="P212" i="15"/>
  <c r="Q212" i="15"/>
  <c r="R212" i="15"/>
  <c r="S212" i="15"/>
  <c r="T212" i="15"/>
  <c r="U212" i="15"/>
  <c r="V212" i="15"/>
  <c r="W212" i="15"/>
  <c r="X212" i="15"/>
  <c r="Y212" i="15"/>
  <c r="Z212" i="15"/>
  <c r="AA212" i="15"/>
  <c r="AB212" i="15"/>
  <c r="AH212" i="15"/>
  <c r="AI212" i="15"/>
  <c r="AJ212" i="15"/>
  <c r="AK212" i="15"/>
  <c r="AL212" i="15"/>
  <c r="AC212" i="15"/>
  <c r="AZ212" i="15"/>
  <c r="BA212" i="15"/>
  <c r="BB212" i="15"/>
  <c r="BC212" i="15"/>
  <c r="BD212" i="15"/>
  <c r="AD212" i="15"/>
  <c r="AU212" i="15"/>
  <c r="AV212" i="15"/>
  <c r="AW212" i="15"/>
  <c r="AX212" i="15"/>
  <c r="AY212" i="15"/>
  <c r="AE212" i="15"/>
  <c r="AF212" i="15"/>
  <c r="BE212" i="15"/>
  <c r="BF212" i="15"/>
  <c r="BG212" i="15"/>
  <c r="BH212" i="15"/>
  <c r="AG212" i="15"/>
  <c r="BI212" i="15"/>
  <c r="BJ212" i="15"/>
  <c r="BK212" i="15"/>
  <c r="D213" i="15"/>
  <c r="E213" i="15"/>
  <c r="F213" i="15"/>
  <c r="G213" i="15"/>
  <c r="H213" i="15"/>
  <c r="I213" i="15"/>
  <c r="J213" i="15"/>
  <c r="K213" i="15"/>
  <c r="L213" i="15"/>
  <c r="M213" i="15"/>
  <c r="AP213" i="15"/>
  <c r="AQ213" i="15"/>
  <c r="AR213" i="15"/>
  <c r="AS213" i="15"/>
  <c r="AT213" i="15"/>
  <c r="N213" i="15"/>
  <c r="O213" i="15"/>
  <c r="P213" i="15"/>
  <c r="Q213" i="15"/>
  <c r="R213" i="15"/>
  <c r="S213" i="15"/>
  <c r="T213" i="15"/>
  <c r="U213" i="15"/>
  <c r="V213" i="15"/>
  <c r="W213" i="15"/>
  <c r="X213" i="15"/>
  <c r="Y213" i="15"/>
  <c r="Z213" i="15"/>
  <c r="AA213" i="15"/>
  <c r="AB213" i="15"/>
  <c r="AH213" i="15"/>
  <c r="AI213" i="15"/>
  <c r="AJ213" i="15"/>
  <c r="AK213" i="15"/>
  <c r="AL213" i="15"/>
  <c r="AC213" i="15"/>
  <c r="AZ213" i="15"/>
  <c r="BA213" i="15"/>
  <c r="BB213" i="15"/>
  <c r="BC213" i="15"/>
  <c r="BD213" i="15"/>
  <c r="AD213" i="15"/>
  <c r="AU213" i="15"/>
  <c r="AV213" i="15"/>
  <c r="AW213" i="15"/>
  <c r="AX213" i="15"/>
  <c r="AY213" i="15"/>
  <c r="AE213" i="15"/>
  <c r="AF213" i="15"/>
  <c r="BE213" i="15"/>
  <c r="BF213" i="15"/>
  <c r="BG213" i="15"/>
  <c r="BH213" i="15"/>
  <c r="AG213" i="15"/>
  <c r="BI213" i="15"/>
  <c r="BJ213" i="15"/>
  <c r="BK213" i="15"/>
  <c r="D214" i="15"/>
  <c r="E214" i="15"/>
  <c r="F214" i="15"/>
  <c r="G214" i="15"/>
  <c r="H214" i="15"/>
  <c r="I214" i="15"/>
  <c r="J214" i="15"/>
  <c r="K214" i="15"/>
  <c r="L214" i="15"/>
  <c r="M214" i="15"/>
  <c r="AP214" i="15"/>
  <c r="AQ214" i="15"/>
  <c r="AR214" i="15"/>
  <c r="AS214" i="15"/>
  <c r="AT214" i="15"/>
  <c r="N214" i="15"/>
  <c r="O214" i="15"/>
  <c r="P214" i="15"/>
  <c r="Q214" i="15"/>
  <c r="R214" i="15"/>
  <c r="S214" i="15"/>
  <c r="T214" i="15"/>
  <c r="U214" i="15"/>
  <c r="V214" i="15"/>
  <c r="W214" i="15"/>
  <c r="X214" i="15"/>
  <c r="Y214" i="15"/>
  <c r="Z214" i="15"/>
  <c r="AA214" i="15"/>
  <c r="AB214" i="15"/>
  <c r="AH214" i="15"/>
  <c r="AI214" i="15"/>
  <c r="AJ214" i="15"/>
  <c r="AK214" i="15"/>
  <c r="AL214" i="15"/>
  <c r="AC214" i="15"/>
  <c r="AZ214" i="15"/>
  <c r="BA214" i="15"/>
  <c r="BB214" i="15"/>
  <c r="BC214" i="15"/>
  <c r="BD214" i="15"/>
  <c r="AD214" i="15"/>
  <c r="AU214" i="15"/>
  <c r="AV214" i="15"/>
  <c r="AW214" i="15"/>
  <c r="AX214" i="15"/>
  <c r="AY214" i="15"/>
  <c r="AE214" i="15"/>
  <c r="AF214" i="15"/>
  <c r="BE214" i="15"/>
  <c r="BF214" i="15"/>
  <c r="BG214" i="15"/>
  <c r="BH214" i="15"/>
  <c r="AG214" i="15"/>
  <c r="BI214" i="15"/>
  <c r="BJ214" i="15"/>
  <c r="BK214" i="15"/>
  <c r="D215" i="15"/>
  <c r="E215" i="15"/>
  <c r="F215" i="15"/>
  <c r="G215" i="15"/>
  <c r="H215" i="15"/>
  <c r="I215" i="15"/>
  <c r="J215" i="15"/>
  <c r="K215" i="15"/>
  <c r="L215" i="15"/>
  <c r="M215" i="15"/>
  <c r="AP215" i="15"/>
  <c r="AQ215" i="15"/>
  <c r="AR215" i="15"/>
  <c r="AS215" i="15"/>
  <c r="AT215" i="15"/>
  <c r="N215" i="15"/>
  <c r="O215" i="15"/>
  <c r="P215" i="15"/>
  <c r="Q215" i="15"/>
  <c r="R215" i="15"/>
  <c r="S215" i="15"/>
  <c r="T215" i="15"/>
  <c r="U215" i="15"/>
  <c r="V215" i="15"/>
  <c r="W215" i="15"/>
  <c r="X215" i="15"/>
  <c r="Y215" i="15"/>
  <c r="Z215" i="15"/>
  <c r="AA215" i="15"/>
  <c r="AB215" i="15"/>
  <c r="AH215" i="15"/>
  <c r="AI215" i="15"/>
  <c r="AJ215" i="15"/>
  <c r="AK215" i="15"/>
  <c r="AL215" i="15"/>
  <c r="AC215" i="15"/>
  <c r="AZ215" i="15"/>
  <c r="BA215" i="15"/>
  <c r="BB215" i="15"/>
  <c r="BC215" i="15"/>
  <c r="BD215" i="15"/>
  <c r="AD215" i="15"/>
  <c r="AU215" i="15"/>
  <c r="AV215" i="15"/>
  <c r="AW215" i="15"/>
  <c r="AX215" i="15"/>
  <c r="AY215" i="15"/>
  <c r="AE215" i="15"/>
  <c r="AF215" i="15"/>
  <c r="BE215" i="15"/>
  <c r="BF215" i="15"/>
  <c r="BG215" i="15"/>
  <c r="BH215" i="15"/>
  <c r="AG215" i="15"/>
  <c r="BI215" i="15"/>
  <c r="BJ215" i="15"/>
  <c r="BK215" i="15"/>
  <c r="D216" i="15"/>
  <c r="E216" i="15"/>
  <c r="F216" i="15"/>
  <c r="G216" i="15"/>
  <c r="H216" i="15"/>
  <c r="I216" i="15"/>
  <c r="J216" i="15"/>
  <c r="K216" i="15"/>
  <c r="L216" i="15"/>
  <c r="M216" i="15"/>
  <c r="AP216" i="15"/>
  <c r="AQ216" i="15"/>
  <c r="AR216" i="15"/>
  <c r="AS216" i="15"/>
  <c r="AT216" i="15"/>
  <c r="N216" i="15"/>
  <c r="O216" i="15"/>
  <c r="P216" i="15"/>
  <c r="Q216" i="15"/>
  <c r="R216" i="15"/>
  <c r="S216" i="15"/>
  <c r="T216" i="15"/>
  <c r="U216" i="15"/>
  <c r="V216" i="15"/>
  <c r="W216" i="15"/>
  <c r="X216" i="15"/>
  <c r="Y216" i="15"/>
  <c r="Z216" i="15"/>
  <c r="AA216" i="15"/>
  <c r="AB216" i="15"/>
  <c r="AH216" i="15"/>
  <c r="AI216" i="15"/>
  <c r="AJ216" i="15"/>
  <c r="AK216" i="15"/>
  <c r="AL216" i="15"/>
  <c r="AC216" i="15"/>
  <c r="AZ216" i="15"/>
  <c r="BA216" i="15"/>
  <c r="BB216" i="15"/>
  <c r="BC216" i="15"/>
  <c r="BD216" i="15"/>
  <c r="AD216" i="15"/>
  <c r="AU216" i="15"/>
  <c r="AV216" i="15"/>
  <c r="AW216" i="15"/>
  <c r="AX216" i="15"/>
  <c r="AY216" i="15"/>
  <c r="AE216" i="15"/>
  <c r="AF216" i="15"/>
  <c r="BE216" i="15"/>
  <c r="BF216" i="15"/>
  <c r="BG216" i="15"/>
  <c r="BH216" i="15"/>
  <c r="AG216" i="15"/>
  <c r="BI216" i="15"/>
  <c r="BJ216" i="15"/>
  <c r="BK216" i="15"/>
  <c r="D217" i="15"/>
  <c r="E217" i="15"/>
  <c r="F217" i="15"/>
  <c r="G217" i="15"/>
  <c r="H217" i="15"/>
  <c r="I217" i="15"/>
  <c r="J217" i="15"/>
  <c r="K217" i="15"/>
  <c r="L217" i="15"/>
  <c r="M217" i="15"/>
  <c r="AP217" i="15"/>
  <c r="AQ217" i="15"/>
  <c r="AR217" i="15"/>
  <c r="AS217" i="15"/>
  <c r="AT217" i="15"/>
  <c r="N217" i="15"/>
  <c r="O217" i="15"/>
  <c r="P217" i="15"/>
  <c r="Q217" i="15"/>
  <c r="R217" i="15"/>
  <c r="S217" i="15"/>
  <c r="T217" i="15"/>
  <c r="U217" i="15"/>
  <c r="V217" i="15"/>
  <c r="W217" i="15"/>
  <c r="X217" i="15"/>
  <c r="Y217" i="15"/>
  <c r="Z217" i="15"/>
  <c r="AA217" i="15"/>
  <c r="AB217" i="15"/>
  <c r="AH217" i="15"/>
  <c r="AI217" i="15"/>
  <c r="AJ217" i="15"/>
  <c r="AK217" i="15"/>
  <c r="AL217" i="15"/>
  <c r="AC217" i="15"/>
  <c r="AZ217" i="15"/>
  <c r="BA217" i="15"/>
  <c r="BB217" i="15"/>
  <c r="BC217" i="15"/>
  <c r="BD217" i="15"/>
  <c r="AD217" i="15"/>
  <c r="AU217" i="15"/>
  <c r="AV217" i="15"/>
  <c r="AW217" i="15"/>
  <c r="AX217" i="15"/>
  <c r="AY217" i="15"/>
  <c r="AE217" i="15"/>
  <c r="AF217" i="15"/>
  <c r="BE217" i="15"/>
  <c r="BF217" i="15"/>
  <c r="BG217" i="15"/>
  <c r="BH217" i="15"/>
  <c r="AG217" i="15"/>
  <c r="BI217" i="15"/>
  <c r="BJ217" i="15"/>
  <c r="BK217" i="15"/>
  <c r="D218" i="15"/>
  <c r="E218" i="15"/>
  <c r="F218" i="15"/>
  <c r="G218" i="15"/>
  <c r="H218" i="15"/>
  <c r="I218" i="15"/>
  <c r="J218" i="15"/>
  <c r="K218" i="15"/>
  <c r="L218" i="15"/>
  <c r="M218" i="15"/>
  <c r="AP218" i="15"/>
  <c r="AQ218" i="15"/>
  <c r="AR218" i="15"/>
  <c r="AS218" i="15"/>
  <c r="AT218" i="15"/>
  <c r="N218" i="15"/>
  <c r="O218" i="15"/>
  <c r="P218" i="15"/>
  <c r="Q218" i="15"/>
  <c r="R218" i="15"/>
  <c r="S218" i="15"/>
  <c r="T218" i="15"/>
  <c r="U218" i="15"/>
  <c r="V218" i="15"/>
  <c r="W218" i="15"/>
  <c r="X218" i="15"/>
  <c r="Y218" i="15"/>
  <c r="Z218" i="15"/>
  <c r="AA218" i="15"/>
  <c r="AB218" i="15"/>
  <c r="AH218" i="15"/>
  <c r="AI218" i="15"/>
  <c r="AJ218" i="15"/>
  <c r="AK218" i="15"/>
  <c r="AL218" i="15"/>
  <c r="AC218" i="15"/>
  <c r="AZ218" i="15"/>
  <c r="BA218" i="15"/>
  <c r="BB218" i="15"/>
  <c r="BC218" i="15"/>
  <c r="BD218" i="15"/>
  <c r="AD218" i="15"/>
  <c r="AU218" i="15"/>
  <c r="AV218" i="15"/>
  <c r="AW218" i="15"/>
  <c r="AX218" i="15"/>
  <c r="AY218" i="15"/>
  <c r="AE218" i="15"/>
  <c r="AF218" i="15"/>
  <c r="BE218" i="15"/>
  <c r="BF218" i="15"/>
  <c r="BG218" i="15"/>
  <c r="BH218" i="15"/>
  <c r="AG218" i="15"/>
  <c r="BI218" i="15"/>
  <c r="BJ218" i="15"/>
  <c r="BK218" i="15"/>
  <c r="D219" i="15"/>
  <c r="E219" i="15"/>
  <c r="F219" i="15"/>
  <c r="G219" i="15"/>
  <c r="H219" i="15"/>
  <c r="I219" i="15"/>
  <c r="J219" i="15"/>
  <c r="K219" i="15"/>
  <c r="L219" i="15"/>
  <c r="M219" i="15"/>
  <c r="AP219" i="15"/>
  <c r="AQ219" i="15"/>
  <c r="AR219" i="15"/>
  <c r="AS219" i="15"/>
  <c r="AT219" i="15"/>
  <c r="N219" i="15"/>
  <c r="O219" i="15"/>
  <c r="P219" i="15"/>
  <c r="Q219" i="15"/>
  <c r="R219" i="15"/>
  <c r="S219" i="15"/>
  <c r="T219" i="15"/>
  <c r="U219" i="15"/>
  <c r="V219" i="15"/>
  <c r="W219" i="15"/>
  <c r="X219" i="15"/>
  <c r="Y219" i="15"/>
  <c r="Z219" i="15"/>
  <c r="AA219" i="15"/>
  <c r="AB219" i="15"/>
  <c r="AH219" i="15"/>
  <c r="AI219" i="15"/>
  <c r="AJ219" i="15"/>
  <c r="AK219" i="15"/>
  <c r="AL219" i="15"/>
  <c r="AC219" i="15"/>
  <c r="AZ219" i="15"/>
  <c r="BA219" i="15"/>
  <c r="BB219" i="15"/>
  <c r="BC219" i="15"/>
  <c r="BD219" i="15"/>
  <c r="AD219" i="15"/>
  <c r="AU219" i="15"/>
  <c r="AV219" i="15"/>
  <c r="AW219" i="15"/>
  <c r="AX219" i="15"/>
  <c r="AY219" i="15"/>
  <c r="AE219" i="15"/>
  <c r="AF219" i="15"/>
  <c r="BE219" i="15"/>
  <c r="BF219" i="15"/>
  <c r="BG219" i="15"/>
  <c r="BH219" i="15"/>
  <c r="AG219" i="15"/>
  <c r="BI219" i="15"/>
  <c r="BJ219" i="15"/>
  <c r="BK219" i="15"/>
  <c r="D220" i="15"/>
  <c r="E220" i="15"/>
  <c r="F220" i="15"/>
  <c r="G220" i="15"/>
  <c r="H220" i="15"/>
  <c r="I220" i="15"/>
  <c r="J220" i="15"/>
  <c r="K220" i="15"/>
  <c r="L220" i="15"/>
  <c r="M220" i="15"/>
  <c r="AP220" i="15"/>
  <c r="AQ220" i="15"/>
  <c r="AR220" i="15"/>
  <c r="AS220" i="15"/>
  <c r="AT220" i="15"/>
  <c r="N220" i="15"/>
  <c r="O220" i="15"/>
  <c r="P220" i="15"/>
  <c r="Q220" i="15"/>
  <c r="R220" i="15"/>
  <c r="S220" i="15"/>
  <c r="T220" i="15"/>
  <c r="U220" i="15"/>
  <c r="V220" i="15"/>
  <c r="W220" i="15"/>
  <c r="X220" i="15"/>
  <c r="Y220" i="15"/>
  <c r="Z220" i="15"/>
  <c r="AA220" i="15"/>
  <c r="AB220" i="15"/>
  <c r="AH220" i="15"/>
  <c r="AI220" i="15"/>
  <c r="AJ220" i="15"/>
  <c r="AK220" i="15"/>
  <c r="AL220" i="15"/>
  <c r="AC220" i="15"/>
  <c r="AZ220" i="15"/>
  <c r="BA220" i="15"/>
  <c r="BB220" i="15"/>
  <c r="BC220" i="15"/>
  <c r="BD220" i="15"/>
  <c r="AD220" i="15"/>
  <c r="AU220" i="15"/>
  <c r="AV220" i="15"/>
  <c r="AW220" i="15"/>
  <c r="AX220" i="15"/>
  <c r="AY220" i="15"/>
  <c r="AE220" i="15"/>
  <c r="AF220" i="15"/>
  <c r="BE220" i="15"/>
  <c r="BF220" i="15"/>
  <c r="BG220" i="15"/>
  <c r="BH220" i="15"/>
  <c r="AG220" i="15"/>
  <c r="BI220" i="15"/>
  <c r="BJ220" i="15"/>
  <c r="BK220" i="15"/>
  <c r="D221" i="15"/>
  <c r="E221" i="15"/>
  <c r="F221" i="15"/>
  <c r="G221" i="15"/>
  <c r="H221" i="15"/>
  <c r="I221" i="15"/>
  <c r="J221" i="15"/>
  <c r="K221" i="15"/>
  <c r="L221" i="15"/>
  <c r="M221" i="15"/>
  <c r="AP221" i="15"/>
  <c r="AQ221" i="15"/>
  <c r="AR221" i="15"/>
  <c r="AS221" i="15"/>
  <c r="AT221" i="15"/>
  <c r="N221" i="15"/>
  <c r="O221" i="15"/>
  <c r="P221" i="15"/>
  <c r="Q221" i="15"/>
  <c r="R221" i="15"/>
  <c r="S221" i="15"/>
  <c r="T221" i="15"/>
  <c r="U221" i="15"/>
  <c r="V221" i="15"/>
  <c r="W221" i="15"/>
  <c r="X221" i="15"/>
  <c r="Y221" i="15"/>
  <c r="Z221" i="15"/>
  <c r="AA221" i="15"/>
  <c r="AB221" i="15"/>
  <c r="AH221" i="15"/>
  <c r="AI221" i="15"/>
  <c r="AJ221" i="15"/>
  <c r="AK221" i="15"/>
  <c r="AL221" i="15"/>
  <c r="AC221" i="15"/>
  <c r="AZ221" i="15"/>
  <c r="BA221" i="15"/>
  <c r="BB221" i="15"/>
  <c r="BC221" i="15"/>
  <c r="BD221" i="15"/>
  <c r="AD221" i="15"/>
  <c r="AU221" i="15"/>
  <c r="AV221" i="15"/>
  <c r="AW221" i="15"/>
  <c r="AX221" i="15"/>
  <c r="AY221" i="15"/>
  <c r="AE221" i="15"/>
  <c r="AF221" i="15"/>
  <c r="BE221" i="15"/>
  <c r="BF221" i="15"/>
  <c r="BG221" i="15"/>
  <c r="BH221" i="15"/>
  <c r="AG221" i="15"/>
  <c r="BI221" i="15"/>
  <c r="BJ221" i="15"/>
  <c r="BK221" i="15"/>
  <c r="D222" i="15"/>
  <c r="E222" i="15"/>
  <c r="F222" i="15"/>
  <c r="G222" i="15"/>
  <c r="H222" i="15"/>
  <c r="I222" i="15"/>
  <c r="J222" i="15"/>
  <c r="K222" i="15"/>
  <c r="L222" i="15"/>
  <c r="M222" i="15"/>
  <c r="AP222" i="15"/>
  <c r="AQ222" i="15"/>
  <c r="AR222" i="15"/>
  <c r="AS222" i="15"/>
  <c r="AT222" i="15"/>
  <c r="N222" i="15"/>
  <c r="O222" i="15"/>
  <c r="P222" i="15"/>
  <c r="Q222" i="15"/>
  <c r="R222" i="15"/>
  <c r="S222" i="15"/>
  <c r="T222" i="15"/>
  <c r="U222" i="15"/>
  <c r="V222" i="15"/>
  <c r="W222" i="15"/>
  <c r="X222" i="15"/>
  <c r="Y222" i="15"/>
  <c r="Z222" i="15"/>
  <c r="AA222" i="15"/>
  <c r="AB222" i="15"/>
  <c r="AH222" i="15"/>
  <c r="AI222" i="15"/>
  <c r="AJ222" i="15"/>
  <c r="AK222" i="15"/>
  <c r="AL222" i="15"/>
  <c r="AC222" i="15"/>
  <c r="AZ222" i="15"/>
  <c r="BA222" i="15"/>
  <c r="BB222" i="15"/>
  <c r="BC222" i="15"/>
  <c r="BD222" i="15"/>
  <c r="AD222" i="15"/>
  <c r="AU222" i="15"/>
  <c r="AV222" i="15"/>
  <c r="AW222" i="15"/>
  <c r="AX222" i="15"/>
  <c r="AY222" i="15"/>
  <c r="AE222" i="15"/>
  <c r="AF222" i="15"/>
  <c r="BE222" i="15"/>
  <c r="BF222" i="15"/>
  <c r="BG222" i="15"/>
  <c r="BH222" i="15"/>
  <c r="AG222" i="15"/>
  <c r="BI222" i="15"/>
  <c r="BJ222" i="15"/>
  <c r="BK222" i="15"/>
  <c r="D223" i="15"/>
  <c r="E223" i="15"/>
  <c r="F223" i="15"/>
  <c r="G223" i="15"/>
  <c r="H223" i="15"/>
  <c r="I223" i="15"/>
  <c r="J223" i="15"/>
  <c r="K223" i="15"/>
  <c r="L223" i="15"/>
  <c r="M223" i="15"/>
  <c r="AP223" i="15"/>
  <c r="AQ223" i="15"/>
  <c r="AR223" i="15"/>
  <c r="AS223" i="15"/>
  <c r="AT223" i="15"/>
  <c r="N223" i="15"/>
  <c r="O223" i="15"/>
  <c r="P223" i="15"/>
  <c r="Q223" i="15"/>
  <c r="R223" i="15"/>
  <c r="S223" i="15"/>
  <c r="T223" i="15"/>
  <c r="U223" i="15"/>
  <c r="V223" i="15"/>
  <c r="W223" i="15"/>
  <c r="X223" i="15"/>
  <c r="Y223" i="15"/>
  <c r="Z223" i="15"/>
  <c r="AA223" i="15"/>
  <c r="AB223" i="15"/>
  <c r="AH223" i="15"/>
  <c r="AI223" i="15"/>
  <c r="AJ223" i="15"/>
  <c r="AK223" i="15"/>
  <c r="AL223" i="15"/>
  <c r="AC223" i="15"/>
  <c r="AZ223" i="15"/>
  <c r="BA223" i="15"/>
  <c r="BB223" i="15"/>
  <c r="BC223" i="15"/>
  <c r="BD223" i="15"/>
  <c r="AD223" i="15"/>
  <c r="AU223" i="15"/>
  <c r="AV223" i="15"/>
  <c r="AW223" i="15"/>
  <c r="AX223" i="15"/>
  <c r="AY223" i="15"/>
  <c r="AE223" i="15"/>
  <c r="AF223" i="15"/>
  <c r="BE223" i="15"/>
  <c r="BF223" i="15"/>
  <c r="BG223" i="15"/>
  <c r="BH223" i="15"/>
  <c r="AG223" i="15"/>
  <c r="BI223" i="15"/>
  <c r="BJ223" i="15"/>
  <c r="BK223" i="15"/>
  <c r="D224" i="15"/>
  <c r="E224" i="15"/>
  <c r="F224" i="15"/>
  <c r="G224" i="15"/>
  <c r="H224" i="15"/>
  <c r="I224" i="15"/>
  <c r="J224" i="15"/>
  <c r="K224" i="15"/>
  <c r="L224" i="15"/>
  <c r="M224" i="15"/>
  <c r="AP224" i="15"/>
  <c r="AQ224" i="15"/>
  <c r="AR224" i="15"/>
  <c r="AS224" i="15"/>
  <c r="AT224" i="15"/>
  <c r="N224" i="15"/>
  <c r="O224" i="15"/>
  <c r="P224" i="15"/>
  <c r="Q224" i="15"/>
  <c r="R224" i="15"/>
  <c r="S224" i="15"/>
  <c r="T224" i="15"/>
  <c r="U224" i="15"/>
  <c r="V224" i="15"/>
  <c r="W224" i="15"/>
  <c r="X224" i="15"/>
  <c r="Y224" i="15"/>
  <c r="Z224" i="15"/>
  <c r="AA224" i="15"/>
  <c r="AB224" i="15"/>
  <c r="AH224" i="15"/>
  <c r="AI224" i="15"/>
  <c r="AJ224" i="15"/>
  <c r="AK224" i="15"/>
  <c r="AL224" i="15"/>
  <c r="AC224" i="15"/>
  <c r="AZ224" i="15"/>
  <c r="BA224" i="15"/>
  <c r="BB224" i="15"/>
  <c r="BC224" i="15"/>
  <c r="BD224" i="15"/>
  <c r="AD224" i="15"/>
  <c r="AU224" i="15"/>
  <c r="AV224" i="15"/>
  <c r="AW224" i="15"/>
  <c r="AX224" i="15"/>
  <c r="AY224" i="15"/>
  <c r="AE224" i="15"/>
  <c r="AF224" i="15"/>
  <c r="BE224" i="15"/>
  <c r="BF224" i="15"/>
  <c r="BG224" i="15"/>
  <c r="BH224" i="15"/>
  <c r="AG224" i="15"/>
  <c r="BI224" i="15"/>
  <c r="BJ224" i="15"/>
  <c r="BK224" i="15"/>
  <c r="BK154" i="15"/>
  <c r="BJ154" i="15"/>
  <c r="BI154" i="15"/>
  <c r="AG154" i="15"/>
  <c r="BH154" i="15"/>
  <c r="BG154" i="15"/>
  <c r="BF154" i="15"/>
  <c r="BE154" i="15"/>
  <c r="AF154" i="15"/>
  <c r="AE154" i="15"/>
  <c r="AY154" i="15"/>
  <c r="AX154" i="15"/>
  <c r="AW154" i="15"/>
  <c r="AV154" i="15"/>
  <c r="AU154" i="15"/>
  <c r="AD154" i="15"/>
  <c r="BD154" i="15"/>
  <c r="BC154" i="15"/>
  <c r="BB154" i="15"/>
  <c r="BA154" i="15"/>
  <c r="AZ154" i="15"/>
  <c r="AC154" i="15"/>
  <c r="AL154" i="15"/>
  <c r="AK154" i="15"/>
  <c r="AJ154" i="15"/>
  <c r="AI154" i="15"/>
  <c r="AH154" i="15"/>
  <c r="AB154" i="15"/>
  <c r="AA154" i="15"/>
  <c r="Z154" i="15"/>
  <c r="Y154" i="15"/>
  <c r="X154" i="15"/>
  <c r="W154" i="15"/>
  <c r="V154" i="15"/>
  <c r="U154" i="15"/>
  <c r="T154" i="15"/>
  <c r="S154" i="15"/>
  <c r="R154" i="15"/>
  <c r="Q154" i="15"/>
  <c r="P154" i="15"/>
  <c r="O154" i="15"/>
  <c r="N154" i="15"/>
  <c r="AT154" i="15"/>
  <c r="AS154" i="15"/>
  <c r="AR154" i="15"/>
  <c r="AQ154" i="15"/>
  <c r="AP154" i="15"/>
  <c r="M154" i="15"/>
  <c r="L154" i="15"/>
  <c r="K154" i="15"/>
  <c r="J154" i="15"/>
  <c r="I154" i="15"/>
  <c r="H154" i="15"/>
  <c r="G154" i="15"/>
  <c r="F154" i="15"/>
  <c r="E154" i="15"/>
  <c r="AO147" i="15"/>
  <c r="AO146" i="15"/>
  <c r="AO145" i="15"/>
  <c r="AO144" i="15"/>
  <c r="AO143" i="15"/>
  <c r="AO142" i="15"/>
  <c r="AO141" i="15"/>
  <c r="AO140" i="15"/>
  <c r="AO139" i="15"/>
  <c r="AO138" i="15"/>
  <c r="AO137" i="15"/>
  <c r="AO136" i="15"/>
  <c r="AO135" i="15"/>
  <c r="AO134" i="15"/>
  <c r="AO133" i="15"/>
  <c r="AO132" i="15"/>
  <c r="AO131" i="15"/>
  <c r="AO130" i="15"/>
  <c r="AO129" i="15"/>
  <c r="AO128" i="15"/>
  <c r="AO127" i="15"/>
  <c r="AO126" i="15"/>
  <c r="AO125" i="15"/>
  <c r="AO124" i="15"/>
  <c r="AO123" i="15"/>
  <c r="AO122" i="15"/>
  <c r="AO121" i="15"/>
  <c r="AO120" i="15"/>
  <c r="AO119" i="15"/>
  <c r="AO118" i="15"/>
  <c r="AO117" i="15"/>
  <c r="AO116" i="15"/>
  <c r="AO115" i="15"/>
  <c r="AO114" i="15"/>
  <c r="AO113" i="15"/>
  <c r="AO112" i="15"/>
  <c r="AO111" i="15"/>
  <c r="AO110" i="15"/>
  <c r="AO109" i="15"/>
  <c r="AO108" i="15"/>
  <c r="AO106" i="15"/>
  <c r="AO207" i="15" s="1"/>
  <c r="AO105" i="15"/>
  <c r="AO104" i="15"/>
  <c r="AO103" i="15"/>
  <c r="AO102" i="15"/>
  <c r="AO101" i="15"/>
  <c r="AO100" i="15"/>
  <c r="AO99" i="15"/>
  <c r="AO98" i="15"/>
  <c r="AO97" i="15"/>
  <c r="AO96" i="15"/>
  <c r="AO95" i="15"/>
  <c r="AO94" i="15"/>
  <c r="AO93" i="15"/>
  <c r="AO92" i="15"/>
  <c r="AO91" i="15"/>
  <c r="AO90" i="15"/>
  <c r="AO89" i="15"/>
  <c r="AO88" i="15"/>
  <c r="AO87" i="15"/>
  <c r="AO86" i="15"/>
  <c r="AO85" i="15"/>
  <c r="AO84" i="15"/>
  <c r="AO83" i="15"/>
  <c r="AO82" i="15"/>
  <c r="AO81" i="15"/>
  <c r="AO80" i="15"/>
  <c r="AO79" i="15"/>
  <c r="AO78" i="15"/>
  <c r="AO76" i="15"/>
  <c r="AO192" i="15" s="1"/>
  <c r="AO75" i="15"/>
  <c r="AO74" i="15"/>
  <c r="AO73" i="15"/>
  <c r="AO72" i="15"/>
  <c r="AO71" i="15"/>
  <c r="AO70" i="15"/>
  <c r="AO69" i="15"/>
  <c r="AO68" i="15"/>
  <c r="AO67" i="15"/>
  <c r="AO66" i="15"/>
  <c r="AO65" i="15"/>
  <c r="AO64" i="15"/>
  <c r="AO63" i="15"/>
  <c r="AO62" i="15"/>
  <c r="AO61" i="15"/>
  <c r="AO60" i="15"/>
  <c r="AO59" i="15"/>
  <c r="AO58" i="15"/>
  <c r="AO57" i="15"/>
  <c r="AO56" i="15"/>
  <c r="AO55" i="15"/>
  <c r="AO54" i="15"/>
  <c r="AO53" i="15"/>
  <c r="AO52" i="15"/>
  <c r="AO50" i="15"/>
  <c r="AO179" i="15" s="1"/>
  <c r="AO49" i="15"/>
  <c r="AO48" i="15"/>
  <c r="AO47" i="15"/>
  <c r="AO46" i="15"/>
  <c r="AO45" i="15"/>
  <c r="AO44" i="15"/>
  <c r="AO43" i="15"/>
  <c r="AO42" i="15"/>
  <c r="AO41" i="15"/>
  <c r="AO40" i="15"/>
  <c r="AO39" i="15"/>
  <c r="AO38" i="15"/>
  <c r="AO37" i="15"/>
  <c r="AO36" i="15"/>
  <c r="AO35" i="15"/>
  <c r="AO34" i="15"/>
  <c r="AO33" i="15"/>
  <c r="AO32" i="15"/>
  <c r="AO31" i="15"/>
  <c r="AO30" i="15"/>
  <c r="AO29" i="15"/>
  <c r="AO28" i="15"/>
  <c r="AO27" i="15"/>
  <c r="AO26" i="15"/>
  <c r="AO25" i="15"/>
  <c r="AO24" i="15"/>
  <c r="AO23" i="15"/>
  <c r="AO22" i="15"/>
  <c r="AO21" i="15"/>
  <c r="AO20" i="15"/>
  <c r="AO19" i="15"/>
  <c r="AO18" i="15"/>
  <c r="AO17" i="15"/>
  <c r="AO16" i="15"/>
  <c r="AO15" i="15"/>
  <c r="AO14" i="15"/>
  <c r="AO13" i="15"/>
  <c r="AO12" i="15"/>
  <c r="AO11" i="15"/>
  <c r="AO10" i="15"/>
  <c r="AO9" i="15"/>
  <c r="AO8" i="15"/>
  <c r="AO7" i="15"/>
  <c r="AO6" i="15"/>
  <c r="AO184" i="15" l="1"/>
  <c r="AO190" i="15"/>
  <c r="AO209" i="15"/>
  <c r="AO215" i="15"/>
  <c r="AO221" i="15"/>
  <c r="AO222" i="15"/>
  <c r="M229" i="15"/>
  <c r="AK228" i="15"/>
  <c r="T228" i="15"/>
  <c r="AX228" i="15"/>
  <c r="AP228" i="15"/>
  <c r="U228" i="15"/>
  <c r="AL228" i="15"/>
  <c r="AY228" i="15"/>
  <c r="AO183" i="15"/>
  <c r="AO189" i="15"/>
  <c r="AO208" i="15"/>
  <c r="AO214" i="15"/>
  <c r="AO220" i="15"/>
  <c r="AR228" i="15"/>
  <c r="AF228" i="15"/>
  <c r="W228" i="15"/>
  <c r="AZ228" i="15"/>
  <c r="D230" i="15"/>
  <c r="Z230" i="15"/>
  <c r="AO175" i="15"/>
  <c r="AO200" i="15"/>
  <c r="G228" i="15"/>
  <c r="AO167" i="15"/>
  <c r="N230" i="15"/>
  <c r="AO160" i="15"/>
  <c r="AO194" i="15"/>
  <c r="AE226" i="15"/>
  <c r="BC230" i="15"/>
  <c r="AO213" i="15"/>
  <c r="AO185" i="15"/>
  <c r="AO191" i="15"/>
  <c r="AO210" i="15"/>
  <c r="AO216" i="15"/>
  <c r="AO223" i="15"/>
  <c r="AQ228" i="15"/>
  <c r="V228" i="15"/>
  <c r="AC228" i="15"/>
  <c r="AE228" i="15"/>
  <c r="E228" i="15"/>
  <c r="X228" i="15"/>
  <c r="BA228" i="15"/>
  <c r="BE228" i="15"/>
  <c r="AO173" i="15"/>
  <c r="F228" i="15"/>
  <c r="Y228" i="15"/>
  <c r="BB228" i="15"/>
  <c r="BF228" i="15"/>
  <c r="K226" i="15"/>
  <c r="AO159" i="15"/>
  <c r="AO199" i="15"/>
  <c r="AT228" i="15"/>
  <c r="BG230" i="15"/>
  <c r="BI226" i="15"/>
  <c r="AU226" i="15"/>
  <c r="AH226" i="15"/>
  <c r="Q226" i="15"/>
  <c r="J226" i="15"/>
  <c r="AO166" i="15"/>
  <c r="AO206" i="15"/>
  <c r="O230" i="15"/>
  <c r="BH230" i="15"/>
  <c r="AS228" i="15"/>
  <c r="AO205" i="15"/>
  <c r="AA230" i="15"/>
  <c r="I230" i="15"/>
  <c r="AB230" i="15"/>
  <c r="AG230" i="15"/>
  <c r="AO193" i="15"/>
  <c r="H230" i="15"/>
  <c r="BD230" i="15"/>
  <c r="AO219" i="15"/>
  <c r="P230" i="15"/>
  <c r="AD230" i="15"/>
  <c r="J230" i="15"/>
  <c r="Q229" i="15"/>
  <c r="AH229" i="15"/>
  <c r="AU229" i="15"/>
  <c r="BI229" i="15"/>
  <c r="R229" i="15"/>
  <c r="AI229" i="15"/>
  <c r="AV229" i="15"/>
  <c r="BJ229" i="15"/>
  <c r="K229" i="15"/>
  <c r="L229" i="15"/>
  <c r="S229" i="15"/>
  <c r="AJ229" i="15"/>
  <c r="AW229" i="15"/>
  <c r="BK229" i="15"/>
  <c r="AO188" i="15"/>
  <c r="AO161" i="15"/>
  <c r="BH226" i="15"/>
  <c r="BD226" i="15"/>
  <c r="AA226" i="15"/>
  <c r="O226" i="15"/>
  <c r="H226" i="15"/>
  <c r="BK228" i="15"/>
  <c r="AW228" i="15"/>
  <c r="AJ228" i="15"/>
  <c r="S228" i="15"/>
  <c r="M228" i="15"/>
  <c r="AG229" i="15"/>
  <c r="AD229" i="15"/>
  <c r="AB229" i="15"/>
  <c r="P229" i="15"/>
  <c r="J229" i="15"/>
  <c r="BF230" i="15"/>
  <c r="BB230" i="15"/>
  <c r="Y230" i="15"/>
  <c r="AT230" i="15"/>
  <c r="G230" i="15"/>
  <c r="AO156" i="15"/>
  <c r="AO162" i="15"/>
  <c r="AO169" i="15"/>
  <c r="AO177" i="15"/>
  <c r="AO196" i="15"/>
  <c r="AO202" i="15"/>
  <c r="BG226" i="15"/>
  <c r="BC226" i="15"/>
  <c r="Z226" i="15"/>
  <c r="N226" i="15"/>
  <c r="G226" i="15"/>
  <c r="BJ228" i="15"/>
  <c r="AV228" i="15"/>
  <c r="AI228" i="15"/>
  <c r="R228" i="15"/>
  <c r="L228" i="15"/>
  <c r="BH229" i="15"/>
  <c r="BD229" i="15"/>
  <c r="AA229" i="15"/>
  <c r="O229" i="15"/>
  <c r="I229" i="15"/>
  <c r="BE230" i="15"/>
  <c r="BA230" i="15"/>
  <c r="X230" i="15"/>
  <c r="AS230" i="15"/>
  <c r="F230" i="15"/>
  <c r="AO182" i="15"/>
  <c r="AO155" i="15"/>
  <c r="AO195" i="15"/>
  <c r="BF226" i="15"/>
  <c r="BB226" i="15"/>
  <c r="Y226" i="15"/>
  <c r="AT226" i="15"/>
  <c r="F226" i="15"/>
  <c r="BI228" i="15"/>
  <c r="AU228" i="15"/>
  <c r="AH228" i="15"/>
  <c r="Q228" i="15"/>
  <c r="K228" i="15"/>
  <c r="BG229" i="15"/>
  <c r="BC229" i="15"/>
  <c r="Z229" i="15"/>
  <c r="N229" i="15"/>
  <c r="H229" i="15"/>
  <c r="AF230" i="15"/>
  <c r="AZ230" i="15"/>
  <c r="W230" i="15"/>
  <c r="AR230" i="15"/>
  <c r="E230" i="15"/>
  <c r="E232" i="15" s="1"/>
  <c r="AO150" i="15"/>
  <c r="AO176" i="15"/>
  <c r="AO174" i="15"/>
  <c r="AO157" i="15"/>
  <c r="AO163" i="15"/>
  <c r="AO171" i="15"/>
  <c r="AO178" i="15"/>
  <c r="AO197" i="15"/>
  <c r="AO203" i="15"/>
  <c r="BE226" i="15"/>
  <c r="BA226" i="15"/>
  <c r="X226" i="15"/>
  <c r="AS226" i="15"/>
  <c r="E226" i="15"/>
  <c r="AG228" i="15"/>
  <c r="AD228" i="15"/>
  <c r="AB228" i="15"/>
  <c r="P228" i="15"/>
  <c r="J228" i="15"/>
  <c r="BF229" i="15"/>
  <c r="BB229" i="15"/>
  <c r="Y229" i="15"/>
  <c r="AT229" i="15"/>
  <c r="G229" i="15"/>
  <c r="AE230" i="15"/>
  <c r="AC230" i="15"/>
  <c r="V230" i="15"/>
  <c r="AQ230" i="15"/>
  <c r="AF226" i="15"/>
  <c r="AZ226" i="15"/>
  <c r="W226" i="15"/>
  <c r="AR226" i="15"/>
  <c r="BH228" i="15"/>
  <c r="BD228" i="15"/>
  <c r="AA228" i="15"/>
  <c r="O228" i="15"/>
  <c r="I228" i="15"/>
  <c r="BE229" i="15"/>
  <c r="BA229" i="15"/>
  <c r="X229" i="15"/>
  <c r="AS229" i="15"/>
  <c r="F229" i="15"/>
  <c r="AY230" i="15"/>
  <c r="AL230" i="15"/>
  <c r="AL232" i="15" s="1"/>
  <c r="U230" i="15"/>
  <c r="AP230" i="15"/>
  <c r="AO164" i="15"/>
  <c r="AO172" i="15"/>
  <c r="AO204" i="15"/>
  <c r="AC226" i="15"/>
  <c r="V226" i="15"/>
  <c r="AQ226" i="15"/>
  <c r="BG228" i="15"/>
  <c r="BC228" i="15"/>
  <c r="Z228" i="15"/>
  <c r="Z232" i="15" s="1"/>
  <c r="N228" i="15"/>
  <c r="H228" i="15"/>
  <c r="AF229" i="15"/>
  <c r="AZ229" i="15"/>
  <c r="W229" i="15"/>
  <c r="AR229" i="15"/>
  <c r="E229" i="15"/>
  <c r="AX230" i="15"/>
  <c r="AK230" i="15"/>
  <c r="T230" i="15"/>
  <c r="T232" i="15" s="1"/>
  <c r="AO158" i="15"/>
  <c r="AO198" i="15"/>
  <c r="AO180" i="15"/>
  <c r="AO186" i="15"/>
  <c r="AO211" i="15"/>
  <c r="AO217" i="15"/>
  <c r="AO224" i="15"/>
  <c r="AY226" i="15"/>
  <c r="AL226" i="15"/>
  <c r="U226" i="15"/>
  <c r="AP226" i="15"/>
  <c r="AE229" i="15"/>
  <c r="AC229" i="15"/>
  <c r="V229" i="15"/>
  <c r="AQ229" i="15"/>
  <c r="BK230" i="15"/>
  <c r="AW230" i="15"/>
  <c r="AJ230" i="15"/>
  <c r="AJ232" i="15" s="1"/>
  <c r="S230" i="15"/>
  <c r="S232" i="15" s="1"/>
  <c r="M230" i="15"/>
  <c r="M232" i="15" s="1"/>
  <c r="AX226" i="15"/>
  <c r="AK226" i="15"/>
  <c r="T226" i="15"/>
  <c r="M226" i="15"/>
  <c r="AY229" i="15"/>
  <c r="AL229" i="15"/>
  <c r="U229" i="15"/>
  <c r="AP229" i="15"/>
  <c r="BJ230" i="15"/>
  <c r="BJ232" i="15" s="1"/>
  <c r="AV230" i="15"/>
  <c r="AV232" i="15" s="1"/>
  <c r="AI230" i="15"/>
  <c r="AI232" i="15" s="1"/>
  <c r="R230" i="15"/>
  <c r="L230" i="15"/>
  <c r="AO149" i="15"/>
  <c r="AO181" i="15"/>
  <c r="AO187" i="15"/>
  <c r="AO212" i="15"/>
  <c r="AO218" i="15"/>
  <c r="AO165" i="15"/>
  <c r="BK226" i="15"/>
  <c r="AW226" i="15"/>
  <c r="AJ226" i="15"/>
  <c r="S226" i="15"/>
  <c r="L226" i="15"/>
  <c r="D228" i="15"/>
  <c r="AX229" i="15"/>
  <c r="AK229" i="15"/>
  <c r="T229" i="15"/>
  <c r="BI230" i="15"/>
  <c r="AU230" i="15"/>
  <c r="AH230" i="15"/>
  <c r="Q230" i="15"/>
  <c r="K230" i="15"/>
  <c r="BJ226" i="15"/>
  <c r="AV226" i="15"/>
  <c r="AI226" i="15"/>
  <c r="R226" i="15"/>
  <c r="D229" i="15"/>
  <c r="AO170" i="15"/>
  <c r="AO168" i="15"/>
  <c r="AO201" i="15"/>
  <c r="AG226" i="15"/>
  <c r="AD226" i="15"/>
  <c r="AB226" i="15"/>
  <c r="P226" i="15"/>
  <c r="I226" i="15"/>
  <c r="AO154" i="15"/>
  <c r="L232" i="15" l="1"/>
  <c r="R232" i="15"/>
  <c r="AK232" i="15"/>
  <c r="AG232" i="15"/>
  <c r="AY232" i="15"/>
  <c r="AX232" i="15"/>
  <c r="AB232" i="15"/>
  <c r="D232" i="15"/>
  <c r="AT232" i="15"/>
  <c r="AF232" i="15"/>
  <c r="U232" i="15"/>
  <c r="BK232" i="15"/>
  <c r="BB232" i="15"/>
  <c r="F232" i="15"/>
  <c r="G232" i="15"/>
  <c r="H232" i="15"/>
  <c r="AQ232" i="15"/>
  <c r="AE232" i="15"/>
  <c r="AP232" i="15"/>
  <c r="AZ232" i="15"/>
  <c r="AU232" i="15"/>
  <c r="J232" i="15"/>
  <c r="AR232" i="15"/>
  <c r="AA232" i="15"/>
  <c r="X232" i="15"/>
  <c r="Q232" i="15"/>
  <c r="W232" i="15"/>
  <c r="BC232" i="15"/>
  <c r="BG232" i="15"/>
  <c r="AO226" i="15"/>
  <c r="AW232" i="15"/>
  <c r="BE232" i="15"/>
  <c r="Y232" i="15"/>
  <c r="N232" i="15"/>
  <c r="BI232" i="15"/>
  <c r="BD232" i="15"/>
  <c r="BH232" i="15"/>
  <c r="AD232" i="15"/>
  <c r="AC232" i="15"/>
  <c r="AS232" i="15"/>
  <c r="P232" i="15"/>
  <c r="V232" i="15"/>
  <c r="O232" i="15"/>
  <c r="K232" i="15"/>
  <c r="BA232" i="15"/>
  <c r="AH232" i="15"/>
  <c r="BF232" i="15"/>
  <c r="I232" i="15"/>
  <c r="AO228" i="15"/>
  <c r="AO229" i="15"/>
  <c r="AO230" i="15"/>
  <c r="AO232" i="15" l="1"/>
  <c r="U36" i="14" l="1" a="1"/>
  <c r="U36" i="14" s="1"/>
  <c r="U35" i="14" a="1"/>
  <c r="U35" i="14" s="1"/>
  <c r="U34" i="14" a="1"/>
  <c r="U34" i="14" s="1"/>
  <c r="U33" i="14" a="1"/>
  <c r="U33" i="14" s="1"/>
  <c r="U32" i="14" a="1"/>
  <c r="U32" i="14" s="1"/>
  <c r="U31" i="14" a="1"/>
  <c r="U31" i="14" s="1"/>
  <c r="S36" i="14" a="1"/>
  <c r="S36" i="14" s="1"/>
  <c r="S35" i="14" a="1"/>
  <c r="S35" i="14" s="1"/>
  <c r="S34" i="14" a="1"/>
  <c r="S34" i="14" s="1"/>
  <c r="S33" i="14" a="1"/>
  <c r="S33" i="14" s="1"/>
  <c r="S32" i="14" a="1"/>
  <c r="S32" i="14" s="1"/>
  <c r="S31" i="14" a="1"/>
  <c r="S31" i="14" s="1"/>
  <c r="P36" i="14" a="1"/>
  <c r="P36" i="14" s="1"/>
  <c r="Q36" i="14" a="1"/>
  <c r="Q36" i="14" s="1"/>
  <c r="R36" i="14" a="1"/>
  <c r="R36" i="14" s="1"/>
  <c r="O36" i="14" a="1"/>
  <c r="O36" i="14" s="1"/>
  <c r="P35" i="14" a="1"/>
  <c r="P35" i="14" s="1"/>
  <c r="Q35" i="14" a="1"/>
  <c r="Q35" i="14" s="1"/>
  <c r="R35" i="14" a="1"/>
  <c r="R35" i="14" s="1"/>
  <c r="O35" i="14" a="1"/>
  <c r="O35" i="14" s="1"/>
  <c r="Q34" i="14" a="1"/>
  <c r="Q34" i="14" s="1"/>
  <c r="R34" i="14" a="1"/>
  <c r="R34" i="14" s="1"/>
  <c r="O34" i="14" a="1"/>
  <c r="O34" i="14" s="1"/>
  <c r="P33" i="14" a="1"/>
  <c r="P33" i="14" s="1"/>
  <c r="Q33" i="14" a="1"/>
  <c r="Q33" i="14" s="1"/>
  <c r="R33" i="14" a="1"/>
  <c r="R33" i="14" s="1"/>
  <c r="O33" i="14" a="1"/>
  <c r="O33" i="14" s="1"/>
  <c r="P32" i="14" a="1"/>
  <c r="P32" i="14" s="1"/>
  <c r="Q32" i="14" a="1"/>
  <c r="Q32" i="14" s="1"/>
  <c r="R32" i="14" a="1"/>
  <c r="R32" i="14" s="1"/>
  <c r="O32" i="14" a="1"/>
  <c r="O32" i="14" s="1"/>
  <c r="P31" i="14" a="1"/>
  <c r="P31" i="14" s="1"/>
  <c r="Q31" i="14" a="1"/>
  <c r="Q31" i="14" s="1"/>
  <c r="R31" i="14" a="1"/>
  <c r="R31" i="14" s="1"/>
  <c r="O8" i="14"/>
  <c r="U8" i="14"/>
  <c r="S8" i="14"/>
  <c r="R8" i="14"/>
  <c r="Q8" i="14"/>
  <c r="P8" i="14"/>
  <c r="U5" i="14"/>
  <c r="S5" i="14"/>
  <c r="R5" i="14"/>
  <c r="Q5" i="14"/>
  <c r="P5" i="14"/>
  <c r="J235" i="14"/>
  <c r="H235" i="14"/>
  <c r="G235" i="14"/>
  <c r="F235" i="14"/>
  <c r="E235" i="14"/>
  <c r="D235" i="14"/>
  <c r="J234" i="14"/>
  <c r="H234" i="14"/>
  <c r="G234" i="14"/>
  <c r="F234" i="14"/>
  <c r="E234" i="14"/>
  <c r="D234" i="14"/>
  <c r="J233" i="14"/>
  <c r="H233" i="14"/>
  <c r="G233" i="14"/>
  <c r="F233" i="14"/>
  <c r="E233" i="14"/>
  <c r="D233" i="14"/>
  <c r="J232" i="14"/>
  <c r="H232" i="14"/>
  <c r="G232" i="14"/>
  <c r="F232" i="14"/>
  <c r="E232" i="14"/>
  <c r="D232" i="14"/>
  <c r="J231" i="14"/>
  <c r="H231" i="14"/>
  <c r="G231" i="14"/>
  <c r="F231" i="14"/>
  <c r="E231" i="14"/>
  <c r="D231" i="14"/>
  <c r="J230" i="14"/>
  <c r="H230" i="14"/>
  <c r="G230" i="14"/>
  <c r="F230" i="14"/>
  <c r="E230" i="14"/>
  <c r="D230" i="14"/>
  <c r="J229" i="14"/>
  <c r="H229" i="14"/>
  <c r="G229" i="14"/>
  <c r="F229" i="14"/>
  <c r="E229" i="14"/>
  <c r="D229" i="14"/>
  <c r="J228" i="14"/>
  <c r="H228" i="14"/>
  <c r="G228" i="14"/>
  <c r="F228" i="14"/>
  <c r="E228" i="14"/>
  <c r="D228" i="14"/>
  <c r="J227" i="14"/>
  <c r="H227" i="14"/>
  <c r="G227" i="14"/>
  <c r="F227" i="14"/>
  <c r="E227" i="14"/>
  <c r="D227" i="14"/>
  <c r="J226" i="14"/>
  <c r="H226" i="14"/>
  <c r="G226" i="14"/>
  <c r="F226" i="14"/>
  <c r="E226" i="14"/>
  <c r="D226" i="14"/>
  <c r="J225" i="14"/>
  <c r="H225" i="14"/>
  <c r="G225" i="14"/>
  <c r="F225" i="14"/>
  <c r="E225" i="14"/>
  <c r="D225" i="14"/>
  <c r="J224" i="14"/>
  <c r="H224" i="14"/>
  <c r="G224" i="14"/>
  <c r="F224" i="14"/>
  <c r="E224" i="14"/>
  <c r="D224" i="14"/>
  <c r="J223" i="14"/>
  <c r="H223" i="14"/>
  <c r="G223" i="14"/>
  <c r="F223" i="14"/>
  <c r="E223" i="14"/>
  <c r="D223" i="14"/>
  <c r="J222" i="14"/>
  <c r="H222" i="14"/>
  <c r="G222" i="14"/>
  <c r="F222" i="14"/>
  <c r="E222" i="14"/>
  <c r="D222" i="14"/>
  <c r="J221" i="14"/>
  <c r="H221" i="14"/>
  <c r="G221" i="14"/>
  <c r="F221" i="14"/>
  <c r="E221" i="14"/>
  <c r="D221" i="14"/>
  <c r="J220" i="14"/>
  <c r="H220" i="14"/>
  <c r="G220" i="14"/>
  <c r="F220" i="14"/>
  <c r="E220" i="14"/>
  <c r="D220" i="14"/>
  <c r="J219" i="14"/>
  <c r="H219" i="14"/>
  <c r="G219" i="14"/>
  <c r="F219" i="14"/>
  <c r="E219" i="14"/>
  <c r="D219" i="14"/>
  <c r="J218" i="14"/>
  <c r="H218" i="14"/>
  <c r="G218" i="14"/>
  <c r="F218" i="14"/>
  <c r="E218" i="14"/>
  <c r="D218" i="14"/>
  <c r="J217" i="14"/>
  <c r="H217" i="14"/>
  <c r="G217" i="14"/>
  <c r="F217" i="14"/>
  <c r="E217" i="14"/>
  <c r="D217" i="14"/>
  <c r="J216" i="14"/>
  <c r="H216" i="14"/>
  <c r="G216" i="14"/>
  <c r="F216" i="14"/>
  <c r="E216" i="14"/>
  <c r="D216" i="14"/>
  <c r="J215" i="14"/>
  <c r="H215" i="14"/>
  <c r="G215" i="14"/>
  <c r="F215" i="14"/>
  <c r="E215" i="14"/>
  <c r="D215" i="14"/>
  <c r="J214" i="14"/>
  <c r="H214" i="14"/>
  <c r="G214" i="14"/>
  <c r="F214" i="14"/>
  <c r="E214" i="14"/>
  <c r="D214" i="14"/>
  <c r="J213" i="14"/>
  <c r="H213" i="14"/>
  <c r="G213" i="14"/>
  <c r="F213" i="14"/>
  <c r="E213" i="14"/>
  <c r="D213" i="14"/>
  <c r="J212" i="14"/>
  <c r="H212" i="14"/>
  <c r="G212" i="14"/>
  <c r="F212" i="14"/>
  <c r="E212" i="14"/>
  <c r="D212" i="14"/>
  <c r="J211" i="14"/>
  <c r="H211" i="14"/>
  <c r="G211" i="14"/>
  <c r="F211" i="14"/>
  <c r="E211" i="14"/>
  <c r="D211" i="14"/>
  <c r="J210" i="14"/>
  <c r="H210" i="14"/>
  <c r="G210" i="14"/>
  <c r="F210" i="14"/>
  <c r="E210" i="14"/>
  <c r="D210" i="14"/>
  <c r="J209" i="14"/>
  <c r="H209" i="14"/>
  <c r="G209" i="14"/>
  <c r="F209" i="14"/>
  <c r="E209" i="14"/>
  <c r="D209" i="14"/>
  <c r="J208" i="14"/>
  <c r="H208" i="14"/>
  <c r="G208" i="14"/>
  <c r="F208" i="14"/>
  <c r="E208" i="14"/>
  <c r="D208" i="14"/>
  <c r="J207" i="14"/>
  <c r="H207" i="14"/>
  <c r="G207" i="14"/>
  <c r="F207" i="14"/>
  <c r="E207" i="14"/>
  <c r="D207" i="14"/>
  <c r="J206" i="14"/>
  <c r="H206" i="14"/>
  <c r="G206" i="14"/>
  <c r="F206" i="14"/>
  <c r="E206" i="14"/>
  <c r="D206" i="14"/>
  <c r="J205" i="14"/>
  <c r="H205" i="14"/>
  <c r="G205" i="14"/>
  <c r="F205" i="14"/>
  <c r="E205" i="14"/>
  <c r="D205" i="14"/>
  <c r="J204" i="14"/>
  <c r="H204" i="14"/>
  <c r="G204" i="14"/>
  <c r="F204" i="14"/>
  <c r="E204" i="14"/>
  <c r="D204" i="14"/>
  <c r="J203" i="14"/>
  <c r="H203" i="14"/>
  <c r="G203" i="14"/>
  <c r="F203" i="14"/>
  <c r="E203" i="14"/>
  <c r="D203" i="14"/>
  <c r="J202" i="14"/>
  <c r="H202" i="14"/>
  <c r="G202" i="14"/>
  <c r="F202" i="14"/>
  <c r="E202" i="14"/>
  <c r="D202" i="14"/>
  <c r="J201" i="14"/>
  <c r="H201" i="14"/>
  <c r="G201" i="14"/>
  <c r="F201" i="14"/>
  <c r="E201" i="14"/>
  <c r="D201" i="14"/>
  <c r="J200" i="14"/>
  <c r="H200" i="14"/>
  <c r="G200" i="14"/>
  <c r="F200" i="14"/>
  <c r="E200" i="14"/>
  <c r="D200" i="14"/>
  <c r="J199" i="14"/>
  <c r="H199" i="14"/>
  <c r="G199" i="14"/>
  <c r="F199" i="14"/>
  <c r="E199" i="14"/>
  <c r="D199" i="14"/>
  <c r="J198" i="14"/>
  <c r="H198" i="14"/>
  <c r="G198" i="14"/>
  <c r="F198" i="14"/>
  <c r="E198" i="14"/>
  <c r="D198" i="14"/>
  <c r="J197" i="14"/>
  <c r="H197" i="14"/>
  <c r="G197" i="14"/>
  <c r="F197" i="14"/>
  <c r="E197" i="14"/>
  <c r="D197" i="14"/>
  <c r="J196" i="14"/>
  <c r="H196" i="14"/>
  <c r="G196" i="14"/>
  <c r="F196" i="14"/>
  <c r="E196" i="14"/>
  <c r="D196" i="14"/>
  <c r="J195" i="14"/>
  <c r="H195" i="14"/>
  <c r="G195" i="14"/>
  <c r="F195" i="14"/>
  <c r="E195" i="14"/>
  <c r="D195" i="14"/>
  <c r="J194" i="14"/>
  <c r="H194" i="14"/>
  <c r="G194" i="14"/>
  <c r="F194" i="14"/>
  <c r="E194" i="14"/>
  <c r="D194" i="14"/>
  <c r="J193" i="14"/>
  <c r="H193" i="14"/>
  <c r="G193" i="14"/>
  <c r="F193" i="14"/>
  <c r="E193" i="14"/>
  <c r="D193" i="14"/>
  <c r="J192" i="14"/>
  <c r="H192" i="14"/>
  <c r="G192" i="14"/>
  <c r="F192" i="14"/>
  <c r="E192" i="14"/>
  <c r="D192" i="14"/>
  <c r="J191" i="14"/>
  <c r="H191" i="14"/>
  <c r="G191" i="14"/>
  <c r="F191" i="14"/>
  <c r="E191" i="14"/>
  <c r="D191" i="14"/>
  <c r="J190" i="14"/>
  <c r="H190" i="14"/>
  <c r="G190" i="14"/>
  <c r="F190" i="14"/>
  <c r="E190" i="14"/>
  <c r="D190" i="14"/>
  <c r="J189" i="14"/>
  <c r="H189" i="14"/>
  <c r="G189" i="14"/>
  <c r="F189" i="14"/>
  <c r="E189" i="14"/>
  <c r="D189" i="14"/>
  <c r="J188" i="14"/>
  <c r="H188" i="14"/>
  <c r="G188" i="14"/>
  <c r="F188" i="14"/>
  <c r="E188" i="14"/>
  <c r="D188" i="14"/>
  <c r="J187" i="14"/>
  <c r="H187" i="14"/>
  <c r="G187" i="14"/>
  <c r="F187" i="14"/>
  <c r="E187" i="14"/>
  <c r="D187" i="14"/>
  <c r="J186" i="14"/>
  <c r="H186" i="14"/>
  <c r="G186" i="14"/>
  <c r="F186" i="14"/>
  <c r="E186" i="14"/>
  <c r="D186" i="14"/>
  <c r="J185" i="14"/>
  <c r="H185" i="14"/>
  <c r="G185" i="14"/>
  <c r="F185" i="14"/>
  <c r="E185" i="14"/>
  <c r="D185" i="14"/>
  <c r="J184" i="14"/>
  <c r="H184" i="14"/>
  <c r="G184" i="14"/>
  <c r="F184" i="14"/>
  <c r="E184" i="14"/>
  <c r="D184" i="14"/>
  <c r="J183" i="14"/>
  <c r="H183" i="14"/>
  <c r="G183" i="14"/>
  <c r="F183" i="14"/>
  <c r="E183" i="14"/>
  <c r="D183" i="14"/>
  <c r="J182" i="14"/>
  <c r="H182" i="14"/>
  <c r="G182" i="14"/>
  <c r="F182" i="14"/>
  <c r="E182" i="14"/>
  <c r="D182" i="14"/>
  <c r="J181" i="14"/>
  <c r="H181" i="14"/>
  <c r="G181" i="14"/>
  <c r="F181" i="14"/>
  <c r="E181" i="14"/>
  <c r="D181" i="14"/>
  <c r="J180" i="14"/>
  <c r="H180" i="14"/>
  <c r="G180" i="14"/>
  <c r="F180" i="14"/>
  <c r="E180" i="14"/>
  <c r="D180" i="14"/>
  <c r="J179" i="14"/>
  <c r="H179" i="14"/>
  <c r="G179" i="14"/>
  <c r="F179" i="14"/>
  <c r="E179" i="14"/>
  <c r="D179" i="14"/>
  <c r="J178" i="14"/>
  <c r="H178" i="14"/>
  <c r="G178" i="14"/>
  <c r="F178" i="14"/>
  <c r="E178" i="14"/>
  <c r="D178" i="14"/>
  <c r="J177" i="14"/>
  <c r="H177" i="14"/>
  <c r="G177" i="14"/>
  <c r="F177" i="14"/>
  <c r="E177" i="14"/>
  <c r="D177" i="14"/>
  <c r="J176" i="14"/>
  <c r="H176" i="14"/>
  <c r="G176" i="14"/>
  <c r="F176" i="14"/>
  <c r="E176" i="14"/>
  <c r="D176" i="14"/>
  <c r="J175" i="14"/>
  <c r="H175" i="14"/>
  <c r="G175" i="14"/>
  <c r="F175" i="14"/>
  <c r="E175" i="14"/>
  <c r="D175" i="14"/>
  <c r="J174" i="14"/>
  <c r="H174" i="14"/>
  <c r="G174" i="14"/>
  <c r="F174" i="14"/>
  <c r="E174" i="14"/>
  <c r="D174" i="14"/>
  <c r="J173" i="14"/>
  <c r="H173" i="14"/>
  <c r="G173" i="14"/>
  <c r="F173" i="14"/>
  <c r="E173" i="14"/>
  <c r="D173" i="14"/>
  <c r="J172" i="14"/>
  <c r="H172" i="14"/>
  <c r="G172" i="14"/>
  <c r="F172" i="14"/>
  <c r="E172" i="14"/>
  <c r="D172" i="14"/>
  <c r="J171" i="14"/>
  <c r="H171" i="14"/>
  <c r="G171" i="14"/>
  <c r="F171" i="14"/>
  <c r="E171" i="14"/>
  <c r="D171" i="14"/>
  <c r="J170" i="14"/>
  <c r="H170" i="14"/>
  <c r="G170" i="14"/>
  <c r="F170" i="14"/>
  <c r="E170" i="14"/>
  <c r="D170" i="14"/>
  <c r="J169" i="14"/>
  <c r="H169" i="14"/>
  <c r="G169" i="14"/>
  <c r="F169" i="14"/>
  <c r="E169" i="14"/>
  <c r="D169" i="14"/>
  <c r="J168" i="14"/>
  <c r="H168" i="14"/>
  <c r="G168" i="14"/>
  <c r="F168" i="14"/>
  <c r="E168" i="14"/>
  <c r="D168" i="14"/>
  <c r="J167" i="14"/>
  <c r="H167" i="14"/>
  <c r="G167" i="14"/>
  <c r="F167" i="14"/>
  <c r="E167" i="14"/>
  <c r="D167" i="14"/>
  <c r="J166" i="14"/>
  <c r="H166" i="14"/>
  <c r="G166" i="14"/>
  <c r="F166" i="14"/>
  <c r="E166" i="14"/>
  <c r="D166" i="14"/>
  <c r="J165" i="14"/>
  <c r="H165" i="14"/>
  <c r="G165" i="14"/>
  <c r="F165" i="14"/>
  <c r="E165" i="14"/>
  <c r="E69" i="12"/>
  <c r="E70" i="12"/>
  <c r="E71" i="12"/>
  <c r="E72" i="12"/>
  <c r="E73" i="12"/>
  <c r="E74" i="12"/>
  <c r="E75" i="12"/>
  <c r="E76" i="12"/>
  <c r="E77" i="12"/>
  <c r="E78" i="12"/>
  <c r="E79" i="12"/>
  <c r="E80" i="12"/>
  <c r="E81" i="12"/>
  <c r="E82" i="12"/>
  <c r="E83" i="12"/>
  <c r="E51" i="12"/>
  <c r="E52" i="12"/>
  <c r="E53" i="12"/>
  <c r="E54" i="12"/>
  <c r="E55" i="12"/>
  <c r="E56" i="12"/>
  <c r="E57" i="12"/>
  <c r="E58" i="12"/>
  <c r="E59" i="12"/>
  <c r="E60" i="12"/>
  <c r="E61" i="12"/>
  <c r="E62" i="12"/>
  <c r="E63" i="12"/>
  <c r="E64" i="12"/>
  <c r="E65" i="12"/>
  <c r="E66" i="12"/>
  <c r="E67" i="12"/>
  <c r="E68" i="12"/>
  <c r="E30" i="12"/>
  <c r="E31" i="12"/>
  <c r="E32" i="12"/>
  <c r="E33" i="12"/>
  <c r="E34" i="12"/>
  <c r="E35" i="12"/>
  <c r="E36" i="12"/>
  <c r="E37" i="12"/>
  <c r="E38" i="12"/>
  <c r="E39" i="12"/>
  <c r="E40" i="12"/>
  <c r="E41" i="12"/>
  <c r="E42" i="12"/>
  <c r="E43" i="12"/>
  <c r="E44" i="12"/>
  <c r="E45" i="12"/>
  <c r="E46" i="12"/>
  <c r="E47" i="12"/>
  <c r="E48" i="12"/>
  <c r="E49" i="12"/>
  <c r="E50"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2" i="12"/>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11" i="13"/>
  <c r="A104" i="13" l="1"/>
  <c r="A103" i="13"/>
  <c r="A102" i="13"/>
  <c r="A101" i="13"/>
  <c r="A100" i="13"/>
  <c r="A99" i="13"/>
  <c r="A98" i="13"/>
  <c r="A97" i="13"/>
  <c r="A96" i="13"/>
  <c r="A95" i="13"/>
  <c r="I10" i="13"/>
  <c r="H10" i="13"/>
  <c r="G10" i="13"/>
  <c r="F10" i="13"/>
  <c r="E10" i="13"/>
  <c r="D10" i="13"/>
  <c r="C10" i="13"/>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D2" i="12"/>
  <c r="C2" i="12"/>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H3" i="9"/>
  <c r="G3" i="9"/>
  <c r="F3" i="9"/>
  <c r="E3" i="9"/>
  <c r="C79" i="9"/>
  <c r="C80" i="9"/>
  <c r="C81" i="9"/>
  <c r="C82" i="9"/>
  <c r="C83" i="9"/>
  <c r="C84" i="9"/>
  <c r="C59" i="9"/>
  <c r="C60" i="9"/>
  <c r="C61" i="9"/>
  <c r="C62" i="9"/>
  <c r="C63" i="9"/>
  <c r="C64" i="9"/>
  <c r="C65" i="9"/>
  <c r="C66" i="9"/>
  <c r="C67" i="9"/>
  <c r="C68" i="9"/>
  <c r="C69" i="9"/>
  <c r="C70" i="9"/>
  <c r="C71" i="9"/>
  <c r="C72" i="9"/>
  <c r="C73" i="9"/>
  <c r="C74" i="9"/>
  <c r="C75" i="9"/>
  <c r="C76" i="9"/>
  <c r="C77" i="9"/>
  <c r="C78" i="9"/>
  <c r="C39" i="9"/>
  <c r="C40" i="9"/>
  <c r="C41" i="9"/>
  <c r="C42" i="9"/>
  <c r="C43" i="9"/>
  <c r="C44" i="9"/>
  <c r="C45" i="9"/>
  <c r="C46" i="9"/>
  <c r="C47" i="9"/>
  <c r="C48" i="9"/>
  <c r="C49" i="9"/>
  <c r="C50" i="9"/>
  <c r="C51" i="9"/>
  <c r="C52" i="9"/>
  <c r="C53" i="9"/>
  <c r="C54" i="9"/>
  <c r="C55" i="9"/>
  <c r="C56" i="9"/>
  <c r="C57" i="9"/>
  <c r="C58" i="9"/>
  <c r="C19" i="9"/>
  <c r="C20" i="9"/>
  <c r="C21" i="9"/>
  <c r="C22" i="9"/>
  <c r="C23" i="9"/>
  <c r="C24" i="9"/>
  <c r="C25" i="9"/>
  <c r="C26" i="9"/>
  <c r="C27" i="9"/>
  <c r="C28" i="9"/>
  <c r="C29" i="9"/>
  <c r="C30" i="9"/>
  <c r="C31" i="9"/>
  <c r="C32" i="9"/>
  <c r="C33" i="9"/>
  <c r="C34" i="9"/>
  <c r="C35" i="9"/>
  <c r="C36" i="9"/>
  <c r="C37" i="9"/>
  <c r="C38" i="9"/>
  <c r="C4" i="9"/>
  <c r="C5" i="9"/>
  <c r="C6" i="9"/>
  <c r="C7" i="9"/>
  <c r="C8" i="9"/>
  <c r="C9" i="9"/>
  <c r="C10" i="9"/>
  <c r="C11" i="9"/>
  <c r="C12" i="9"/>
  <c r="C13" i="9"/>
  <c r="C14" i="9"/>
  <c r="C15" i="9"/>
  <c r="C16" i="9"/>
  <c r="C17" i="9"/>
  <c r="C18" i="9"/>
  <c r="A111" i="8"/>
  <c r="A110" i="8"/>
  <c r="A109" i="8"/>
  <c r="A108" i="8"/>
  <c r="A107" i="8"/>
  <c r="A106" i="8"/>
  <c r="A105" i="8"/>
  <c r="A104" i="8"/>
  <c r="A103" i="8"/>
  <c r="A102" i="8"/>
  <c r="AF92" i="8"/>
  <c r="AE92" i="8"/>
  <c r="AD92" i="8"/>
  <c r="AC92" i="8"/>
  <c r="AB92" i="8"/>
  <c r="AK92" i="8"/>
  <c r="AJ92" i="8"/>
  <c r="AI92" i="8"/>
  <c r="AH92" i="8"/>
  <c r="AG92" i="8"/>
  <c r="AA92" i="8"/>
  <c r="Z92" i="8"/>
  <c r="Y92" i="8"/>
  <c r="X92" i="8"/>
  <c r="W92" i="8"/>
  <c r="V92" i="8"/>
  <c r="U92" i="8"/>
  <c r="T92" i="8"/>
  <c r="S92" i="8"/>
  <c r="R92" i="8"/>
  <c r="Q92" i="8"/>
  <c r="P92" i="8"/>
  <c r="O92" i="8"/>
  <c r="N92" i="8"/>
  <c r="M92" i="8"/>
  <c r="L92" i="8"/>
  <c r="K92" i="8"/>
  <c r="J92" i="8"/>
  <c r="I92" i="8"/>
  <c r="H92" i="8"/>
  <c r="G92" i="8"/>
  <c r="F92" i="8"/>
  <c r="E92" i="8"/>
  <c r="D92" i="8"/>
  <c r="C92" i="8"/>
  <c r="AF91" i="8"/>
  <c r="AE91" i="8"/>
  <c r="AD91" i="8"/>
  <c r="AC91" i="8"/>
  <c r="AB91" i="8"/>
  <c r="AK91" i="8"/>
  <c r="AJ91" i="8"/>
  <c r="AI91" i="8"/>
  <c r="AH91" i="8"/>
  <c r="AG91" i="8"/>
  <c r="AA91" i="8"/>
  <c r="Z91" i="8"/>
  <c r="Y91" i="8"/>
  <c r="X91" i="8"/>
  <c r="W91" i="8"/>
  <c r="V91" i="8"/>
  <c r="U91" i="8"/>
  <c r="T91" i="8"/>
  <c r="S91" i="8"/>
  <c r="R91" i="8"/>
  <c r="Q91" i="8"/>
  <c r="P91" i="8"/>
  <c r="O91" i="8"/>
  <c r="N91" i="8"/>
  <c r="M91" i="8"/>
  <c r="L91" i="8"/>
  <c r="K91" i="8"/>
  <c r="J91" i="8"/>
  <c r="I91" i="8"/>
  <c r="H91" i="8"/>
  <c r="G91" i="8"/>
  <c r="F91" i="8"/>
  <c r="E91" i="8"/>
  <c r="D91" i="8"/>
  <c r="C91" i="8"/>
  <c r="AF90" i="8"/>
  <c r="AE90" i="8"/>
  <c r="AD90" i="8"/>
  <c r="AC90" i="8"/>
  <c r="AB90" i="8"/>
  <c r="AK90" i="8"/>
  <c r="AJ90" i="8"/>
  <c r="AI90" i="8"/>
  <c r="AH90" i="8"/>
  <c r="AG90" i="8"/>
  <c r="AA90" i="8"/>
  <c r="Z90" i="8"/>
  <c r="Y90" i="8"/>
  <c r="X90" i="8"/>
  <c r="W90" i="8"/>
  <c r="V90" i="8"/>
  <c r="U90" i="8"/>
  <c r="T90" i="8"/>
  <c r="S90" i="8"/>
  <c r="R90" i="8"/>
  <c r="Q90" i="8"/>
  <c r="P90" i="8"/>
  <c r="O90" i="8"/>
  <c r="N90" i="8"/>
  <c r="M90" i="8"/>
  <c r="L90" i="8"/>
  <c r="K90" i="8"/>
  <c r="J90" i="8"/>
  <c r="I90" i="8"/>
  <c r="H90" i="8"/>
  <c r="G90" i="8"/>
  <c r="F90" i="8"/>
  <c r="E90" i="8"/>
  <c r="D90" i="8"/>
  <c r="C90" i="8"/>
  <c r="AF89" i="8"/>
  <c r="AE89" i="8"/>
  <c r="AD89" i="8"/>
  <c r="AC89" i="8"/>
  <c r="AB89" i="8"/>
  <c r="AK89" i="8"/>
  <c r="AJ89" i="8"/>
  <c r="AI89" i="8"/>
  <c r="AH89" i="8"/>
  <c r="AG89" i="8"/>
  <c r="AA89" i="8"/>
  <c r="Z89" i="8"/>
  <c r="Y89" i="8"/>
  <c r="X89" i="8"/>
  <c r="W89" i="8"/>
  <c r="V89" i="8"/>
  <c r="U89" i="8"/>
  <c r="T89" i="8"/>
  <c r="S89" i="8"/>
  <c r="R89" i="8"/>
  <c r="Q89" i="8"/>
  <c r="P89" i="8"/>
  <c r="O89" i="8"/>
  <c r="N89" i="8"/>
  <c r="M89" i="8"/>
  <c r="L89" i="8"/>
  <c r="K89" i="8"/>
  <c r="J89" i="8"/>
  <c r="I89" i="8"/>
  <c r="H89" i="8"/>
  <c r="G89" i="8"/>
  <c r="F89" i="8"/>
  <c r="E89" i="8"/>
  <c r="D89" i="8"/>
  <c r="C89" i="8"/>
  <c r="AF88" i="8"/>
  <c r="AE88" i="8"/>
  <c r="AD88" i="8"/>
  <c r="AC88" i="8"/>
  <c r="AB88" i="8"/>
  <c r="AK88" i="8"/>
  <c r="AJ88" i="8"/>
  <c r="AI88" i="8"/>
  <c r="AH88" i="8"/>
  <c r="AG88" i="8"/>
  <c r="AA88" i="8"/>
  <c r="Z88" i="8"/>
  <c r="Y88" i="8"/>
  <c r="X88" i="8"/>
  <c r="W88" i="8"/>
  <c r="V88" i="8"/>
  <c r="U88" i="8"/>
  <c r="T88" i="8"/>
  <c r="S88" i="8"/>
  <c r="R88" i="8"/>
  <c r="Q88" i="8"/>
  <c r="P88" i="8"/>
  <c r="O88" i="8"/>
  <c r="N88" i="8"/>
  <c r="M88" i="8"/>
  <c r="L88" i="8"/>
  <c r="K88" i="8"/>
  <c r="J88" i="8"/>
  <c r="I88" i="8"/>
  <c r="H88" i="8"/>
  <c r="G88" i="8"/>
  <c r="F88" i="8"/>
  <c r="E88" i="8"/>
  <c r="D88" i="8"/>
  <c r="C88" i="8"/>
  <c r="AF87" i="8"/>
  <c r="AE87" i="8"/>
  <c r="AD87" i="8"/>
  <c r="AC87" i="8"/>
  <c r="AB87" i="8"/>
  <c r="AK87" i="8"/>
  <c r="AJ87" i="8"/>
  <c r="AI87" i="8"/>
  <c r="AH87" i="8"/>
  <c r="AG87" i="8"/>
  <c r="AA87" i="8"/>
  <c r="Z87" i="8"/>
  <c r="Y87" i="8"/>
  <c r="X87" i="8"/>
  <c r="W87" i="8"/>
  <c r="V87" i="8"/>
  <c r="U87" i="8"/>
  <c r="T87" i="8"/>
  <c r="S87" i="8"/>
  <c r="R87" i="8"/>
  <c r="Q87" i="8"/>
  <c r="P87" i="8"/>
  <c r="O87" i="8"/>
  <c r="N87" i="8"/>
  <c r="M87" i="8"/>
  <c r="L87" i="8"/>
  <c r="K87" i="8"/>
  <c r="J87" i="8"/>
  <c r="I87" i="8"/>
  <c r="H87" i="8"/>
  <c r="G87" i="8"/>
  <c r="F87" i="8"/>
  <c r="E87" i="8"/>
  <c r="D87" i="8"/>
  <c r="C87" i="8"/>
  <c r="AF86" i="8"/>
  <c r="AE86" i="8"/>
  <c r="AD86" i="8"/>
  <c r="AC86" i="8"/>
  <c r="AB86" i="8"/>
  <c r="AK86" i="8"/>
  <c r="AJ86" i="8"/>
  <c r="AI86" i="8"/>
  <c r="AH86" i="8"/>
  <c r="AG86" i="8"/>
  <c r="AA86" i="8"/>
  <c r="Z86" i="8"/>
  <c r="Y86" i="8"/>
  <c r="X86" i="8"/>
  <c r="W86" i="8"/>
  <c r="V86" i="8"/>
  <c r="U86" i="8"/>
  <c r="T86" i="8"/>
  <c r="S86" i="8"/>
  <c r="R86" i="8"/>
  <c r="Q86" i="8"/>
  <c r="P86" i="8"/>
  <c r="O86" i="8"/>
  <c r="N86" i="8"/>
  <c r="M86" i="8"/>
  <c r="L86" i="8"/>
  <c r="K86" i="8"/>
  <c r="J86" i="8"/>
  <c r="I86" i="8"/>
  <c r="H86" i="8"/>
  <c r="G86" i="8"/>
  <c r="F86" i="8"/>
  <c r="E86" i="8"/>
  <c r="D86" i="8"/>
  <c r="C86" i="8"/>
  <c r="AF85" i="8"/>
  <c r="AE85" i="8"/>
  <c r="AD85" i="8"/>
  <c r="AC85" i="8"/>
  <c r="AB85" i="8"/>
  <c r="AK85" i="8"/>
  <c r="AJ85" i="8"/>
  <c r="AI85" i="8"/>
  <c r="AH85" i="8"/>
  <c r="AG85" i="8"/>
  <c r="AA85" i="8"/>
  <c r="Z85" i="8"/>
  <c r="Y85" i="8"/>
  <c r="X85" i="8"/>
  <c r="W85" i="8"/>
  <c r="V85" i="8"/>
  <c r="U85" i="8"/>
  <c r="T85" i="8"/>
  <c r="S85" i="8"/>
  <c r="R85" i="8"/>
  <c r="Q85" i="8"/>
  <c r="P85" i="8"/>
  <c r="O85" i="8"/>
  <c r="N85" i="8"/>
  <c r="M85" i="8"/>
  <c r="L85" i="8"/>
  <c r="K85" i="8"/>
  <c r="J85" i="8"/>
  <c r="I85" i="8"/>
  <c r="H85" i="8"/>
  <c r="G85" i="8"/>
  <c r="F85" i="8"/>
  <c r="E85" i="8"/>
  <c r="D85" i="8"/>
  <c r="C85" i="8"/>
  <c r="AF84" i="8"/>
  <c r="AE84" i="8"/>
  <c r="AD84" i="8"/>
  <c r="AC84" i="8"/>
  <c r="AB84" i="8"/>
  <c r="AK84" i="8"/>
  <c r="AJ84" i="8"/>
  <c r="AI84" i="8"/>
  <c r="AH84" i="8"/>
  <c r="AG84" i="8"/>
  <c r="AA84" i="8"/>
  <c r="Z84" i="8"/>
  <c r="Y84" i="8"/>
  <c r="X84" i="8"/>
  <c r="W84" i="8"/>
  <c r="V84" i="8"/>
  <c r="U84" i="8"/>
  <c r="T84" i="8"/>
  <c r="S84" i="8"/>
  <c r="R84" i="8"/>
  <c r="Q84" i="8"/>
  <c r="P84" i="8"/>
  <c r="O84" i="8"/>
  <c r="N84" i="8"/>
  <c r="M84" i="8"/>
  <c r="L84" i="8"/>
  <c r="K84" i="8"/>
  <c r="J84" i="8"/>
  <c r="I84" i="8"/>
  <c r="H84" i="8"/>
  <c r="G84" i="8"/>
  <c r="F84" i="8"/>
  <c r="E84" i="8"/>
  <c r="D84" i="8"/>
  <c r="C84" i="8"/>
  <c r="AF83" i="8"/>
  <c r="AE83" i="8"/>
  <c r="AD83" i="8"/>
  <c r="AC83" i="8"/>
  <c r="AB83" i="8"/>
  <c r="AK83" i="8"/>
  <c r="AJ83" i="8"/>
  <c r="AI83" i="8"/>
  <c r="AH83" i="8"/>
  <c r="AG83" i="8"/>
  <c r="AA83" i="8"/>
  <c r="Z83" i="8"/>
  <c r="Y83" i="8"/>
  <c r="X83" i="8"/>
  <c r="W83" i="8"/>
  <c r="V83" i="8"/>
  <c r="U83" i="8"/>
  <c r="T83" i="8"/>
  <c r="S83" i="8"/>
  <c r="R83" i="8"/>
  <c r="Q83" i="8"/>
  <c r="P83" i="8"/>
  <c r="O83" i="8"/>
  <c r="N83" i="8"/>
  <c r="M83" i="8"/>
  <c r="L83" i="8"/>
  <c r="K83" i="8"/>
  <c r="J83" i="8"/>
  <c r="I83" i="8"/>
  <c r="H83" i="8"/>
  <c r="G83" i="8"/>
  <c r="F83" i="8"/>
  <c r="E83" i="8"/>
  <c r="D83" i="8"/>
  <c r="C83" i="8"/>
  <c r="AF82" i="8"/>
  <c r="AE82" i="8"/>
  <c r="AD82" i="8"/>
  <c r="AC82" i="8"/>
  <c r="AB82" i="8"/>
  <c r="AK82" i="8"/>
  <c r="AJ82" i="8"/>
  <c r="AI82" i="8"/>
  <c r="AH82" i="8"/>
  <c r="AG82" i="8"/>
  <c r="AA82" i="8"/>
  <c r="Z82" i="8"/>
  <c r="Y82" i="8"/>
  <c r="X82" i="8"/>
  <c r="W82" i="8"/>
  <c r="V82" i="8"/>
  <c r="U82" i="8"/>
  <c r="T82" i="8"/>
  <c r="S82" i="8"/>
  <c r="R82" i="8"/>
  <c r="Q82" i="8"/>
  <c r="P82" i="8"/>
  <c r="O82" i="8"/>
  <c r="N82" i="8"/>
  <c r="M82" i="8"/>
  <c r="L82" i="8"/>
  <c r="K82" i="8"/>
  <c r="J82" i="8"/>
  <c r="I82" i="8"/>
  <c r="H82" i="8"/>
  <c r="G82" i="8"/>
  <c r="F82" i="8"/>
  <c r="E82" i="8"/>
  <c r="D82" i="8"/>
  <c r="C82" i="8"/>
  <c r="AF81" i="8"/>
  <c r="AE81" i="8"/>
  <c r="AD81" i="8"/>
  <c r="AC81" i="8"/>
  <c r="AB81" i="8"/>
  <c r="AK81" i="8"/>
  <c r="AJ81" i="8"/>
  <c r="AI81" i="8"/>
  <c r="AH81" i="8"/>
  <c r="AG81" i="8"/>
  <c r="AA81" i="8"/>
  <c r="Z81" i="8"/>
  <c r="Y81" i="8"/>
  <c r="X81" i="8"/>
  <c r="W81" i="8"/>
  <c r="V81" i="8"/>
  <c r="U81" i="8"/>
  <c r="T81" i="8"/>
  <c r="S81" i="8"/>
  <c r="R81" i="8"/>
  <c r="Q81" i="8"/>
  <c r="P81" i="8"/>
  <c r="O81" i="8"/>
  <c r="N81" i="8"/>
  <c r="M81" i="8"/>
  <c r="L81" i="8"/>
  <c r="K81" i="8"/>
  <c r="J81" i="8"/>
  <c r="I81" i="8"/>
  <c r="H81" i="8"/>
  <c r="G81" i="8"/>
  <c r="F81" i="8"/>
  <c r="E81" i="8"/>
  <c r="D81" i="8"/>
  <c r="C81" i="8"/>
  <c r="AF80" i="8"/>
  <c r="AE80" i="8"/>
  <c r="AD80" i="8"/>
  <c r="AC80" i="8"/>
  <c r="AB80" i="8"/>
  <c r="AK80" i="8"/>
  <c r="AJ80" i="8"/>
  <c r="AI80" i="8"/>
  <c r="AH80" i="8"/>
  <c r="AG80" i="8"/>
  <c r="AA80" i="8"/>
  <c r="Z80" i="8"/>
  <c r="Y80" i="8"/>
  <c r="X80" i="8"/>
  <c r="W80" i="8"/>
  <c r="V80" i="8"/>
  <c r="U80" i="8"/>
  <c r="T80" i="8"/>
  <c r="S80" i="8"/>
  <c r="R80" i="8"/>
  <c r="Q80" i="8"/>
  <c r="P80" i="8"/>
  <c r="O80" i="8"/>
  <c r="N80" i="8"/>
  <c r="M80" i="8"/>
  <c r="L80" i="8"/>
  <c r="K80" i="8"/>
  <c r="J80" i="8"/>
  <c r="I80" i="8"/>
  <c r="H80" i="8"/>
  <c r="G80" i="8"/>
  <c r="F80" i="8"/>
  <c r="E80" i="8"/>
  <c r="D80" i="8"/>
  <c r="C80" i="8"/>
  <c r="AF79" i="8"/>
  <c r="AE79" i="8"/>
  <c r="AD79" i="8"/>
  <c r="AC79" i="8"/>
  <c r="AB79" i="8"/>
  <c r="AK79" i="8"/>
  <c r="AJ79" i="8"/>
  <c r="AI79" i="8"/>
  <c r="AH79" i="8"/>
  <c r="AG79" i="8"/>
  <c r="AA79" i="8"/>
  <c r="Z79" i="8"/>
  <c r="Y79" i="8"/>
  <c r="X79" i="8"/>
  <c r="W79" i="8"/>
  <c r="V79" i="8"/>
  <c r="U79" i="8"/>
  <c r="T79" i="8"/>
  <c r="S79" i="8"/>
  <c r="R79" i="8"/>
  <c r="Q79" i="8"/>
  <c r="P79" i="8"/>
  <c r="O79" i="8"/>
  <c r="N79" i="8"/>
  <c r="M79" i="8"/>
  <c r="L79" i="8"/>
  <c r="K79" i="8"/>
  <c r="J79" i="8"/>
  <c r="I79" i="8"/>
  <c r="H79" i="8"/>
  <c r="G79" i="8"/>
  <c r="F79" i="8"/>
  <c r="E79" i="8"/>
  <c r="D79" i="8"/>
  <c r="C79" i="8"/>
  <c r="AF78" i="8"/>
  <c r="AE78" i="8"/>
  <c r="AD78" i="8"/>
  <c r="AC78" i="8"/>
  <c r="AB78" i="8"/>
  <c r="AK78" i="8"/>
  <c r="AJ78" i="8"/>
  <c r="AI78" i="8"/>
  <c r="AH78" i="8"/>
  <c r="AG78" i="8"/>
  <c r="AA78" i="8"/>
  <c r="Z78" i="8"/>
  <c r="Y78" i="8"/>
  <c r="X78" i="8"/>
  <c r="W78" i="8"/>
  <c r="V78" i="8"/>
  <c r="U78" i="8"/>
  <c r="T78" i="8"/>
  <c r="S78" i="8"/>
  <c r="R78" i="8"/>
  <c r="Q78" i="8"/>
  <c r="P78" i="8"/>
  <c r="O78" i="8"/>
  <c r="N78" i="8"/>
  <c r="M78" i="8"/>
  <c r="L78" i="8"/>
  <c r="K78" i="8"/>
  <c r="J78" i="8"/>
  <c r="I78" i="8"/>
  <c r="H78" i="8"/>
  <c r="G78" i="8"/>
  <c r="F78" i="8"/>
  <c r="E78" i="8"/>
  <c r="D78" i="8"/>
  <c r="C78" i="8"/>
  <c r="AF77" i="8"/>
  <c r="AE77" i="8"/>
  <c r="AD77" i="8"/>
  <c r="AC77" i="8"/>
  <c r="AB77" i="8"/>
  <c r="AK77" i="8"/>
  <c r="AJ77" i="8"/>
  <c r="AI77" i="8"/>
  <c r="AH77" i="8"/>
  <c r="AG77" i="8"/>
  <c r="AA77" i="8"/>
  <c r="Z77" i="8"/>
  <c r="Y77" i="8"/>
  <c r="X77" i="8"/>
  <c r="W77" i="8"/>
  <c r="V77" i="8"/>
  <c r="U77" i="8"/>
  <c r="T77" i="8"/>
  <c r="S77" i="8"/>
  <c r="R77" i="8"/>
  <c r="Q77" i="8"/>
  <c r="P77" i="8"/>
  <c r="O77" i="8"/>
  <c r="N77" i="8"/>
  <c r="M77" i="8"/>
  <c r="L77" i="8"/>
  <c r="K77" i="8"/>
  <c r="J77" i="8"/>
  <c r="I77" i="8"/>
  <c r="H77" i="8"/>
  <c r="G77" i="8"/>
  <c r="F77" i="8"/>
  <c r="E77" i="8"/>
  <c r="D77" i="8"/>
  <c r="C77" i="8"/>
  <c r="AF76" i="8"/>
  <c r="AE76" i="8"/>
  <c r="AD76" i="8"/>
  <c r="AC76" i="8"/>
  <c r="AB76" i="8"/>
  <c r="AK76" i="8"/>
  <c r="AJ76" i="8"/>
  <c r="AI76" i="8"/>
  <c r="AH76" i="8"/>
  <c r="AG76" i="8"/>
  <c r="AA76" i="8"/>
  <c r="Z76" i="8"/>
  <c r="Y76" i="8"/>
  <c r="X76" i="8"/>
  <c r="W76" i="8"/>
  <c r="V76" i="8"/>
  <c r="U76" i="8"/>
  <c r="T76" i="8"/>
  <c r="S76" i="8"/>
  <c r="R76" i="8"/>
  <c r="Q76" i="8"/>
  <c r="P76" i="8"/>
  <c r="O76" i="8"/>
  <c r="N76" i="8"/>
  <c r="M76" i="8"/>
  <c r="L76" i="8"/>
  <c r="K76" i="8"/>
  <c r="J76" i="8"/>
  <c r="I76" i="8"/>
  <c r="H76" i="8"/>
  <c r="G76" i="8"/>
  <c r="F76" i="8"/>
  <c r="E76" i="8"/>
  <c r="D76" i="8"/>
  <c r="C76" i="8"/>
  <c r="AF75" i="8"/>
  <c r="AE75" i="8"/>
  <c r="AD75" i="8"/>
  <c r="AC75" i="8"/>
  <c r="AB75" i="8"/>
  <c r="AK75" i="8"/>
  <c r="AJ75" i="8"/>
  <c r="AI75" i="8"/>
  <c r="AH75" i="8"/>
  <c r="AG75" i="8"/>
  <c r="AA75" i="8"/>
  <c r="Z75" i="8"/>
  <c r="Y75" i="8"/>
  <c r="X75" i="8"/>
  <c r="W75" i="8"/>
  <c r="V75" i="8"/>
  <c r="U75" i="8"/>
  <c r="T75" i="8"/>
  <c r="S75" i="8"/>
  <c r="R75" i="8"/>
  <c r="Q75" i="8"/>
  <c r="P75" i="8"/>
  <c r="O75" i="8"/>
  <c r="N75" i="8"/>
  <c r="M75" i="8"/>
  <c r="L75" i="8"/>
  <c r="K75" i="8"/>
  <c r="J75" i="8"/>
  <c r="I75" i="8"/>
  <c r="H75" i="8"/>
  <c r="G75" i="8"/>
  <c r="F75" i="8"/>
  <c r="E75" i="8"/>
  <c r="D75" i="8"/>
  <c r="C75" i="8"/>
  <c r="AF74" i="8"/>
  <c r="AE74" i="8"/>
  <c r="AD74" i="8"/>
  <c r="AC74" i="8"/>
  <c r="AB74" i="8"/>
  <c r="AK74" i="8"/>
  <c r="AJ74" i="8"/>
  <c r="AI74" i="8"/>
  <c r="AH74" i="8"/>
  <c r="AG74" i="8"/>
  <c r="AA74" i="8"/>
  <c r="Z74" i="8"/>
  <c r="Y74" i="8"/>
  <c r="X74" i="8"/>
  <c r="W74" i="8"/>
  <c r="V74" i="8"/>
  <c r="U74" i="8"/>
  <c r="T74" i="8"/>
  <c r="S74" i="8"/>
  <c r="R74" i="8"/>
  <c r="Q74" i="8"/>
  <c r="P74" i="8"/>
  <c r="O74" i="8"/>
  <c r="N74" i="8"/>
  <c r="M74" i="8"/>
  <c r="L74" i="8"/>
  <c r="K74" i="8"/>
  <c r="J74" i="8"/>
  <c r="I74" i="8"/>
  <c r="H74" i="8"/>
  <c r="G74" i="8"/>
  <c r="F74" i="8"/>
  <c r="E74" i="8"/>
  <c r="D74" i="8"/>
  <c r="C74" i="8"/>
  <c r="AF73" i="8"/>
  <c r="AE73" i="8"/>
  <c r="AD73" i="8"/>
  <c r="AC73" i="8"/>
  <c r="AB73" i="8"/>
  <c r="AK73" i="8"/>
  <c r="AJ73" i="8"/>
  <c r="AI73" i="8"/>
  <c r="AH73" i="8"/>
  <c r="AG73" i="8"/>
  <c r="AA73" i="8"/>
  <c r="Z73" i="8"/>
  <c r="Y73" i="8"/>
  <c r="X73" i="8"/>
  <c r="W73" i="8"/>
  <c r="V73" i="8"/>
  <c r="U73" i="8"/>
  <c r="T73" i="8"/>
  <c r="S73" i="8"/>
  <c r="R73" i="8"/>
  <c r="Q73" i="8"/>
  <c r="P73" i="8"/>
  <c r="O73" i="8"/>
  <c r="N73" i="8"/>
  <c r="M73" i="8"/>
  <c r="L73" i="8"/>
  <c r="K73" i="8"/>
  <c r="J73" i="8"/>
  <c r="I73" i="8"/>
  <c r="H73" i="8"/>
  <c r="G73" i="8"/>
  <c r="F73" i="8"/>
  <c r="E73" i="8"/>
  <c r="D73" i="8"/>
  <c r="C73" i="8"/>
  <c r="AF72" i="8"/>
  <c r="AE72" i="8"/>
  <c r="AD72" i="8"/>
  <c r="AC72" i="8"/>
  <c r="AB72" i="8"/>
  <c r="AK72" i="8"/>
  <c r="AJ72" i="8"/>
  <c r="AI72" i="8"/>
  <c r="AH72" i="8"/>
  <c r="AG72" i="8"/>
  <c r="AA72" i="8"/>
  <c r="Z72" i="8"/>
  <c r="Y72" i="8"/>
  <c r="X72" i="8"/>
  <c r="W72" i="8"/>
  <c r="V72" i="8"/>
  <c r="U72" i="8"/>
  <c r="T72" i="8"/>
  <c r="S72" i="8"/>
  <c r="R72" i="8"/>
  <c r="Q72" i="8"/>
  <c r="P72" i="8"/>
  <c r="O72" i="8"/>
  <c r="N72" i="8"/>
  <c r="M72" i="8"/>
  <c r="L72" i="8"/>
  <c r="K72" i="8"/>
  <c r="J72" i="8"/>
  <c r="I72" i="8"/>
  <c r="H72" i="8"/>
  <c r="G72" i="8"/>
  <c r="F72" i="8"/>
  <c r="E72" i="8"/>
  <c r="D72" i="8"/>
  <c r="C72" i="8"/>
  <c r="AF71" i="8"/>
  <c r="AE71" i="8"/>
  <c r="AD71" i="8"/>
  <c r="AC71" i="8"/>
  <c r="AB71" i="8"/>
  <c r="AK71" i="8"/>
  <c r="AJ71" i="8"/>
  <c r="AI71" i="8"/>
  <c r="AH71" i="8"/>
  <c r="AG71" i="8"/>
  <c r="AA71" i="8"/>
  <c r="Z71" i="8"/>
  <c r="Y71" i="8"/>
  <c r="X71" i="8"/>
  <c r="W71" i="8"/>
  <c r="V71" i="8"/>
  <c r="U71" i="8"/>
  <c r="T71" i="8"/>
  <c r="S71" i="8"/>
  <c r="R71" i="8"/>
  <c r="Q71" i="8"/>
  <c r="P71" i="8"/>
  <c r="O71" i="8"/>
  <c r="N71" i="8"/>
  <c r="M71" i="8"/>
  <c r="L71" i="8"/>
  <c r="K71" i="8"/>
  <c r="J71" i="8"/>
  <c r="I71" i="8"/>
  <c r="H71" i="8"/>
  <c r="G71" i="8"/>
  <c r="F71" i="8"/>
  <c r="E71" i="8"/>
  <c r="D71" i="8"/>
  <c r="C71" i="8"/>
  <c r="AF70" i="8"/>
  <c r="AE70" i="8"/>
  <c r="AD70" i="8"/>
  <c r="AC70" i="8"/>
  <c r="AB70" i="8"/>
  <c r="AK70" i="8"/>
  <c r="AJ70" i="8"/>
  <c r="AI70" i="8"/>
  <c r="AH70" i="8"/>
  <c r="AG70" i="8"/>
  <c r="AA70" i="8"/>
  <c r="Z70" i="8"/>
  <c r="Y70" i="8"/>
  <c r="X70" i="8"/>
  <c r="W70" i="8"/>
  <c r="V70" i="8"/>
  <c r="U70" i="8"/>
  <c r="T70" i="8"/>
  <c r="S70" i="8"/>
  <c r="R70" i="8"/>
  <c r="Q70" i="8"/>
  <c r="P70" i="8"/>
  <c r="O70" i="8"/>
  <c r="N70" i="8"/>
  <c r="M70" i="8"/>
  <c r="L70" i="8"/>
  <c r="K70" i="8"/>
  <c r="J70" i="8"/>
  <c r="I70" i="8"/>
  <c r="H70" i="8"/>
  <c r="G70" i="8"/>
  <c r="F70" i="8"/>
  <c r="E70" i="8"/>
  <c r="D70" i="8"/>
  <c r="C70" i="8"/>
  <c r="AF69" i="8"/>
  <c r="AE69" i="8"/>
  <c r="AD69" i="8"/>
  <c r="AC69" i="8"/>
  <c r="AB69" i="8"/>
  <c r="AK69" i="8"/>
  <c r="AJ69" i="8"/>
  <c r="AI69" i="8"/>
  <c r="AH69" i="8"/>
  <c r="AG69" i="8"/>
  <c r="AA69" i="8"/>
  <c r="Z69" i="8"/>
  <c r="Y69" i="8"/>
  <c r="X69" i="8"/>
  <c r="W69" i="8"/>
  <c r="V69" i="8"/>
  <c r="U69" i="8"/>
  <c r="T69" i="8"/>
  <c r="S69" i="8"/>
  <c r="R69" i="8"/>
  <c r="Q69" i="8"/>
  <c r="P69" i="8"/>
  <c r="O69" i="8"/>
  <c r="N69" i="8"/>
  <c r="M69" i="8"/>
  <c r="L69" i="8"/>
  <c r="K69" i="8"/>
  <c r="J69" i="8"/>
  <c r="I69" i="8"/>
  <c r="H69" i="8"/>
  <c r="G69" i="8"/>
  <c r="F69" i="8"/>
  <c r="E69" i="8"/>
  <c r="D69" i="8"/>
  <c r="C69" i="8"/>
  <c r="AF68" i="8"/>
  <c r="AE68" i="8"/>
  <c r="AD68" i="8"/>
  <c r="AC68" i="8"/>
  <c r="AB68" i="8"/>
  <c r="AK68" i="8"/>
  <c r="AJ68" i="8"/>
  <c r="AI68" i="8"/>
  <c r="AH68" i="8"/>
  <c r="AG68" i="8"/>
  <c r="AA68" i="8"/>
  <c r="Z68" i="8"/>
  <c r="Y68" i="8"/>
  <c r="X68" i="8"/>
  <c r="W68" i="8"/>
  <c r="V68" i="8"/>
  <c r="U68" i="8"/>
  <c r="T68" i="8"/>
  <c r="S68" i="8"/>
  <c r="R68" i="8"/>
  <c r="Q68" i="8"/>
  <c r="P68" i="8"/>
  <c r="O68" i="8"/>
  <c r="N68" i="8"/>
  <c r="M68" i="8"/>
  <c r="L68" i="8"/>
  <c r="K68" i="8"/>
  <c r="J68" i="8"/>
  <c r="I68" i="8"/>
  <c r="H68" i="8"/>
  <c r="G68" i="8"/>
  <c r="F68" i="8"/>
  <c r="E68" i="8"/>
  <c r="D68" i="8"/>
  <c r="C68" i="8"/>
  <c r="AF67" i="8"/>
  <c r="AE67" i="8"/>
  <c r="AD67" i="8"/>
  <c r="AC67" i="8"/>
  <c r="AB67" i="8"/>
  <c r="AK67" i="8"/>
  <c r="AJ67" i="8"/>
  <c r="AI67" i="8"/>
  <c r="AH67" i="8"/>
  <c r="AG67" i="8"/>
  <c r="AA67" i="8"/>
  <c r="Z67" i="8"/>
  <c r="Y67" i="8"/>
  <c r="X67" i="8"/>
  <c r="W67" i="8"/>
  <c r="V67" i="8"/>
  <c r="U67" i="8"/>
  <c r="T67" i="8"/>
  <c r="S67" i="8"/>
  <c r="R67" i="8"/>
  <c r="Q67" i="8"/>
  <c r="P67" i="8"/>
  <c r="O67" i="8"/>
  <c r="N67" i="8"/>
  <c r="M67" i="8"/>
  <c r="L67" i="8"/>
  <c r="K67" i="8"/>
  <c r="J67" i="8"/>
  <c r="I67" i="8"/>
  <c r="H67" i="8"/>
  <c r="G67" i="8"/>
  <c r="F67" i="8"/>
  <c r="E67" i="8"/>
  <c r="D67" i="8"/>
  <c r="C67" i="8"/>
  <c r="AF66" i="8"/>
  <c r="AE66" i="8"/>
  <c r="AD66" i="8"/>
  <c r="AC66" i="8"/>
  <c r="AB66" i="8"/>
  <c r="AK66" i="8"/>
  <c r="AJ66" i="8"/>
  <c r="AI66" i="8"/>
  <c r="AH66" i="8"/>
  <c r="AG66" i="8"/>
  <c r="AA66" i="8"/>
  <c r="Z66" i="8"/>
  <c r="Y66" i="8"/>
  <c r="X66" i="8"/>
  <c r="W66" i="8"/>
  <c r="V66" i="8"/>
  <c r="U66" i="8"/>
  <c r="T66" i="8"/>
  <c r="S66" i="8"/>
  <c r="R66" i="8"/>
  <c r="Q66" i="8"/>
  <c r="P66" i="8"/>
  <c r="O66" i="8"/>
  <c r="N66" i="8"/>
  <c r="M66" i="8"/>
  <c r="L66" i="8"/>
  <c r="K66" i="8"/>
  <c r="J66" i="8"/>
  <c r="I66" i="8"/>
  <c r="H66" i="8"/>
  <c r="G66" i="8"/>
  <c r="F66" i="8"/>
  <c r="E66" i="8"/>
  <c r="D66" i="8"/>
  <c r="C66" i="8"/>
  <c r="AF65" i="8"/>
  <c r="AE65" i="8"/>
  <c r="AD65" i="8"/>
  <c r="AC65" i="8"/>
  <c r="AB65" i="8"/>
  <c r="AK65" i="8"/>
  <c r="AJ65" i="8"/>
  <c r="AI65" i="8"/>
  <c r="AH65" i="8"/>
  <c r="AG65" i="8"/>
  <c r="AA65" i="8"/>
  <c r="Z65" i="8"/>
  <c r="Y65" i="8"/>
  <c r="X65" i="8"/>
  <c r="W65" i="8"/>
  <c r="V65" i="8"/>
  <c r="U65" i="8"/>
  <c r="T65" i="8"/>
  <c r="S65" i="8"/>
  <c r="R65" i="8"/>
  <c r="Q65" i="8"/>
  <c r="P65" i="8"/>
  <c r="O65" i="8"/>
  <c r="N65" i="8"/>
  <c r="M65" i="8"/>
  <c r="L65" i="8"/>
  <c r="K65" i="8"/>
  <c r="J65" i="8"/>
  <c r="I65" i="8"/>
  <c r="H65" i="8"/>
  <c r="G65" i="8"/>
  <c r="F65" i="8"/>
  <c r="E65" i="8"/>
  <c r="D65" i="8"/>
  <c r="C65" i="8"/>
  <c r="AF64" i="8"/>
  <c r="AE64" i="8"/>
  <c r="AD64" i="8"/>
  <c r="AC64" i="8"/>
  <c r="AB64" i="8"/>
  <c r="AK64" i="8"/>
  <c r="AJ64" i="8"/>
  <c r="AI64" i="8"/>
  <c r="AH64" i="8"/>
  <c r="AG64" i="8"/>
  <c r="AA64" i="8"/>
  <c r="Z64" i="8"/>
  <c r="Y64" i="8"/>
  <c r="X64" i="8"/>
  <c r="W64" i="8"/>
  <c r="V64" i="8"/>
  <c r="U64" i="8"/>
  <c r="T64" i="8"/>
  <c r="S64" i="8"/>
  <c r="R64" i="8"/>
  <c r="Q64" i="8"/>
  <c r="P64" i="8"/>
  <c r="O64" i="8"/>
  <c r="N64" i="8"/>
  <c r="M64" i="8"/>
  <c r="L64" i="8"/>
  <c r="K64" i="8"/>
  <c r="J64" i="8"/>
  <c r="I64" i="8"/>
  <c r="H64" i="8"/>
  <c r="G64" i="8"/>
  <c r="F64" i="8"/>
  <c r="E64" i="8"/>
  <c r="D64" i="8"/>
  <c r="C64" i="8"/>
  <c r="AF63" i="8"/>
  <c r="AE63" i="8"/>
  <c r="AD63" i="8"/>
  <c r="AC63" i="8"/>
  <c r="AB63" i="8"/>
  <c r="AK63" i="8"/>
  <c r="AJ63" i="8"/>
  <c r="AI63" i="8"/>
  <c r="AH63" i="8"/>
  <c r="AG63" i="8"/>
  <c r="AA63" i="8"/>
  <c r="Z63" i="8"/>
  <c r="Y63" i="8"/>
  <c r="X63" i="8"/>
  <c r="W63" i="8"/>
  <c r="V63" i="8"/>
  <c r="U63" i="8"/>
  <c r="T63" i="8"/>
  <c r="S63" i="8"/>
  <c r="R63" i="8"/>
  <c r="Q63" i="8"/>
  <c r="P63" i="8"/>
  <c r="O63" i="8"/>
  <c r="N63" i="8"/>
  <c r="M63" i="8"/>
  <c r="L63" i="8"/>
  <c r="K63" i="8"/>
  <c r="J63" i="8"/>
  <c r="I63" i="8"/>
  <c r="H63" i="8"/>
  <c r="G63" i="8"/>
  <c r="F63" i="8"/>
  <c r="E63" i="8"/>
  <c r="D63" i="8"/>
  <c r="C63" i="8"/>
  <c r="AF62" i="8"/>
  <c r="AE62" i="8"/>
  <c r="AD62" i="8"/>
  <c r="AC62" i="8"/>
  <c r="AB62" i="8"/>
  <c r="AK62" i="8"/>
  <c r="AJ62" i="8"/>
  <c r="AI62" i="8"/>
  <c r="AH62" i="8"/>
  <c r="AG62" i="8"/>
  <c r="AA62" i="8"/>
  <c r="Z62" i="8"/>
  <c r="Y62" i="8"/>
  <c r="X62" i="8"/>
  <c r="W62" i="8"/>
  <c r="V62" i="8"/>
  <c r="U62" i="8"/>
  <c r="T62" i="8"/>
  <c r="S62" i="8"/>
  <c r="R62" i="8"/>
  <c r="Q62" i="8"/>
  <c r="P62" i="8"/>
  <c r="O62" i="8"/>
  <c r="N62" i="8"/>
  <c r="M62" i="8"/>
  <c r="L62" i="8"/>
  <c r="K62" i="8"/>
  <c r="J62" i="8"/>
  <c r="I62" i="8"/>
  <c r="H62" i="8"/>
  <c r="G62" i="8"/>
  <c r="F62" i="8"/>
  <c r="E62" i="8"/>
  <c r="D62" i="8"/>
  <c r="C62" i="8"/>
  <c r="AF61" i="8"/>
  <c r="AE61" i="8"/>
  <c r="AD61" i="8"/>
  <c r="AC61" i="8"/>
  <c r="AB61" i="8"/>
  <c r="AK61" i="8"/>
  <c r="AJ61" i="8"/>
  <c r="AI61" i="8"/>
  <c r="AH61" i="8"/>
  <c r="AG61" i="8"/>
  <c r="AA61" i="8"/>
  <c r="Z61" i="8"/>
  <c r="Y61" i="8"/>
  <c r="X61" i="8"/>
  <c r="W61" i="8"/>
  <c r="V61" i="8"/>
  <c r="U61" i="8"/>
  <c r="T61" i="8"/>
  <c r="S61" i="8"/>
  <c r="R61" i="8"/>
  <c r="Q61" i="8"/>
  <c r="P61" i="8"/>
  <c r="O61" i="8"/>
  <c r="N61" i="8"/>
  <c r="M61" i="8"/>
  <c r="L61" i="8"/>
  <c r="K61" i="8"/>
  <c r="J61" i="8"/>
  <c r="I61" i="8"/>
  <c r="H61" i="8"/>
  <c r="G61" i="8"/>
  <c r="F61" i="8"/>
  <c r="E61" i="8"/>
  <c r="D61" i="8"/>
  <c r="C61" i="8"/>
  <c r="AF60" i="8"/>
  <c r="AE60" i="8"/>
  <c r="AD60" i="8"/>
  <c r="AC60" i="8"/>
  <c r="AB60" i="8"/>
  <c r="AK60" i="8"/>
  <c r="AJ60" i="8"/>
  <c r="AI60" i="8"/>
  <c r="AH60" i="8"/>
  <c r="AG60" i="8"/>
  <c r="AA60" i="8"/>
  <c r="Z60" i="8"/>
  <c r="Y60" i="8"/>
  <c r="X60" i="8"/>
  <c r="W60" i="8"/>
  <c r="V60" i="8"/>
  <c r="U60" i="8"/>
  <c r="T60" i="8"/>
  <c r="S60" i="8"/>
  <c r="R60" i="8"/>
  <c r="Q60" i="8"/>
  <c r="P60" i="8"/>
  <c r="O60" i="8"/>
  <c r="N60" i="8"/>
  <c r="M60" i="8"/>
  <c r="L60" i="8"/>
  <c r="K60" i="8"/>
  <c r="J60" i="8"/>
  <c r="I60" i="8"/>
  <c r="H60" i="8"/>
  <c r="G60" i="8"/>
  <c r="F60" i="8"/>
  <c r="E60" i="8"/>
  <c r="D60" i="8"/>
  <c r="C60" i="8"/>
  <c r="AF59" i="8"/>
  <c r="AE59" i="8"/>
  <c r="AD59" i="8"/>
  <c r="AC59" i="8"/>
  <c r="AB59" i="8"/>
  <c r="AK59" i="8"/>
  <c r="AJ59" i="8"/>
  <c r="AI59" i="8"/>
  <c r="AH59" i="8"/>
  <c r="AG59" i="8"/>
  <c r="AA59" i="8"/>
  <c r="Z59" i="8"/>
  <c r="Y59" i="8"/>
  <c r="X59" i="8"/>
  <c r="W59" i="8"/>
  <c r="V59" i="8"/>
  <c r="U59" i="8"/>
  <c r="T59" i="8"/>
  <c r="S59" i="8"/>
  <c r="R59" i="8"/>
  <c r="Q59" i="8"/>
  <c r="P59" i="8"/>
  <c r="O59" i="8"/>
  <c r="N59" i="8"/>
  <c r="M59" i="8"/>
  <c r="L59" i="8"/>
  <c r="K59" i="8"/>
  <c r="J59" i="8"/>
  <c r="I59" i="8"/>
  <c r="H59" i="8"/>
  <c r="G59" i="8"/>
  <c r="F59" i="8"/>
  <c r="E59" i="8"/>
  <c r="D59" i="8"/>
  <c r="C59" i="8"/>
  <c r="AF58" i="8"/>
  <c r="AE58" i="8"/>
  <c r="AD58" i="8"/>
  <c r="AC58" i="8"/>
  <c r="AB58" i="8"/>
  <c r="AK58" i="8"/>
  <c r="AJ58" i="8"/>
  <c r="AI58" i="8"/>
  <c r="AH58" i="8"/>
  <c r="AG58" i="8"/>
  <c r="AA58" i="8"/>
  <c r="Z58" i="8"/>
  <c r="Y58" i="8"/>
  <c r="X58" i="8"/>
  <c r="W58" i="8"/>
  <c r="V58" i="8"/>
  <c r="U58" i="8"/>
  <c r="T58" i="8"/>
  <c r="S58" i="8"/>
  <c r="R58" i="8"/>
  <c r="Q58" i="8"/>
  <c r="P58" i="8"/>
  <c r="O58" i="8"/>
  <c r="N58" i="8"/>
  <c r="M58" i="8"/>
  <c r="L58" i="8"/>
  <c r="K58" i="8"/>
  <c r="J58" i="8"/>
  <c r="I58" i="8"/>
  <c r="H58" i="8"/>
  <c r="G58" i="8"/>
  <c r="F58" i="8"/>
  <c r="E58" i="8"/>
  <c r="D58" i="8"/>
  <c r="C58" i="8"/>
  <c r="AF57" i="8"/>
  <c r="AE57" i="8"/>
  <c r="AD57" i="8"/>
  <c r="AC57" i="8"/>
  <c r="AB57" i="8"/>
  <c r="AK57" i="8"/>
  <c r="AJ57" i="8"/>
  <c r="AI57" i="8"/>
  <c r="AH57" i="8"/>
  <c r="AG57" i="8"/>
  <c r="AA57" i="8"/>
  <c r="Z57" i="8"/>
  <c r="Y57" i="8"/>
  <c r="X57" i="8"/>
  <c r="W57" i="8"/>
  <c r="V57" i="8"/>
  <c r="U57" i="8"/>
  <c r="T57" i="8"/>
  <c r="S57" i="8"/>
  <c r="R57" i="8"/>
  <c r="Q57" i="8"/>
  <c r="P57" i="8"/>
  <c r="O57" i="8"/>
  <c r="N57" i="8"/>
  <c r="M57" i="8"/>
  <c r="L57" i="8"/>
  <c r="K57" i="8"/>
  <c r="J57" i="8"/>
  <c r="I57" i="8"/>
  <c r="H57" i="8"/>
  <c r="G57" i="8"/>
  <c r="F57" i="8"/>
  <c r="E57" i="8"/>
  <c r="D57" i="8"/>
  <c r="C57" i="8"/>
  <c r="AF56" i="8"/>
  <c r="AE56" i="8"/>
  <c r="AD56" i="8"/>
  <c r="AC56" i="8"/>
  <c r="AB56" i="8"/>
  <c r="AK56" i="8"/>
  <c r="AJ56" i="8"/>
  <c r="AI56" i="8"/>
  <c r="AH56" i="8"/>
  <c r="AG56" i="8"/>
  <c r="AA56" i="8"/>
  <c r="Z56" i="8"/>
  <c r="Y56" i="8"/>
  <c r="X56" i="8"/>
  <c r="W56" i="8"/>
  <c r="V56" i="8"/>
  <c r="U56" i="8"/>
  <c r="T56" i="8"/>
  <c r="S56" i="8"/>
  <c r="R56" i="8"/>
  <c r="Q56" i="8"/>
  <c r="P56" i="8"/>
  <c r="O56" i="8"/>
  <c r="N56" i="8"/>
  <c r="M56" i="8"/>
  <c r="L56" i="8"/>
  <c r="K56" i="8"/>
  <c r="J56" i="8"/>
  <c r="I56" i="8"/>
  <c r="H56" i="8"/>
  <c r="G56" i="8"/>
  <c r="F56" i="8"/>
  <c r="E56" i="8"/>
  <c r="D56" i="8"/>
  <c r="C56" i="8"/>
  <c r="AF55" i="8"/>
  <c r="AE55" i="8"/>
  <c r="AD55" i="8"/>
  <c r="AC55" i="8"/>
  <c r="AB55" i="8"/>
  <c r="AK55" i="8"/>
  <c r="AJ55" i="8"/>
  <c r="AI55" i="8"/>
  <c r="AH55" i="8"/>
  <c r="AG55" i="8"/>
  <c r="AA55" i="8"/>
  <c r="Z55" i="8"/>
  <c r="Y55" i="8"/>
  <c r="X55" i="8"/>
  <c r="W55" i="8"/>
  <c r="V55" i="8"/>
  <c r="U55" i="8"/>
  <c r="T55" i="8"/>
  <c r="S55" i="8"/>
  <c r="R55" i="8"/>
  <c r="Q55" i="8"/>
  <c r="P55" i="8"/>
  <c r="O55" i="8"/>
  <c r="N55" i="8"/>
  <c r="M55" i="8"/>
  <c r="L55" i="8"/>
  <c r="K55" i="8"/>
  <c r="J55" i="8"/>
  <c r="I55" i="8"/>
  <c r="H55" i="8"/>
  <c r="G55" i="8"/>
  <c r="F55" i="8"/>
  <c r="E55" i="8"/>
  <c r="D55" i="8"/>
  <c r="C55" i="8"/>
  <c r="AF54" i="8"/>
  <c r="AE54" i="8"/>
  <c r="AD54" i="8"/>
  <c r="AC54" i="8"/>
  <c r="AB54" i="8"/>
  <c r="AK54" i="8"/>
  <c r="AJ54" i="8"/>
  <c r="AI54" i="8"/>
  <c r="AH54" i="8"/>
  <c r="AG54" i="8"/>
  <c r="AA54" i="8"/>
  <c r="Z54" i="8"/>
  <c r="Y54" i="8"/>
  <c r="X54" i="8"/>
  <c r="W54" i="8"/>
  <c r="V54" i="8"/>
  <c r="U54" i="8"/>
  <c r="T54" i="8"/>
  <c r="S54" i="8"/>
  <c r="R54" i="8"/>
  <c r="Q54" i="8"/>
  <c r="P54" i="8"/>
  <c r="O54" i="8"/>
  <c r="N54" i="8"/>
  <c r="M54" i="8"/>
  <c r="L54" i="8"/>
  <c r="K54" i="8"/>
  <c r="J54" i="8"/>
  <c r="I54" i="8"/>
  <c r="H54" i="8"/>
  <c r="G54" i="8"/>
  <c r="F54" i="8"/>
  <c r="E54" i="8"/>
  <c r="D54" i="8"/>
  <c r="C54" i="8"/>
  <c r="AF53" i="8"/>
  <c r="AE53" i="8"/>
  <c r="AD53" i="8"/>
  <c r="AC53" i="8"/>
  <c r="AB53" i="8"/>
  <c r="AK53" i="8"/>
  <c r="AJ53" i="8"/>
  <c r="AI53" i="8"/>
  <c r="AH53" i="8"/>
  <c r="AG53" i="8"/>
  <c r="AA53" i="8"/>
  <c r="Z53" i="8"/>
  <c r="Y53" i="8"/>
  <c r="X53" i="8"/>
  <c r="W53" i="8"/>
  <c r="V53" i="8"/>
  <c r="U53" i="8"/>
  <c r="T53" i="8"/>
  <c r="S53" i="8"/>
  <c r="R53" i="8"/>
  <c r="Q53" i="8"/>
  <c r="P53" i="8"/>
  <c r="O53" i="8"/>
  <c r="N53" i="8"/>
  <c r="M53" i="8"/>
  <c r="L53" i="8"/>
  <c r="K53" i="8"/>
  <c r="J53" i="8"/>
  <c r="I53" i="8"/>
  <c r="H53" i="8"/>
  <c r="G53" i="8"/>
  <c r="F53" i="8"/>
  <c r="E53" i="8"/>
  <c r="D53" i="8"/>
  <c r="C53" i="8"/>
  <c r="AF52" i="8"/>
  <c r="AE52" i="8"/>
  <c r="AD52" i="8"/>
  <c r="AC52" i="8"/>
  <c r="AB52" i="8"/>
  <c r="AK52" i="8"/>
  <c r="AJ52" i="8"/>
  <c r="AI52" i="8"/>
  <c r="AH52" i="8"/>
  <c r="AG52" i="8"/>
  <c r="AA52" i="8"/>
  <c r="Z52" i="8"/>
  <c r="Y52" i="8"/>
  <c r="X52" i="8"/>
  <c r="W52" i="8"/>
  <c r="V52" i="8"/>
  <c r="U52" i="8"/>
  <c r="T52" i="8"/>
  <c r="S52" i="8"/>
  <c r="R52" i="8"/>
  <c r="Q52" i="8"/>
  <c r="P52" i="8"/>
  <c r="O52" i="8"/>
  <c r="N52" i="8"/>
  <c r="M52" i="8"/>
  <c r="L52" i="8"/>
  <c r="K52" i="8"/>
  <c r="J52" i="8"/>
  <c r="I52" i="8"/>
  <c r="H52" i="8"/>
  <c r="G52" i="8"/>
  <c r="F52" i="8"/>
  <c r="E52" i="8"/>
  <c r="D52" i="8"/>
  <c r="C52" i="8"/>
  <c r="AF51" i="8"/>
  <c r="AE51" i="8"/>
  <c r="AD51" i="8"/>
  <c r="AC51" i="8"/>
  <c r="AB51" i="8"/>
  <c r="AK51" i="8"/>
  <c r="AJ51" i="8"/>
  <c r="AI51" i="8"/>
  <c r="AH51" i="8"/>
  <c r="AG51" i="8"/>
  <c r="AA51" i="8"/>
  <c r="Z51" i="8"/>
  <c r="Y51" i="8"/>
  <c r="X51" i="8"/>
  <c r="W51" i="8"/>
  <c r="V51" i="8"/>
  <c r="U51" i="8"/>
  <c r="T51" i="8"/>
  <c r="S51" i="8"/>
  <c r="R51" i="8"/>
  <c r="Q51" i="8"/>
  <c r="P51" i="8"/>
  <c r="O51" i="8"/>
  <c r="N51" i="8"/>
  <c r="M51" i="8"/>
  <c r="L51" i="8"/>
  <c r="K51" i="8"/>
  <c r="J51" i="8"/>
  <c r="I51" i="8"/>
  <c r="H51" i="8"/>
  <c r="G51" i="8"/>
  <c r="F51" i="8"/>
  <c r="E51" i="8"/>
  <c r="D51" i="8"/>
  <c r="C51" i="8"/>
  <c r="AF50" i="8"/>
  <c r="AE50" i="8"/>
  <c r="AD50" i="8"/>
  <c r="AC50" i="8"/>
  <c r="AB50" i="8"/>
  <c r="AK50" i="8"/>
  <c r="AJ50" i="8"/>
  <c r="AI50" i="8"/>
  <c r="AH50" i="8"/>
  <c r="AG50" i="8"/>
  <c r="AA50" i="8"/>
  <c r="Z50" i="8"/>
  <c r="Y50" i="8"/>
  <c r="X50" i="8"/>
  <c r="W50" i="8"/>
  <c r="V50" i="8"/>
  <c r="U50" i="8"/>
  <c r="T50" i="8"/>
  <c r="S50" i="8"/>
  <c r="R50" i="8"/>
  <c r="Q50" i="8"/>
  <c r="P50" i="8"/>
  <c r="O50" i="8"/>
  <c r="N50" i="8"/>
  <c r="M50" i="8"/>
  <c r="L50" i="8"/>
  <c r="K50" i="8"/>
  <c r="J50" i="8"/>
  <c r="I50" i="8"/>
  <c r="H50" i="8"/>
  <c r="G50" i="8"/>
  <c r="F50" i="8"/>
  <c r="E50" i="8"/>
  <c r="D50" i="8"/>
  <c r="C50" i="8"/>
  <c r="AF49" i="8"/>
  <c r="AE49" i="8"/>
  <c r="AD49" i="8"/>
  <c r="AC49" i="8"/>
  <c r="AB49" i="8"/>
  <c r="AK49" i="8"/>
  <c r="AJ49" i="8"/>
  <c r="AI49" i="8"/>
  <c r="AH49" i="8"/>
  <c r="AG49" i="8"/>
  <c r="AA49" i="8"/>
  <c r="Z49" i="8"/>
  <c r="Y49" i="8"/>
  <c r="X49" i="8"/>
  <c r="W49" i="8"/>
  <c r="V49" i="8"/>
  <c r="U49" i="8"/>
  <c r="T49" i="8"/>
  <c r="S49" i="8"/>
  <c r="R49" i="8"/>
  <c r="Q49" i="8"/>
  <c r="P49" i="8"/>
  <c r="O49" i="8"/>
  <c r="N49" i="8"/>
  <c r="M49" i="8"/>
  <c r="L49" i="8"/>
  <c r="K49" i="8"/>
  <c r="J49" i="8"/>
  <c r="I49" i="8"/>
  <c r="H49" i="8"/>
  <c r="G49" i="8"/>
  <c r="F49" i="8"/>
  <c r="E49" i="8"/>
  <c r="D49" i="8"/>
  <c r="C49" i="8"/>
  <c r="AF48" i="8"/>
  <c r="AE48" i="8"/>
  <c r="AD48" i="8"/>
  <c r="AC48" i="8"/>
  <c r="AB48" i="8"/>
  <c r="AK48" i="8"/>
  <c r="AJ48" i="8"/>
  <c r="AI48" i="8"/>
  <c r="AH48" i="8"/>
  <c r="AG48" i="8"/>
  <c r="AA48" i="8"/>
  <c r="Z48" i="8"/>
  <c r="Y48" i="8"/>
  <c r="X48" i="8"/>
  <c r="W48" i="8"/>
  <c r="V48" i="8"/>
  <c r="U48" i="8"/>
  <c r="T48" i="8"/>
  <c r="S48" i="8"/>
  <c r="R48" i="8"/>
  <c r="Q48" i="8"/>
  <c r="P48" i="8"/>
  <c r="O48" i="8"/>
  <c r="N48" i="8"/>
  <c r="M48" i="8"/>
  <c r="L48" i="8"/>
  <c r="K48" i="8"/>
  <c r="J48" i="8"/>
  <c r="I48" i="8"/>
  <c r="H48" i="8"/>
  <c r="G48" i="8"/>
  <c r="F48" i="8"/>
  <c r="E48" i="8"/>
  <c r="D48" i="8"/>
  <c r="C48" i="8"/>
  <c r="AF47" i="8"/>
  <c r="AE47" i="8"/>
  <c r="AD47" i="8"/>
  <c r="AC47" i="8"/>
  <c r="AB47" i="8"/>
  <c r="AK47" i="8"/>
  <c r="AJ47" i="8"/>
  <c r="AI47" i="8"/>
  <c r="AH47" i="8"/>
  <c r="AG47" i="8"/>
  <c r="AA47" i="8"/>
  <c r="Z47" i="8"/>
  <c r="Y47" i="8"/>
  <c r="X47" i="8"/>
  <c r="W47" i="8"/>
  <c r="V47" i="8"/>
  <c r="U47" i="8"/>
  <c r="T47" i="8"/>
  <c r="S47" i="8"/>
  <c r="R47" i="8"/>
  <c r="Q47" i="8"/>
  <c r="P47" i="8"/>
  <c r="O47" i="8"/>
  <c r="N47" i="8"/>
  <c r="M47" i="8"/>
  <c r="L47" i="8"/>
  <c r="K47" i="8"/>
  <c r="J47" i="8"/>
  <c r="I47" i="8"/>
  <c r="H47" i="8"/>
  <c r="G47" i="8"/>
  <c r="F47" i="8"/>
  <c r="E47" i="8"/>
  <c r="D47" i="8"/>
  <c r="C47" i="8"/>
  <c r="AF46" i="8"/>
  <c r="AE46" i="8"/>
  <c r="AD46" i="8"/>
  <c r="AC46" i="8"/>
  <c r="AB46" i="8"/>
  <c r="AK46" i="8"/>
  <c r="AJ46" i="8"/>
  <c r="AI46" i="8"/>
  <c r="AH46" i="8"/>
  <c r="AG46" i="8"/>
  <c r="AA46" i="8"/>
  <c r="Z46" i="8"/>
  <c r="Y46" i="8"/>
  <c r="X46" i="8"/>
  <c r="W46" i="8"/>
  <c r="V46" i="8"/>
  <c r="U46" i="8"/>
  <c r="T46" i="8"/>
  <c r="S46" i="8"/>
  <c r="R46" i="8"/>
  <c r="Q46" i="8"/>
  <c r="P46" i="8"/>
  <c r="O46" i="8"/>
  <c r="N46" i="8"/>
  <c r="M46" i="8"/>
  <c r="L46" i="8"/>
  <c r="K46" i="8"/>
  <c r="J46" i="8"/>
  <c r="I46" i="8"/>
  <c r="H46" i="8"/>
  <c r="G46" i="8"/>
  <c r="F46" i="8"/>
  <c r="E46" i="8"/>
  <c r="D46" i="8"/>
  <c r="C46" i="8"/>
  <c r="AF45" i="8"/>
  <c r="AE45" i="8"/>
  <c r="AD45" i="8"/>
  <c r="AC45" i="8"/>
  <c r="AB45" i="8"/>
  <c r="AK45" i="8"/>
  <c r="AJ45" i="8"/>
  <c r="AI45" i="8"/>
  <c r="AH45" i="8"/>
  <c r="AG45" i="8"/>
  <c r="AA45" i="8"/>
  <c r="Z45" i="8"/>
  <c r="Y45" i="8"/>
  <c r="X45" i="8"/>
  <c r="W45" i="8"/>
  <c r="V45" i="8"/>
  <c r="U45" i="8"/>
  <c r="T45" i="8"/>
  <c r="S45" i="8"/>
  <c r="R45" i="8"/>
  <c r="Q45" i="8"/>
  <c r="P45" i="8"/>
  <c r="O45" i="8"/>
  <c r="N45" i="8"/>
  <c r="M45" i="8"/>
  <c r="L45" i="8"/>
  <c r="K45" i="8"/>
  <c r="J45" i="8"/>
  <c r="I45" i="8"/>
  <c r="H45" i="8"/>
  <c r="G45" i="8"/>
  <c r="F45" i="8"/>
  <c r="E45" i="8"/>
  <c r="D45" i="8"/>
  <c r="C45" i="8"/>
  <c r="AF44" i="8"/>
  <c r="AE44" i="8"/>
  <c r="AD44" i="8"/>
  <c r="AC44" i="8"/>
  <c r="AB44" i="8"/>
  <c r="AK44" i="8"/>
  <c r="AJ44" i="8"/>
  <c r="AI44" i="8"/>
  <c r="AH44" i="8"/>
  <c r="AG44" i="8"/>
  <c r="AA44" i="8"/>
  <c r="Z44" i="8"/>
  <c r="Y44" i="8"/>
  <c r="X44" i="8"/>
  <c r="W44" i="8"/>
  <c r="V44" i="8"/>
  <c r="U44" i="8"/>
  <c r="T44" i="8"/>
  <c r="S44" i="8"/>
  <c r="R44" i="8"/>
  <c r="Q44" i="8"/>
  <c r="P44" i="8"/>
  <c r="O44" i="8"/>
  <c r="N44" i="8"/>
  <c r="M44" i="8"/>
  <c r="L44" i="8"/>
  <c r="K44" i="8"/>
  <c r="J44" i="8"/>
  <c r="I44" i="8"/>
  <c r="H44" i="8"/>
  <c r="G44" i="8"/>
  <c r="F44" i="8"/>
  <c r="E44" i="8"/>
  <c r="D44" i="8"/>
  <c r="C44" i="8"/>
  <c r="AF43" i="8"/>
  <c r="AE43" i="8"/>
  <c r="AD43" i="8"/>
  <c r="AC43" i="8"/>
  <c r="AB43" i="8"/>
  <c r="AK43" i="8"/>
  <c r="AJ43" i="8"/>
  <c r="AI43" i="8"/>
  <c r="AH43" i="8"/>
  <c r="AG43" i="8"/>
  <c r="AA43" i="8"/>
  <c r="Z43" i="8"/>
  <c r="Y43" i="8"/>
  <c r="X43" i="8"/>
  <c r="W43" i="8"/>
  <c r="V43" i="8"/>
  <c r="U43" i="8"/>
  <c r="T43" i="8"/>
  <c r="S43" i="8"/>
  <c r="R43" i="8"/>
  <c r="Q43" i="8"/>
  <c r="P43" i="8"/>
  <c r="O43" i="8"/>
  <c r="N43" i="8"/>
  <c r="M43" i="8"/>
  <c r="L43" i="8"/>
  <c r="K43" i="8"/>
  <c r="J43" i="8"/>
  <c r="I43" i="8"/>
  <c r="H43" i="8"/>
  <c r="G43" i="8"/>
  <c r="F43" i="8"/>
  <c r="E43" i="8"/>
  <c r="D43" i="8"/>
  <c r="C43" i="8"/>
  <c r="AF42" i="8"/>
  <c r="AE42" i="8"/>
  <c r="AD42" i="8"/>
  <c r="AC42" i="8"/>
  <c r="AB42" i="8"/>
  <c r="AK42" i="8"/>
  <c r="AJ42" i="8"/>
  <c r="AI42" i="8"/>
  <c r="AH42" i="8"/>
  <c r="AG42" i="8"/>
  <c r="AA42" i="8"/>
  <c r="Z42" i="8"/>
  <c r="Y42" i="8"/>
  <c r="X42" i="8"/>
  <c r="W42" i="8"/>
  <c r="V42" i="8"/>
  <c r="U42" i="8"/>
  <c r="T42" i="8"/>
  <c r="S42" i="8"/>
  <c r="R42" i="8"/>
  <c r="Q42" i="8"/>
  <c r="P42" i="8"/>
  <c r="O42" i="8"/>
  <c r="N42" i="8"/>
  <c r="M42" i="8"/>
  <c r="L42" i="8"/>
  <c r="K42" i="8"/>
  <c r="J42" i="8"/>
  <c r="I42" i="8"/>
  <c r="H42" i="8"/>
  <c r="G42" i="8"/>
  <c r="F42" i="8"/>
  <c r="E42" i="8"/>
  <c r="D42" i="8"/>
  <c r="C42" i="8"/>
  <c r="AF41" i="8"/>
  <c r="AE41" i="8"/>
  <c r="AD41" i="8"/>
  <c r="AC41" i="8"/>
  <c r="AB41" i="8"/>
  <c r="AK41" i="8"/>
  <c r="AJ41" i="8"/>
  <c r="AI41" i="8"/>
  <c r="AH41" i="8"/>
  <c r="AG41" i="8"/>
  <c r="AA41" i="8"/>
  <c r="Z41" i="8"/>
  <c r="Y41" i="8"/>
  <c r="X41" i="8"/>
  <c r="W41" i="8"/>
  <c r="V41" i="8"/>
  <c r="U41" i="8"/>
  <c r="T41" i="8"/>
  <c r="S41" i="8"/>
  <c r="R41" i="8"/>
  <c r="Q41" i="8"/>
  <c r="P41" i="8"/>
  <c r="O41" i="8"/>
  <c r="N41" i="8"/>
  <c r="M41" i="8"/>
  <c r="L41" i="8"/>
  <c r="K41" i="8"/>
  <c r="J41" i="8"/>
  <c r="I41" i="8"/>
  <c r="H41" i="8"/>
  <c r="G41" i="8"/>
  <c r="F41" i="8"/>
  <c r="E41" i="8"/>
  <c r="D41" i="8"/>
  <c r="C41" i="8"/>
  <c r="AF40" i="8"/>
  <c r="AE40" i="8"/>
  <c r="AD40" i="8"/>
  <c r="AC40" i="8"/>
  <c r="AB40" i="8"/>
  <c r="AK40" i="8"/>
  <c r="AJ40" i="8"/>
  <c r="AI40" i="8"/>
  <c r="AH40" i="8"/>
  <c r="AG40" i="8"/>
  <c r="AA40" i="8"/>
  <c r="Z40" i="8"/>
  <c r="Y40" i="8"/>
  <c r="X40" i="8"/>
  <c r="W40" i="8"/>
  <c r="V40" i="8"/>
  <c r="U40" i="8"/>
  <c r="T40" i="8"/>
  <c r="S40" i="8"/>
  <c r="R40" i="8"/>
  <c r="Q40" i="8"/>
  <c r="P40" i="8"/>
  <c r="O40" i="8"/>
  <c r="N40" i="8"/>
  <c r="M40" i="8"/>
  <c r="L40" i="8"/>
  <c r="K40" i="8"/>
  <c r="J40" i="8"/>
  <c r="I40" i="8"/>
  <c r="H40" i="8"/>
  <c r="G40" i="8"/>
  <c r="F40" i="8"/>
  <c r="E40" i="8"/>
  <c r="D40" i="8"/>
  <c r="C40" i="8"/>
  <c r="AF39" i="8"/>
  <c r="AE39" i="8"/>
  <c r="AD39" i="8"/>
  <c r="AC39" i="8"/>
  <c r="AB39" i="8"/>
  <c r="AK39" i="8"/>
  <c r="AJ39" i="8"/>
  <c r="AI39" i="8"/>
  <c r="AH39" i="8"/>
  <c r="AG39" i="8"/>
  <c r="AA39" i="8"/>
  <c r="Z39" i="8"/>
  <c r="Y39" i="8"/>
  <c r="X39" i="8"/>
  <c r="W39" i="8"/>
  <c r="V39" i="8"/>
  <c r="U39" i="8"/>
  <c r="T39" i="8"/>
  <c r="S39" i="8"/>
  <c r="R39" i="8"/>
  <c r="Q39" i="8"/>
  <c r="P39" i="8"/>
  <c r="O39" i="8"/>
  <c r="N39" i="8"/>
  <c r="M39" i="8"/>
  <c r="L39" i="8"/>
  <c r="K39" i="8"/>
  <c r="J39" i="8"/>
  <c r="I39" i="8"/>
  <c r="H39" i="8"/>
  <c r="G39" i="8"/>
  <c r="F39" i="8"/>
  <c r="E39" i="8"/>
  <c r="D39" i="8"/>
  <c r="C39" i="8"/>
  <c r="AF38" i="8"/>
  <c r="AE38" i="8"/>
  <c r="AD38" i="8"/>
  <c r="AC38" i="8"/>
  <c r="AB38" i="8"/>
  <c r="AK38" i="8"/>
  <c r="AJ38" i="8"/>
  <c r="AI38" i="8"/>
  <c r="AH38" i="8"/>
  <c r="AG38" i="8"/>
  <c r="AA38" i="8"/>
  <c r="Z38" i="8"/>
  <c r="Y38" i="8"/>
  <c r="X38" i="8"/>
  <c r="W38" i="8"/>
  <c r="V38" i="8"/>
  <c r="U38" i="8"/>
  <c r="T38" i="8"/>
  <c r="S38" i="8"/>
  <c r="R38" i="8"/>
  <c r="Q38" i="8"/>
  <c r="P38" i="8"/>
  <c r="O38" i="8"/>
  <c r="N38" i="8"/>
  <c r="M38" i="8"/>
  <c r="L38" i="8"/>
  <c r="K38" i="8"/>
  <c r="J38" i="8"/>
  <c r="I38" i="8"/>
  <c r="H38" i="8"/>
  <c r="G38" i="8"/>
  <c r="F38" i="8"/>
  <c r="E38" i="8"/>
  <c r="D38" i="8"/>
  <c r="C38" i="8"/>
  <c r="AF37" i="8"/>
  <c r="AE37" i="8"/>
  <c r="AD37" i="8"/>
  <c r="AC37" i="8"/>
  <c r="AB37" i="8"/>
  <c r="AK37" i="8"/>
  <c r="AJ37" i="8"/>
  <c r="AI37" i="8"/>
  <c r="AH37" i="8"/>
  <c r="AG37" i="8"/>
  <c r="AA37" i="8"/>
  <c r="Z37" i="8"/>
  <c r="Y37" i="8"/>
  <c r="X37" i="8"/>
  <c r="W37" i="8"/>
  <c r="V37" i="8"/>
  <c r="U37" i="8"/>
  <c r="T37" i="8"/>
  <c r="S37" i="8"/>
  <c r="R37" i="8"/>
  <c r="Q37" i="8"/>
  <c r="P37" i="8"/>
  <c r="O37" i="8"/>
  <c r="N37" i="8"/>
  <c r="M37" i="8"/>
  <c r="L37" i="8"/>
  <c r="K37" i="8"/>
  <c r="J37" i="8"/>
  <c r="I37" i="8"/>
  <c r="H37" i="8"/>
  <c r="G37" i="8"/>
  <c r="F37" i="8"/>
  <c r="E37" i="8"/>
  <c r="D37" i="8"/>
  <c r="C37" i="8"/>
  <c r="AF36" i="8"/>
  <c r="AE36" i="8"/>
  <c r="AD36" i="8"/>
  <c r="AC36" i="8"/>
  <c r="AB36" i="8"/>
  <c r="AK36" i="8"/>
  <c r="AJ36" i="8"/>
  <c r="AI36" i="8"/>
  <c r="AH36" i="8"/>
  <c r="AG36" i="8"/>
  <c r="AA36" i="8"/>
  <c r="Z36" i="8"/>
  <c r="Y36" i="8"/>
  <c r="X36" i="8"/>
  <c r="W36" i="8"/>
  <c r="V36" i="8"/>
  <c r="U36" i="8"/>
  <c r="T36" i="8"/>
  <c r="S36" i="8"/>
  <c r="R36" i="8"/>
  <c r="Q36" i="8"/>
  <c r="P36" i="8"/>
  <c r="O36" i="8"/>
  <c r="N36" i="8"/>
  <c r="M36" i="8"/>
  <c r="L36" i="8"/>
  <c r="K36" i="8"/>
  <c r="J36" i="8"/>
  <c r="I36" i="8"/>
  <c r="H36" i="8"/>
  <c r="G36" i="8"/>
  <c r="F36" i="8"/>
  <c r="E36" i="8"/>
  <c r="D36" i="8"/>
  <c r="C36" i="8"/>
  <c r="AF35" i="8"/>
  <c r="AE35" i="8"/>
  <c r="AD35" i="8"/>
  <c r="AC35" i="8"/>
  <c r="AB35" i="8"/>
  <c r="AK35" i="8"/>
  <c r="AJ35" i="8"/>
  <c r="AI35" i="8"/>
  <c r="AH35" i="8"/>
  <c r="AG35" i="8"/>
  <c r="AA35" i="8"/>
  <c r="Z35" i="8"/>
  <c r="Y35" i="8"/>
  <c r="X35" i="8"/>
  <c r="W35" i="8"/>
  <c r="V35" i="8"/>
  <c r="U35" i="8"/>
  <c r="T35" i="8"/>
  <c r="S35" i="8"/>
  <c r="R35" i="8"/>
  <c r="Q35" i="8"/>
  <c r="P35" i="8"/>
  <c r="O35" i="8"/>
  <c r="N35" i="8"/>
  <c r="M35" i="8"/>
  <c r="L35" i="8"/>
  <c r="K35" i="8"/>
  <c r="J35" i="8"/>
  <c r="I35" i="8"/>
  <c r="H35" i="8"/>
  <c r="G35" i="8"/>
  <c r="F35" i="8"/>
  <c r="E35" i="8"/>
  <c r="D35" i="8"/>
  <c r="C35" i="8"/>
  <c r="AF34" i="8"/>
  <c r="AE34" i="8"/>
  <c r="AD34" i="8"/>
  <c r="AC34" i="8"/>
  <c r="AB34" i="8"/>
  <c r="AK34" i="8"/>
  <c r="AJ34" i="8"/>
  <c r="AI34" i="8"/>
  <c r="AH34" i="8"/>
  <c r="AG34" i="8"/>
  <c r="AA34" i="8"/>
  <c r="Z34" i="8"/>
  <c r="Y34" i="8"/>
  <c r="X34" i="8"/>
  <c r="W34" i="8"/>
  <c r="V34" i="8"/>
  <c r="U34" i="8"/>
  <c r="T34" i="8"/>
  <c r="S34" i="8"/>
  <c r="R34" i="8"/>
  <c r="Q34" i="8"/>
  <c r="P34" i="8"/>
  <c r="O34" i="8"/>
  <c r="N34" i="8"/>
  <c r="M34" i="8"/>
  <c r="L34" i="8"/>
  <c r="K34" i="8"/>
  <c r="J34" i="8"/>
  <c r="I34" i="8"/>
  <c r="H34" i="8"/>
  <c r="G34" i="8"/>
  <c r="F34" i="8"/>
  <c r="E34" i="8"/>
  <c r="D34" i="8"/>
  <c r="C34" i="8"/>
  <c r="AF33" i="8"/>
  <c r="AE33" i="8"/>
  <c r="AD33" i="8"/>
  <c r="AC33" i="8"/>
  <c r="AB33" i="8"/>
  <c r="AK33" i="8"/>
  <c r="AJ33" i="8"/>
  <c r="AI33" i="8"/>
  <c r="AH33" i="8"/>
  <c r="AG33" i="8"/>
  <c r="AA33" i="8"/>
  <c r="Z33" i="8"/>
  <c r="Y33" i="8"/>
  <c r="X33" i="8"/>
  <c r="W33" i="8"/>
  <c r="V33" i="8"/>
  <c r="U33" i="8"/>
  <c r="T33" i="8"/>
  <c r="S33" i="8"/>
  <c r="R33" i="8"/>
  <c r="Q33" i="8"/>
  <c r="P33" i="8"/>
  <c r="O33" i="8"/>
  <c r="N33" i="8"/>
  <c r="M33" i="8"/>
  <c r="L33" i="8"/>
  <c r="K33" i="8"/>
  <c r="J33" i="8"/>
  <c r="I33" i="8"/>
  <c r="H33" i="8"/>
  <c r="G33" i="8"/>
  <c r="F33" i="8"/>
  <c r="E33" i="8"/>
  <c r="D33" i="8"/>
  <c r="C33" i="8"/>
  <c r="AF32" i="8"/>
  <c r="AE32" i="8"/>
  <c r="AD32" i="8"/>
  <c r="AC32" i="8"/>
  <c r="AB32" i="8"/>
  <c r="AK32" i="8"/>
  <c r="AJ32" i="8"/>
  <c r="AI32" i="8"/>
  <c r="AH32" i="8"/>
  <c r="AG32" i="8"/>
  <c r="AA32" i="8"/>
  <c r="Z32" i="8"/>
  <c r="Y32" i="8"/>
  <c r="X32" i="8"/>
  <c r="W32" i="8"/>
  <c r="V32" i="8"/>
  <c r="U32" i="8"/>
  <c r="T32" i="8"/>
  <c r="S32" i="8"/>
  <c r="R32" i="8"/>
  <c r="Q32" i="8"/>
  <c r="P32" i="8"/>
  <c r="O32" i="8"/>
  <c r="N32" i="8"/>
  <c r="M32" i="8"/>
  <c r="L32" i="8"/>
  <c r="K32" i="8"/>
  <c r="J32" i="8"/>
  <c r="I32" i="8"/>
  <c r="H32" i="8"/>
  <c r="G32" i="8"/>
  <c r="F32" i="8"/>
  <c r="E32" i="8"/>
  <c r="D32" i="8"/>
  <c r="C32" i="8"/>
  <c r="AF31" i="8"/>
  <c r="AE31" i="8"/>
  <c r="AD31" i="8"/>
  <c r="AC31" i="8"/>
  <c r="AB31" i="8"/>
  <c r="AK31" i="8"/>
  <c r="AJ31" i="8"/>
  <c r="AI31" i="8"/>
  <c r="AH31" i="8"/>
  <c r="AG31" i="8"/>
  <c r="AA31" i="8"/>
  <c r="Z31" i="8"/>
  <c r="Y31" i="8"/>
  <c r="X31" i="8"/>
  <c r="W31" i="8"/>
  <c r="V31" i="8"/>
  <c r="U31" i="8"/>
  <c r="T31" i="8"/>
  <c r="S31" i="8"/>
  <c r="R31" i="8"/>
  <c r="Q31" i="8"/>
  <c r="P31" i="8"/>
  <c r="O31" i="8"/>
  <c r="N31" i="8"/>
  <c r="M31" i="8"/>
  <c r="L31" i="8"/>
  <c r="K31" i="8"/>
  <c r="J31" i="8"/>
  <c r="I31" i="8"/>
  <c r="H31" i="8"/>
  <c r="G31" i="8"/>
  <c r="F31" i="8"/>
  <c r="E31" i="8"/>
  <c r="D31" i="8"/>
  <c r="C31" i="8"/>
  <c r="AF30" i="8"/>
  <c r="AE30" i="8"/>
  <c r="AD30" i="8"/>
  <c r="AC30" i="8"/>
  <c r="AB30" i="8"/>
  <c r="AK30" i="8"/>
  <c r="AJ30" i="8"/>
  <c r="AI30" i="8"/>
  <c r="AH30" i="8"/>
  <c r="AG30" i="8"/>
  <c r="AA30" i="8"/>
  <c r="Z30" i="8"/>
  <c r="Y30" i="8"/>
  <c r="X30" i="8"/>
  <c r="W30" i="8"/>
  <c r="V30" i="8"/>
  <c r="U30" i="8"/>
  <c r="T30" i="8"/>
  <c r="S30" i="8"/>
  <c r="R30" i="8"/>
  <c r="Q30" i="8"/>
  <c r="P30" i="8"/>
  <c r="O30" i="8"/>
  <c r="N30" i="8"/>
  <c r="M30" i="8"/>
  <c r="L30" i="8"/>
  <c r="K30" i="8"/>
  <c r="J30" i="8"/>
  <c r="I30" i="8"/>
  <c r="H30" i="8"/>
  <c r="G30" i="8"/>
  <c r="F30" i="8"/>
  <c r="E30" i="8"/>
  <c r="D30" i="8"/>
  <c r="C30" i="8"/>
  <c r="AF29" i="8"/>
  <c r="AE29" i="8"/>
  <c r="AD29" i="8"/>
  <c r="AC29" i="8"/>
  <c r="AB29" i="8"/>
  <c r="AK29" i="8"/>
  <c r="AJ29" i="8"/>
  <c r="AI29" i="8"/>
  <c r="AH29" i="8"/>
  <c r="AG29" i="8"/>
  <c r="AA29" i="8"/>
  <c r="Z29" i="8"/>
  <c r="Y29" i="8"/>
  <c r="X29" i="8"/>
  <c r="W29" i="8"/>
  <c r="V29" i="8"/>
  <c r="U29" i="8"/>
  <c r="T29" i="8"/>
  <c r="S29" i="8"/>
  <c r="R29" i="8"/>
  <c r="Q29" i="8"/>
  <c r="P29" i="8"/>
  <c r="O29" i="8"/>
  <c r="N29" i="8"/>
  <c r="M29" i="8"/>
  <c r="L29" i="8"/>
  <c r="K29" i="8"/>
  <c r="J29" i="8"/>
  <c r="I29" i="8"/>
  <c r="H29" i="8"/>
  <c r="G29" i="8"/>
  <c r="F29" i="8"/>
  <c r="E29" i="8"/>
  <c r="D29" i="8"/>
  <c r="C29" i="8"/>
  <c r="AF28" i="8"/>
  <c r="AE28" i="8"/>
  <c r="AD28" i="8"/>
  <c r="AC28" i="8"/>
  <c r="AB28" i="8"/>
  <c r="AK28" i="8"/>
  <c r="AJ28" i="8"/>
  <c r="AI28" i="8"/>
  <c r="AH28" i="8"/>
  <c r="AG28" i="8"/>
  <c r="AA28" i="8"/>
  <c r="Z28" i="8"/>
  <c r="Y28" i="8"/>
  <c r="X28" i="8"/>
  <c r="W28" i="8"/>
  <c r="V28" i="8"/>
  <c r="U28" i="8"/>
  <c r="T28" i="8"/>
  <c r="S28" i="8"/>
  <c r="R28" i="8"/>
  <c r="Q28" i="8"/>
  <c r="P28" i="8"/>
  <c r="O28" i="8"/>
  <c r="N28" i="8"/>
  <c r="M28" i="8"/>
  <c r="L28" i="8"/>
  <c r="K28" i="8"/>
  <c r="J28" i="8"/>
  <c r="I28" i="8"/>
  <c r="H28" i="8"/>
  <c r="G28" i="8"/>
  <c r="F28" i="8"/>
  <c r="E28" i="8"/>
  <c r="D28" i="8"/>
  <c r="C28" i="8"/>
  <c r="AF27" i="8"/>
  <c r="AE27" i="8"/>
  <c r="AD27" i="8"/>
  <c r="AC27" i="8"/>
  <c r="AB27" i="8"/>
  <c r="AK27" i="8"/>
  <c r="AJ27" i="8"/>
  <c r="AI27" i="8"/>
  <c r="AH27" i="8"/>
  <c r="AG27" i="8"/>
  <c r="AA27" i="8"/>
  <c r="Z27" i="8"/>
  <c r="Y27" i="8"/>
  <c r="X27" i="8"/>
  <c r="W27" i="8"/>
  <c r="V27" i="8"/>
  <c r="U27" i="8"/>
  <c r="T27" i="8"/>
  <c r="S27" i="8"/>
  <c r="R27" i="8"/>
  <c r="Q27" i="8"/>
  <c r="P27" i="8"/>
  <c r="O27" i="8"/>
  <c r="N27" i="8"/>
  <c r="M27" i="8"/>
  <c r="L27" i="8"/>
  <c r="K27" i="8"/>
  <c r="J27" i="8"/>
  <c r="I27" i="8"/>
  <c r="H27" i="8"/>
  <c r="G27" i="8"/>
  <c r="F27" i="8"/>
  <c r="E27" i="8"/>
  <c r="D27" i="8"/>
  <c r="C27" i="8"/>
  <c r="AF26" i="8"/>
  <c r="AE26" i="8"/>
  <c r="AD26" i="8"/>
  <c r="AC26" i="8"/>
  <c r="AB26" i="8"/>
  <c r="AK26" i="8"/>
  <c r="AJ26" i="8"/>
  <c r="AI26" i="8"/>
  <c r="AH26" i="8"/>
  <c r="AG26" i="8"/>
  <c r="AA26" i="8"/>
  <c r="Z26" i="8"/>
  <c r="Y26" i="8"/>
  <c r="X26" i="8"/>
  <c r="W26" i="8"/>
  <c r="V26" i="8"/>
  <c r="U26" i="8"/>
  <c r="T26" i="8"/>
  <c r="S26" i="8"/>
  <c r="R26" i="8"/>
  <c r="Q26" i="8"/>
  <c r="P26" i="8"/>
  <c r="O26" i="8"/>
  <c r="N26" i="8"/>
  <c r="M26" i="8"/>
  <c r="L26" i="8"/>
  <c r="K26" i="8"/>
  <c r="J26" i="8"/>
  <c r="I26" i="8"/>
  <c r="H26" i="8"/>
  <c r="G26" i="8"/>
  <c r="F26" i="8"/>
  <c r="E26" i="8"/>
  <c r="D26" i="8"/>
  <c r="C26" i="8"/>
  <c r="AF25" i="8"/>
  <c r="AE25" i="8"/>
  <c r="AD25" i="8"/>
  <c r="AC25" i="8"/>
  <c r="AB25" i="8"/>
  <c r="AK25" i="8"/>
  <c r="AJ25" i="8"/>
  <c r="AI25" i="8"/>
  <c r="AH25" i="8"/>
  <c r="AG25" i="8"/>
  <c r="AA25" i="8"/>
  <c r="Z25" i="8"/>
  <c r="Y25" i="8"/>
  <c r="X25" i="8"/>
  <c r="W25" i="8"/>
  <c r="V25" i="8"/>
  <c r="U25" i="8"/>
  <c r="T25" i="8"/>
  <c r="S25" i="8"/>
  <c r="R25" i="8"/>
  <c r="Q25" i="8"/>
  <c r="P25" i="8"/>
  <c r="O25" i="8"/>
  <c r="N25" i="8"/>
  <c r="M25" i="8"/>
  <c r="L25" i="8"/>
  <c r="K25" i="8"/>
  <c r="J25" i="8"/>
  <c r="I25" i="8"/>
  <c r="H25" i="8"/>
  <c r="G25" i="8"/>
  <c r="F25" i="8"/>
  <c r="E25" i="8"/>
  <c r="D25" i="8"/>
  <c r="C25" i="8"/>
  <c r="AF24" i="8"/>
  <c r="AE24" i="8"/>
  <c r="AD24" i="8"/>
  <c r="AC24" i="8"/>
  <c r="AB24" i="8"/>
  <c r="AK24" i="8"/>
  <c r="AJ24" i="8"/>
  <c r="AI24" i="8"/>
  <c r="AH24" i="8"/>
  <c r="AG24" i="8"/>
  <c r="AA24" i="8"/>
  <c r="Z24" i="8"/>
  <c r="Y24" i="8"/>
  <c r="X24" i="8"/>
  <c r="W24" i="8"/>
  <c r="V24" i="8"/>
  <c r="U24" i="8"/>
  <c r="T24" i="8"/>
  <c r="S24" i="8"/>
  <c r="R24" i="8"/>
  <c r="Q24" i="8"/>
  <c r="P24" i="8"/>
  <c r="O24" i="8"/>
  <c r="N24" i="8"/>
  <c r="M24" i="8"/>
  <c r="L24" i="8"/>
  <c r="K24" i="8"/>
  <c r="J24" i="8"/>
  <c r="I24" i="8"/>
  <c r="H24" i="8"/>
  <c r="G24" i="8"/>
  <c r="F24" i="8"/>
  <c r="E24" i="8"/>
  <c r="D24" i="8"/>
  <c r="C24" i="8"/>
  <c r="AF23" i="8"/>
  <c r="AE23" i="8"/>
  <c r="AD23" i="8"/>
  <c r="AC23" i="8"/>
  <c r="AB23" i="8"/>
  <c r="AK23" i="8"/>
  <c r="AJ23" i="8"/>
  <c r="AI23" i="8"/>
  <c r="AH23" i="8"/>
  <c r="AG23" i="8"/>
  <c r="AA23" i="8"/>
  <c r="Z23" i="8"/>
  <c r="Y23" i="8"/>
  <c r="X23" i="8"/>
  <c r="W23" i="8"/>
  <c r="V23" i="8"/>
  <c r="U23" i="8"/>
  <c r="T23" i="8"/>
  <c r="S23" i="8"/>
  <c r="R23" i="8"/>
  <c r="Q23" i="8"/>
  <c r="P23" i="8"/>
  <c r="O23" i="8"/>
  <c r="N23" i="8"/>
  <c r="M23" i="8"/>
  <c r="L23" i="8"/>
  <c r="K23" i="8"/>
  <c r="J23" i="8"/>
  <c r="I23" i="8"/>
  <c r="H23" i="8"/>
  <c r="G23" i="8"/>
  <c r="F23" i="8"/>
  <c r="E23" i="8"/>
  <c r="D23" i="8"/>
  <c r="C23" i="8"/>
  <c r="AF22" i="8"/>
  <c r="AE22" i="8"/>
  <c r="AD22" i="8"/>
  <c r="AC22" i="8"/>
  <c r="AB22" i="8"/>
  <c r="AK22" i="8"/>
  <c r="AJ22" i="8"/>
  <c r="AI22" i="8"/>
  <c r="AH22" i="8"/>
  <c r="AG22" i="8"/>
  <c r="AA22" i="8"/>
  <c r="Z22" i="8"/>
  <c r="Y22" i="8"/>
  <c r="X22" i="8"/>
  <c r="W22" i="8"/>
  <c r="V22" i="8"/>
  <c r="U22" i="8"/>
  <c r="T22" i="8"/>
  <c r="S22" i="8"/>
  <c r="R22" i="8"/>
  <c r="Q22" i="8"/>
  <c r="P22" i="8"/>
  <c r="O22" i="8"/>
  <c r="N22" i="8"/>
  <c r="M22" i="8"/>
  <c r="L22" i="8"/>
  <c r="K22" i="8"/>
  <c r="J22" i="8"/>
  <c r="I22" i="8"/>
  <c r="H22" i="8"/>
  <c r="G22" i="8"/>
  <c r="F22" i="8"/>
  <c r="E22" i="8"/>
  <c r="D22" i="8"/>
  <c r="C22" i="8"/>
  <c r="AF21" i="8"/>
  <c r="AE21" i="8"/>
  <c r="AD21" i="8"/>
  <c r="AC21" i="8"/>
  <c r="AB21" i="8"/>
  <c r="AK21" i="8"/>
  <c r="AJ21" i="8"/>
  <c r="AI21" i="8"/>
  <c r="AH21" i="8"/>
  <c r="AG21" i="8"/>
  <c r="AA21" i="8"/>
  <c r="Z21" i="8"/>
  <c r="Y21" i="8"/>
  <c r="X21" i="8"/>
  <c r="W21" i="8"/>
  <c r="V21" i="8"/>
  <c r="U21" i="8"/>
  <c r="T21" i="8"/>
  <c r="S21" i="8"/>
  <c r="R21" i="8"/>
  <c r="Q21" i="8"/>
  <c r="P21" i="8"/>
  <c r="O21" i="8"/>
  <c r="N21" i="8"/>
  <c r="M21" i="8"/>
  <c r="L21" i="8"/>
  <c r="K21" i="8"/>
  <c r="J21" i="8"/>
  <c r="I21" i="8"/>
  <c r="H21" i="8"/>
  <c r="G21" i="8"/>
  <c r="F21" i="8"/>
  <c r="E21" i="8"/>
  <c r="D21" i="8"/>
  <c r="C21" i="8"/>
  <c r="AF20" i="8"/>
  <c r="AE20" i="8"/>
  <c r="AD20" i="8"/>
  <c r="AC20" i="8"/>
  <c r="AB20" i="8"/>
  <c r="AK20" i="8"/>
  <c r="AJ20" i="8"/>
  <c r="AI20" i="8"/>
  <c r="AH20" i="8"/>
  <c r="AG20" i="8"/>
  <c r="AA20" i="8"/>
  <c r="Z20" i="8"/>
  <c r="Y20" i="8"/>
  <c r="X20" i="8"/>
  <c r="W20" i="8"/>
  <c r="V20" i="8"/>
  <c r="U20" i="8"/>
  <c r="T20" i="8"/>
  <c r="S20" i="8"/>
  <c r="R20" i="8"/>
  <c r="Q20" i="8"/>
  <c r="P20" i="8"/>
  <c r="O20" i="8"/>
  <c r="N20" i="8"/>
  <c r="M20" i="8"/>
  <c r="L20" i="8"/>
  <c r="K20" i="8"/>
  <c r="J20" i="8"/>
  <c r="I20" i="8"/>
  <c r="H20" i="8"/>
  <c r="G20" i="8"/>
  <c r="F20" i="8"/>
  <c r="E20" i="8"/>
  <c r="D20" i="8"/>
  <c r="C20" i="8"/>
  <c r="AF19" i="8"/>
  <c r="AE19" i="8"/>
  <c r="AD19" i="8"/>
  <c r="AC19" i="8"/>
  <c r="AB19" i="8"/>
  <c r="AK19" i="8"/>
  <c r="AJ19" i="8"/>
  <c r="AI19" i="8"/>
  <c r="AH19" i="8"/>
  <c r="AG19" i="8"/>
  <c r="AA19" i="8"/>
  <c r="Z19" i="8"/>
  <c r="Y19" i="8"/>
  <c r="X19" i="8"/>
  <c r="W19" i="8"/>
  <c r="V19" i="8"/>
  <c r="U19" i="8"/>
  <c r="T19" i="8"/>
  <c r="S19" i="8"/>
  <c r="R19" i="8"/>
  <c r="Q19" i="8"/>
  <c r="P19" i="8"/>
  <c r="O19" i="8"/>
  <c r="N19" i="8"/>
  <c r="M19" i="8"/>
  <c r="L19" i="8"/>
  <c r="K19" i="8"/>
  <c r="J19" i="8"/>
  <c r="I19" i="8"/>
  <c r="H19" i="8"/>
  <c r="G19" i="8"/>
  <c r="F19" i="8"/>
  <c r="E19" i="8"/>
  <c r="D19" i="8"/>
  <c r="C19" i="8"/>
  <c r="AF18" i="8"/>
  <c r="AE18" i="8"/>
  <c r="AD18" i="8"/>
  <c r="AC18" i="8"/>
  <c r="AB18" i="8"/>
  <c r="AK18" i="8"/>
  <c r="AJ18" i="8"/>
  <c r="AI18" i="8"/>
  <c r="AH18" i="8"/>
  <c r="AG18" i="8"/>
  <c r="AA18" i="8"/>
  <c r="Z18" i="8"/>
  <c r="Y18" i="8"/>
  <c r="X18" i="8"/>
  <c r="W18" i="8"/>
  <c r="V18" i="8"/>
  <c r="U18" i="8"/>
  <c r="T18" i="8"/>
  <c r="S18" i="8"/>
  <c r="R18" i="8"/>
  <c r="Q18" i="8"/>
  <c r="P18" i="8"/>
  <c r="O18" i="8"/>
  <c r="N18" i="8"/>
  <c r="M18" i="8"/>
  <c r="L18" i="8"/>
  <c r="K18" i="8"/>
  <c r="J18" i="8"/>
  <c r="I18" i="8"/>
  <c r="H18" i="8"/>
  <c r="G18" i="8"/>
  <c r="F18" i="8"/>
  <c r="E18" i="8"/>
  <c r="D18" i="8"/>
  <c r="C18" i="8"/>
  <c r="AF17" i="8"/>
  <c r="AE17" i="8"/>
  <c r="AD17" i="8"/>
  <c r="AC17" i="8"/>
  <c r="AB17" i="8"/>
  <c r="AK17" i="8"/>
  <c r="AJ17" i="8"/>
  <c r="AI17" i="8"/>
  <c r="AH17" i="8"/>
  <c r="AG17" i="8"/>
  <c r="AA17" i="8"/>
  <c r="Z17" i="8"/>
  <c r="Y17" i="8"/>
  <c r="X17" i="8"/>
  <c r="W17" i="8"/>
  <c r="V17" i="8"/>
  <c r="U17" i="8"/>
  <c r="T17" i="8"/>
  <c r="S17" i="8"/>
  <c r="R17" i="8"/>
  <c r="Q17" i="8"/>
  <c r="P17" i="8"/>
  <c r="O17" i="8"/>
  <c r="N17" i="8"/>
  <c r="M17" i="8"/>
  <c r="L17" i="8"/>
  <c r="K17" i="8"/>
  <c r="J17" i="8"/>
  <c r="I17" i="8"/>
  <c r="H17" i="8"/>
  <c r="G17" i="8"/>
  <c r="F17" i="8"/>
  <c r="E17" i="8"/>
  <c r="D17" i="8"/>
  <c r="C17" i="8"/>
  <c r="AF16" i="8"/>
  <c r="AE16" i="8"/>
  <c r="AD16" i="8"/>
  <c r="AC16" i="8"/>
  <c r="AB16" i="8"/>
  <c r="AK16" i="8"/>
  <c r="AJ16" i="8"/>
  <c r="AI16" i="8"/>
  <c r="AH16" i="8"/>
  <c r="AG16" i="8"/>
  <c r="AA16" i="8"/>
  <c r="Z16" i="8"/>
  <c r="Y16" i="8"/>
  <c r="X16" i="8"/>
  <c r="W16" i="8"/>
  <c r="V16" i="8"/>
  <c r="U16" i="8"/>
  <c r="T16" i="8"/>
  <c r="S16" i="8"/>
  <c r="R16" i="8"/>
  <c r="Q16" i="8"/>
  <c r="P16" i="8"/>
  <c r="O16" i="8"/>
  <c r="N16" i="8"/>
  <c r="M16" i="8"/>
  <c r="L16" i="8"/>
  <c r="K16" i="8"/>
  <c r="J16" i="8"/>
  <c r="I16" i="8"/>
  <c r="H16" i="8"/>
  <c r="G16" i="8"/>
  <c r="F16" i="8"/>
  <c r="E16" i="8"/>
  <c r="D16" i="8"/>
  <c r="AF15" i="8"/>
  <c r="AE15" i="8"/>
  <c r="AD15" i="8"/>
  <c r="AC15" i="8"/>
  <c r="AB15" i="8"/>
  <c r="AK15" i="8"/>
  <c r="AJ15" i="8"/>
  <c r="AI15" i="8"/>
  <c r="AH15" i="8"/>
  <c r="AG15" i="8"/>
  <c r="AA15" i="8"/>
  <c r="Z15" i="8"/>
  <c r="Y15" i="8"/>
  <c r="X15" i="8"/>
  <c r="W15" i="8"/>
  <c r="V15" i="8"/>
  <c r="U15" i="8"/>
  <c r="T15" i="8"/>
  <c r="S15" i="8"/>
  <c r="R15" i="8"/>
  <c r="Q15" i="8"/>
  <c r="P15" i="8"/>
  <c r="O15" i="8"/>
  <c r="N15" i="8"/>
  <c r="M15" i="8"/>
  <c r="L15" i="8"/>
  <c r="K15" i="8"/>
  <c r="J15" i="8"/>
  <c r="I15" i="8"/>
  <c r="H15" i="8"/>
  <c r="G15" i="8"/>
  <c r="F15" i="8"/>
  <c r="E15" i="8"/>
  <c r="D15" i="8"/>
  <c r="C15" i="8"/>
  <c r="AF14" i="8"/>
  <c r="AE14" i="8"/>
  <c r="AD14" i="8"/>
  <c r="AC14" i="8"/>
  <c r="AB14" i="8"/>
  <c r="AK14" i="8"/>
  <c r="AJ14" i="8"/>
  <c r="AI14" i="8"/>
  <c r="AH14" i="8"/>
  <c r="AG14" i="8"/>
  <c r="AA14" i="8"/>
  <c r="Z14" i="8"/>
  <c r="Y14" i="8"/>
  <c r="X14" i="8"/>
  <c r="W14" i="8"/>
  <c r="V14" i="8"/>
  <c r="U14" i="8"/>
  <c r="T14" i="8"/>
  <c r="S14" i="8"/>
  <c r="R14" i="8"/>
  <c r="Q14" i="8"/>
  <c r="P14" i="8"/>
  <c r="O14" i="8"/>
  <c r="N14" i="8"/>
  <c r="M14" i="8"/>
  <c r="L14" i="8"/>
  <c r="K14" i="8"/>
  <c r="J14" i="8"/>
  <c r="I14" i="8"/>
  <c r="H14" i="8"/>
  <c r="G14" i="8"/>
  <c r="F14" i="8"/>
  <c r="E14" i="8"/>
  <c r="D14" i="8"/>
  <c r="C14" i="8"/>
  <c r="AF13" i="8"/>
  <c r="AE13" i="8"/>
  <c r="AD13" i="8"/>
  <c r="AC13" i="8"/>
  <c r="AB13" i="8"/>
  <c r="AK13" i="8"/>
  <c r="AJ13" i="8"/>
  <c r="AI13" i="8"/>
  <c r="AH13" i="8"/>
  <c r="AG13" i="8"/>
  <c r="AA13" i="8"/>
  <c r="Z13" i="8"/>
  <c r="Y13" i="8"/>
  <c r="X13" i="8"/>
  <c r="W13" i="8"/>
  <c r="V13" i="8"/>
  <c r="U13" i="8"/>
  <c r="T13" i="8"/>
  <c r="S13" i="8"/>
  <c r="R13" i="8"/>
  <c r="Q13" i="8"/>
  <c r="P13" i="8"/>
  <c r="O13" i="8"/>
  <c r="N13" i="8"/>
  <c r="M13" i="8"/>
  <c r="L13" i="8"/>
  <c r="K13" i="8"/>
  <c r="J13" i="8"/>
  <c r="I13" i="8"/>
  <c r="H13" i="8"/>
  <c r="G13" i="8"/>
  <c r="F13" i="8"/>
  <c r="E13" i="8"/>
  <c r="D13" i="8"/>
  <c r="C13" i="8"/>
  <c r="AF12" i="8"/>
  <c r="AE12" i="8"/>
  <c r="AD12" i="8"/>
  <c r="AC12" i="8"/>
  <c r="AB12" i="8"/>
  <c r="AK12" i="8"/>
  <c r="AJ12" i="8"/>
  <c r="AI12" i="8"/>
  <c r="AH12" i="8"/>
  <c r="AG12" i="8"/>
  <c r="AA12" i="8"/>
  <c r="Z12" i="8"/>
  <c r="Y12" i="8"/>
  <c r="X12" i="8"/>
  <c r="W12" i="8"/>
  <c r="V12" i="8"/>
  <c r="U12" i="8"/>
  <c r="T12" i="8"/>
  <c r="S12" i="8"/>
  <c r="R12" i="8"/>
  <c r="Q12" i="8"/>
  <c r="P12" i="8"/>
  <c r="O12" i="8"/>
  <c r="N12" i="8"/>
  <c r="M12" i="8"/>
  <c r="L12" i="8"/>
  <c r="K12" i="8"/>
  <c r="J12" i="8"/>
  <c r="I12" i="8"/>
  <c r="H12" i="8"/>
  <c r="G12" i="8"/>
  <c r="F12" i="8"/>
  <c r="E12" i="8"/>
  <c r="D12" i="8"/>
  <c r="C12" i="8"/>
  <c r="AF11" i="8"/>
  <c r="AE11" i="8"/>
  <c r="AC11" i="8"/>
  <c r="AB11" i="8"/>
  <c r="AK11" i="8"/>
  <c r="AJ11" i="8"/>
  <c r="AI11" i="8"/>
  <c r="AH11" i="8"/>
  <c r="AG11" i="8"/>
  <c r="AA11" i="8"/>
  <c r="Z11" i="8"/>
  <c r="Y11" i="8"/>
  <c r="X11" i="8"/>
  <c r="W11" i="8"/>
  <c r="V11" i="8"/>
  <c r="U11" i="8"/>
  <c r="T11" i="8"/>
  <c r="S11" i="8"/>
  <c r="R11" i="8"/>
  <c r="Q11" i="8"/>
  <c r="P11" i="8"/>
  <c r="O11" i="8"/>
  <c r="N11" i="8"/>
  <c r="M11" i="8"/>
  <c r="L11" i="8"/>
  <c r="K11" i="8"/>
  <c r="J11" i="8"/>
  <c r="I11" i="8"/>
  <c r="H11" i="8"/>
  <c r="G11" i="8"/>
  <c r="F11" i="8"/>
  <c r="E11" i="8"/>
  <c r="D11" i="8"/>
  <c r="AD10" i="8"/>
  <c r="AB10" i="8"/>
  <c r="AK10" i="8"/>
  <c r="AJ10" i="8"/>
  <c r="AI10" i="8"/>
  <c r="AH10" i="8"/>
  <c r="AG10" i="8"/>
  <c r="AA10" i="8"/>
  <c r="Z10" i="8"/>
  <c r="Y10" i="8"/>
  <c r="X10" i="8"/>
  <c r="W10" i="8"/>
  <c r="V10" i="8"/>
  <c r="U10" i="8"/>
  <c r="T10" i="8"/>
  <c r="S10" i="8"/>
  <c r="R10" i="8"/>
  <c r="Q10" i="8"/>
  <c r="P10" i="8"/>
  <c r="O10" i="8"/>
  <c r="N10" i="8"/>
  <c r="M10" i="8"/>
  <c r="L10" i="8"/>
  <c r="K10" i="8"/>
  <c r="J10" i="8"/>
  <c r="I10" i="8"/>
  <c r="H10" i="8"/>
  <c r="G10" i="8"/>
  <c r="F10" i="8"/>
  <c r="E10" i="8"/>
  <c r="D10" i="8"/>
  <c r="C10" i="8"/>
  <c r="Q3" i="9" l="1" a="1"/>
  <c r="Q3" i="9" s="1"/>
  <c r="V3" i="9" a="1"/>
  <c r="V3" i="9" s="1"/>
  <c r="U3" i="9" a="1"/>
  <c r="U3" i="9" s="1"/>
  <c r="T3" i="9" a="1"/>
  <c r="T3" i="9" s="1"/>
  <c r="S3" i="9" a="1"/>
  <c r="S3" i="9" s="1"/>
  <c r="R3" i="9" a="1"/>
  <c r="R3" i="9" s="1"/>
  <c r="P3" i="9" a="1"/>
  <c r="P3" i="9" s="1"/>
  <c r="O3" i="9" a="1"/>
  <c r="O3" i="9" s="1"/>
  <c r="N3" i="9" a="1"/>
  <c r="N3" i="9" s="1"/>
  <c r="M3" i="9" a="1"/>
  <c r="M3" i="9" s="1"/>
  <c r="K3" i="9" a="1"/>
  <c r="K3" i="9" s="1"/>
  <c r="L3" i="9" a="1"/>
  <c r="L3" i="9" s="1"/>
  <c r="X3" i="9" a="1"/>
  <c r="X3" i="9" s="1"/>
  <c r="W3" i="9" a="1"/>
  <c r="W3" i="9" s="1"/>
  <c r="Z3" i="9" a="1"/>
  <c r="Z3" i="9" s="1"/>
  <c r="Y3" i="9" a="1"/>
  <c r="Y3" i="9" s="1"/>
  <c r="L96" i="8"/>
  <c r="AI95" i="8"/>
  <c r="L95" i="8"/>
  <c r="AE95" i="8"/>
  <c r="AD95" i="8"/>
  <c r="U95" i="8"/>
  <c r="AA95" i="8"/>
  <c r="K96" i="8"/>
  <c r="G95" i="8"/>
  <c r="J99" i="8"/>
  <c r="J96" i="8"/>
  <c r="J95" i="8"/>
  <c r="M95" i="8"/>
  <c r="AG96" i="8"/>
  <c r="G96" i="8"/>
  <c r="S96" i="8"/>
  <c r="Y96" i="8"/>
  <c r="W95" i="8"/>
  <c r="D95" i="8"/>
  <c r="W98" i="8"/>
  <c r="O95" i="8"/>
  <c r="Y95" i="8"/>
  <c r="E98" i="8"/>
  <c r="Y98" i="8"/>
  <c r="L99" i="8"/>
  <c r="M99" i="8"/>
  <c r="M96" i="8"/>
  <c r="K95" i="8"/>
  <c r="J98" i="8"/>
  <c r="W99" i="8"/>
  <c r="K98" i="8"/>
  <c r="W96" i="8"/>
  <c r="D96" i="8"/>
  <c r="P96" i="8"/>
  <c r="AA100" i="8"/>
  <c r="N95" i="8"/>
  <c r="F99" i="8"/>
  <c r="R96" i="8"/>
  <c r="Z96" i="8"/>
  <c r="AB96" i="8"/>
  <c r="AC96" i="8"/>
  <c r="AF96" i="8"/>
  <c r="J100" i="8"/>
  <c r="G98" i="8"/>
  <c r="V96" i="8"/>
  <c r="AJ96" i="8"/>
  <c r="E95" i="8"/>
  <c r="E99" i="8"/>
  <c r="E96" i="8"/>
  <c r="L98" i="8"/>
  <c r="I95" i="8"/>
  <c r="M98" i="8"/>
  <c r="H97" i="8"/>
  <c r="K99" i="8"/>
  <c r="I99" i="8"/>
  <c r="AA99" i="8"/>
  <c r="I98" i="8"/>
  <c r="AA98" i="8"/>
  <c r="I96" i="8"/>
  <c r="AA96" i="8"/>
  <c r="D97" i="8"/>
  <c r="F95" i="8"/>
  <c r="O99" i="8"/>
  <c r="AE99" i="8"/>
  <c r="Q97" i="8"/>
  <c r="C96" i="8"/>
  <c r="P100" i="8"/>
  <c r="V100" i="8"/>
  <c r="AJ100" i="8"/>
  <c r="G99" i="8"/>
  <c r="Y99" i="8"/>
  <c r="O94" i="8"/>
  <c r="AE94" i="8"/>
  <c r="F94" i="8"/>
  <c r="G100" i="8"/>
  <c r="D99" i="8"/>
  <c r="K94" i="8"/>
  <c r="G97" i="8"/>
  <c r="W97" i="8"/>
  <c r="I100" i="8"/>
  <c r="Y100" i="8"/>
  <c r="F96" i="8"/>
  <c r="O96" i="8"/>
  <c r="AE96" i="8"/>
  <c r="F97" i="8"/>
  <c r="O97" i="8"/>
  <c r="AE97" i="8"/>
  <c r="D98" i="8"/>
  <c r="T98" i="8"/>
  <c r="AH98" i="8"/>
  <c r="X97" i="8"/>
  <c r="AK97" i="8"/>
  <c r="F98" i="8"/>
  <c r="O98" i="8"/>
  <c r="AE98" i="8"/>
  <c r="D94" i="8"/>
  <c r="R99" i="8"/>
  <c r="Z99" i="8"/>
  <c r="AB99" i="8"/>
  <c r="AC99" i="8"/>
  <c r="AF99" i="8"/>
  <c r="I97" i="8"/>
  <c r="Y97" i="8"/>
  <c r="J97" i="8"/>
  <c r="AA97" i="8"/>
  <c r="K97" i="8"/>
  <c r="W100" i="8"/>
  <c r="E97" i="8"/>
  <c r="L97" i="8"/>
  <c r="M97" i="8"/>
  <c r="H100" i="8"/>
  <c r="Q100" i="8"/>
  <c r="X100" i="8"/>
  <c r="AK100" i="8"/>
  <c r="P95" i="8"/>
  <c r="V95" i="8"/>
  <c r="AJ95" i="8"/>
  <c r="C99" i="8"/>
  <c r="S99" i="8"/>
  <c r="AG99" i="8"/>
  <c r="R97" i="8"/>
  <c r="Z97" i="8"/>
  <c r="AB97" i="8"/>
  <c r="AC97" i="8"/>
  <c r="AF97" i="8"/>
  <c r="N98" i="8"/>
  <c r="U98" i="8"/>
  <c r="AI98" i="8"/>
  <c r="AD98" i="8"/>
  <c r="R100" i="8"/>
  <c r="Z100" i="8"/>
  <c r="AB100" i="8"/>
  <c r="AC100" i="8"/>
  <c r="AF100" i="8"/>
  <c r="H95" i="8"/>
  <c r="Q95" i="8"/>
  <c r="X95" i="8"/>
  <c r="AK95" i="8"/>
  <c r="T99" i="8"/>
  <c r="AH99" i="8"/>
  <c r="C97" i="8"/>
  <c r="S97" i="8"/>
  <c r="AG97" i="8"/>
  <c r="P98" i="8"/>
  <c r="V98" i="8"/>
  <c r="AJ98" i="8"/>
  <c r="T96" i="8"/>
  <c r="AH96" i="8"/>
  <c r="C100" i="8"/>
  <c r="S94" i="8"/>
  <c r="AG94" i="8"/>
  <c r="R95" i="8"/>
  <c r="Z95" i="8"/>
  <c r="AB95" i="8"/>
  <c r="AC95" i="8"/>
  <c r="AF95" i="8"/>
  <c r="N99" i="8"/>
  <c r="U99" i="8"/>
  <c r="AI99" i="8"/>
  <c r="AD99" i="8"/>
  <c r="T97" i="8"/>
  <c r="AH97" i="8"/>
  <c r="H98" i="8"/>
  <c r="Q98" i="8"/>
  <c r="X98" i="8"/>
  <c r="AK98" i="8"/>
  <c r="N96" i="8"/>
  <c r="U96" i="8"/>
  <c r="AI96" i="8"/>
  <c r="AD96" i="8"/>
  <c r="T94" i="8"/>
  <c r="AH94" i="8"/>
  <c r="C95" i="8"/>
  <c r="S95" i="8"/>
  <c r="AG95" i="8"/>
  <c r="P99" i="8"/>
  <c r="V99" i="8"/>
  <c r="AJ99" i="8"/>
  <c r="N97" i="8"/>
  <c r="U97" i="8"/>
  <c r="AI97" i="8"/>
  <c r="AD97" i="8"/>
  <c r="R98" i="8"/>
  <c r="Z98" i="8"/>
  <c r="AB98" i="8"/>
  <c r="AC98" i="8"/>
  <c r="AF98" i="8"/>
  <c r="L94" i="8"/>
  <c r="E94" i="8"/>
  <c r="M94" i="8"/>
  <c r="N94" i="8"/>
  <c r="U94" i="8"/>
  <c r="AI94" i="8"/>
  <c r="AD94" i="8"/>
  <c r="T95" i="8"/>
  <c r="AH95" i="8"/>
  <c r="H99" i="8"/>
  <c r="Q99" i="8"/>
  <c r="X99" i="8"/>
  <c r="AK99" i="8"/>
  <c r="P97" i="8"/>
  <c r="V97" i="8"/>
  <c r="AJ97" i="8"/>
  <c r="C98" i="8"/>
  <c r="S98" i="8"/>
  <c r="AG98" i="8"/>
  <c r="H96" i="8"/>
  <c r="Q96" i="8"/>
  <c r="X96" i="8"/>
  <c r="AK96" i="8"/>
  <c r="P94" i="8"/>
  <c r="V94" i="8"/>
  <c r="AJ94" i="8"/>
  <c r="S100" i="8"/>
  <c r="AG100" i="8"/>
  <c r="G94" i="8"/>
  <c r="W94" i="8"/>
  <c r="D100" i="8"/>
  <c r="K100" i="8"/>
  <c r="H94" i="8"/>
  <c r="Q94" i="8"/>
  <c r="X94" i="8"/>
  <c r="AK94" i="8"/>
  <c r="T100" i="8"/>
  <c r="AH100" i="8"/>
  <c r="I94" i="8"/>
  <c r="Y94" i="8"/>
  <c r="E100" i="8"/>
  <c r="L100" i="8"/>
  <c r="M100" i="8"/>
  <c r="R94" i="8"/>
  <c r="Z94" i="8"/>
  <c r="AB94" i="8"/>
  <c r="AC94" i="8"/>
  <c r="AF94" i="8"/>
  <c r="N100" i="8"/>
  <c r="U100" i="8"/>
  <c r="AI100" i="8"/>
  <c r="AD100" i="8"/>
  <c r="J94" i="8"/>
  <c r="AA94" i="8"/>
  <c r="F100" i="8"/>
  <c r="O100" i="8"/>
  <c r="AE100" i="8"/>
  <c r="B108" i="3" l="1"/>
  <c r="B106" i="3"/>
  <c r="B107" i="3"/>
  <c r="B110" i="3"/>
  <c r="B111" i="3"/>
  <c r="B109" i="3"/>
  <c r="C14" i="4"/>
  <c r="D14" i="4"/>
  <c r="E14" i="4"/>
  <c r="F14" i="4"/>
  <c r="G14" i="4"/>
  <c r="H14" i="4"/>
  <c r="I14" i="4"/>
  <c r="J14" i="4"/>
  <c r="K14" i="4"/>
  <c r="L14" i="4"/>
  <c r="M14" i="4"/>
  <c r="N14" i="4"/>
  <c r="O14" i="4"/>
  <c r="P14" i="4"/>
  <c r="Q14" i="4"/>
  <c r="R14" i="4"/>
  <c r="S14" i="4"/>
  <c r="T14" i="4"/>
  <c r="U14" i="4"/>
  <c r="V14" i="4"/>
  <c r="W14" i="4"/>
  <c r="X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CB14" i="4"/>
  <c r="CC14" i="4"/>
  <c r="CD14" i="4"/>
  <c r="CE14" i="4"/>
  <c r="CF14" i="4"/>
  <c r="CG14" i="4"/>
  <c r="CH14" i="4"/>
  <c r="CI14" i="4"/>
  <c r="CJ14" i="4"/>
  <c r="CK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15" i="4"/>
  <c r="D15" i="4"/>
  <c r="E15" i="4"/>
  <c r="F15" i="4"/>
  <c r="G15" i="4"/>
  <c r="H15" i="4"/>
  <c r="I15" i="4"/>
  <c r="J15" i="4"/>
  <c r="K15" i="4"/>
  <c r="L15" i="4"/>
  <c r="M15" i="4"/>
  <c r="N15" i="4"/>
  <c r="O15" i="4"/>
  <c r="P15" i="4"/>
  <c r="Q15" i="4"/>
  <c r="R15" i="4"/>
  <c r="S15" i="4"/>
  <c r="T15" i="4"/>
  <c r="U15" i="4"/>
  <c r="V15" i="4"/>
  <c r="W15" i="4"/>
  <c r="X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CB15" i="4"/>
  <c r="CC15" i="4"/>
  <c r="CD15" i="4"/>
  <c r="CE15" i="4"/>
  <c r="CF15" i="4"/>
  <c r="CG15" i="4"/>
  <c r="CH15" i="4"/>
  <c r="CI15" i="4"/>
  <c r="CJ15" i="4"/>
  <c r="CK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16" i="4"/>
  <c r="D16" i="4"/>
  <c r="E16" i="4"/>
  <c r="F16" i="4"/>
  <c r="G16" i="4"/>
  <c r="H16" i="4"/>
  <c r="I16" i="4"/>
  <c r="J16" i="4"/>
  <c r="K16" i="4"/>
  <c r="L16" i="4"/>
  <c r="M16" i="4"/>
  <c r="N16" i="4"/>
  <c r="O16" i="4"/>
  <c r="P16" i="4"/>
  <c r="Q16" i="4"/>
  <c r="R16" i="4"/>
  <c r="S16" i="4"/>
  <c r="T16" i="4"/>
  <c r="U16" i="4"/>
  <c r="V16" i="4"/>
  <c r="W16" i="4"/>
  <c r="X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CB16" i="4"/>
  <c r="CC16" i="4"/>
  <c r="CD16" i="4"/>
  <c r="CE16" i="4"/>
  <c r="CF16" i="4"/>
  <c r="CG16" i="4"/>
  <c r="CH16" i="4"/>
  <c r="CI16" i="4"/>
  <c r="CJ16" i="4"/>
  <c r="CK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CB17" i="4"/>
  <c r="CC17" i="4"/>
  <c r="CD17" i="4"/>
  <c r="CE17" i="4"/>
  <c r="CF17" i="4"/>
  <c r="CG17" i="4"/>
  <c r="CH17" i="4"/>
  <c r="CI17" i="4"/>
  <c r="CJ17" i="4"/>
  <c r="CK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CB18" i="4"/>
  <c r="CC18" i="4"/>
  <c r="CD18" i="4"/>
  <c r="CE18" i="4"/>
  <c r="CF18" i="4"/>
  <c r="CG18" i="4"/>
  <c r="CH18" i="4"/>
  <c r="CI18" i="4"/>
  <c r="CJ18" i="4"/>
  <c r="CK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CB19" i="4"/>
  <c r="CC19" i="4"/>
  <c r="CD19" i="4"/>
  <c r="CE19" i="4"/>
  <c r="CF19" i="4"/>
  <c r="CG19" i="4"/>
  <c r="CH19" i="4"/>
  <c r="CI19" i="4"/>
  <c r="CJ19" i="4"/>
  <c r="CK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20" i="4"/>
  <c r="D20" i="4"/>
  <c r="E20" i="4"/>
  <c r="F20" i="4"/>
  <c r="G20" i="4"/>
  <c r="H20"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CB20" i="4"/>
  <c r="CC20" i="4"/>
  <c r="CD20" i="4"/>
  <c r="CE20" i="4"/>
  <c r="CF20" i="4"/>
  <c r="CG20" i="4"/>
  <c r="CH20" i="4"/>
  <c r="CI20" i="4"/>
  <c r="CJ20" i="4"/>
  <c r="CK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21" i="4"/>
  <c r="D21" i="4"/>
  <c r="E21" i="4"/>
  <c r="F21" i="4"/>
  <c r="G21" i="4"/>
  <c r="H21"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CB21" i="4"/>
  <c r="CC21" i="4"/>
  <c r="CD21" i="4"/>
  <c r="CE21" i="4"/>
  <c r="CF21" i="4"/>
  <c r="CG21" i="4"/>
  <c r="CH21" i="4"/>
  <c r="CI21" i="4"/>
  <c r="CJ21" i="4"/>
  <c r="CK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CB22" i="4"/>
  <c r="CC22" i="4"/>
  <c r="CD22" i="4"/>
  <c r="CE22" i="4"/>
  <c r="CF22" i="4"/>
  <c r="CG22" i="4"/>
  <c r="CH22" i="4"/>
  <c r="CI22" i="4"/>
  <c r="CJ22" i="4"/>
  <c r="CK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23" i="4"/>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CB23" i="4"/>
  <c r="CC23" i="4"/>
  <c r="CD23" i="4"/>
  <c r="CE23" i="4"/>
  <c r="CF23" i="4"/>
  <c r="CG23" i="4"/>
  <c r="CH23" i="4"/>
  <c r="CI23" i="4"/>
  <c r="CJ23" i="4"/>
  <c r="CK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24" i="4"/>
  <c r="D24" i="4"/>
  <c r="E24" i="4"/>
  <c r="F24" i="4"/>
  <c r="G24" i="4"/>
  <c r="H24"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CB24" i="4"/>
  <c r="CC24" i="4"/>
  <c r="CD24" i="4"/>
  <c r="CE24" i="4"/>
  <c r="CF24" i="4"/>
  <c r="CG24" i="4"/>
  <c r="CH24" i="4"/>
  <c r="CI24" i="4"/>
  <c r="CJ24" i="4"/>
  <c r="CK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CB25" i="4"/>
  <c r="CC25" i="4"/>
  <c r="CD25" i="4"/>
  <c r="CE25" i="4"/>
  <c r="CF25" i="4"/>
  <c r="CG25" i="4"/>
  <c r="CH25" i="4"/>
  <c r="CI25" i="4"/>
  <c r="CJ25" i="4"/>
  <c r="CK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CB26" i="4"/>
  <c r="CC26" i="4"/>
  <c r="CD26" i="4"/>
  <c r="CE26" i="4"/>
  <c r="CF26" i="4"/>
  <c r="CG26" i="4"/>
  <c r="CH26" i="4"/>
  <c r="CI26" i="4"/>
  <c r="CJ26" i="4"/>
  <c r="CK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27" i="4"/>
  <c r="D27" i="4"/>
  <c r="E27" i="4"/>
  <c r="F27" i="4"/>
  <c r="G27" i="4"/>
  <c r="H27"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CB27" i="4"/>
  <c r="CC27" i="4"/>
  <c r="CD27" i="4"/>
  <c r="CE27" i="4"/>
  <c r="CF27" i="4"/>
  <c r="CG27" i="4"/>
  <c r="CH27" i="4"/>
  <c r="CI27" i="4"/>
  <c r="CJ27" i="4"/>
  <c r="CK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28" i="4"/>
  <c r="D28" i="4"/>
  <c r="E28" i="4"/>
  <c r="F28" i="4"/>
  <c r="G28" i="4"/>
  <c r="H28"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CB28" i="4"/>
  <c r="CC28" i="4"/>
  <c r="CD28" i="4"/>
  <c r="CE28" i="4"/>
  <c r="CF28" i="4"/>
  <c r="CG28" i="4"/>
  <c r="CH28" i="4"/>
  <c r="CI28" i="4"/>
  <c r="CJ28" i="4"/>
  <c r="CK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29" i="4"/>
  <c r="D29" i="4"/>
  <c r="E29" i="4"/>
  <c r="F29" i="4"/>
  <c r="G29" i="4"/>
  <c r="H29"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CB29" i="4"/>
  <c r="CC29" i="4"/>
  <c r="CD29" i="4"/>
  <c r="CE29" i="4"/>
  <c r="CF29" i="4"/>
  <c r="CG29" i="4"/>
  <c r="CH29" i="4"/>
  <c r="CI29" i="4"/>
  <c r="CJ29" i="4"/>
  <c r="CK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30" i="4"/>
  <c r="D30" i="4"/>
  <c r="E30" i="4"/>
  <c r="F30" i="4"/>
  <c r="G30" i="4"/>
  <c r="H30"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CB30" i="4"/>
  <c r="CC30" i="4"/>
  <c r="CD30" i="4"/>
  <c r="CE30" i="4"/>
  <c r="CF30" i="4"/>
  <c r="CG30" i="4"/>
  <c r="CH30" i="4"/>
  <c r="CI30" i="4"/>
  <c r="CJ30" i="4"/>
  <c r="CK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31" i="4"/>
  <c r="D31" i="4"/>
  <c r="E31" i="4"/>
  <c r="F31" i="4"/>
  <c r="G31" i="4"/>
  <c r="H31"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CB31" i="4"/>
  <c r="CC31" i="4"/>
  <c r="CD31" i="4"/>
  <c r="CE31" i="4"/>
  <c r="CF31" i="4"/>
  <c r="CG31" i="4"/>
  <c r="CH31" i="4"/>
  <c r="CI31" i="4"/>
  <c r="CJ31" i="4"/>
  <c r="CK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32" i="4"/>
  <c r="D32" i="4"/>
  <c r="E32" i="4"/>
  <c r="F32" i="4"/>
  <c r="G32" i="4"/>
  <c r="H32" i="4"/>
  <c r="I32" i="4"/>
  <c r="J32" i="4"/>
  <c r="K32" i="4"/>
  <c r="L32" i="4"/>
  <c r="M32" i="4"/>
  <c r="N32" i="4"/>
  <c r="O32" i="4"/>
  <c r="P32" i="4"/>
  <c r="Q32" i="4"/>
  <c r="R32" i="4"/>
  <c r="S32" i="4"/>
  <c r="T32" i="4"/>
  <c r="U32" i="4"/>
  <c r="V32" i="4"/>
  <c r="W32" i="4"/>
  <c r="X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CB32" i="4"/>
  <c r="CC32" i="4"/>
  <c r="CD32" i="4"/>
  <c r="CE32" i="4"/>
  <c r="CF32" i="4"/>
  <c r="CG32" i="4"/>
  <c r="CH32" i="4"/>
  <c r="CI32" i="4"/>
  <c r="CJ32" i="4"/>
  <c r="CK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33" i="4"/>
  <c r="D33" i="4"/>
  <c r="E33" i="4"/>
  <c r="F33" i="4"/>
  <c r="G33" i="4"/>
  <c r="H33" i="4"/>
  <c r="I33" i="4"/>
  <c r="J33" i="4"/>
  <c r="K33" i="4"/>
  <c r="L33" i="4"/>
  <c r="M33" i="4"/>
  <c r="N33" i="4"/>
  <c r="O33" i="4"/>
  <c r="P33" i="4"/>
  <c r="Q33" i="4"/>
  <c r="R33" i="4"/>
  <c r="S33" i="4"/>
  <c r="T33" i="4"/>
  <c r="U33" i="4"/>
  <c r="V33" i="4"/>
  <c r="W33" i="4"/>
  <c r="X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CB33" i="4"/>
  <c r="CC33" i="4"/>
  <c r="CD33" i="4"/>
  <c r="CE33" i="4"/>
  <c r="CF33" i="4"/>
  <c r="CG33" i="4"/>
  <c r="CH33" i="4"/>
  <c r="CI33" i="4"/>
  <c r="CJ33" i="4"/>
  <c r="CK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34" i="4"/>
  <c r="D34" i="4"/>
  <c r="E34" i="4"/>
  <c r="F34" i="4"/>
  <c r="G34" i="4"/>
  <c r="H34" i="4"/>
  <c r="I34" i="4"/>
  <c r="J34" i="4"/>
  <c r="K34" i="4"/>
  <c r="L34" i="4"/>
  <c r="M34" i="4"/>
  <c r="N34" i="4"/>
  <c r="O34" i="4"/>
  <c r="P34" i="4"/>
  <c r="Q34" i="4"/>
  <c r="R34" i="4"/>
  <c r="S34" i="4"/>
  <c r="T34" i="4"/>
  <c r="U34" i="4"/>
  <c r="V34" i="4"/>
  <c r="W34" i="4"/>
  <c r="X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CB34" i="4"/>
  <c r="CC34" i="4"/>
  <c r="CD34" i="4"/>
  <c r="CE34" i="4"/>
  <c r="CF34" i="4"/>
  <c r="CG34" i="4"/>
  <c r="CH34" i="4"/>
  <c r="CI34" i="4"/>
  <c r="CJ34" i="4"/>
  <c r="CK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35" i="4"/>
  <c r="D35" i="4"/>
  <c r="E35" i="4"/>
  <c r="F35" i="4"/>
  <c r="G35" i="4"/>
  <c r="H35" i="4"/>
  <c r="I35" i="4"/>
  <c r="J35" i="4"/>
  <c r="K35" i="4"/>
  <c r="L35" i="4"/>
  <c r="M35" i="4"/>
  <c r="N35" i="4"/>
  <c r="O35" i="4"/>
  <c r="P35" i="4"/>
  <c r="Q35" i="4"/>
  <c r="R35" i="4"/>
  <c r="S35" i="4"/>
  <c r="T35" i="4"/>
  <c r="U35" i="4"/>
  <c r="V35" i="4"/>
  <c r="W35" i="4"/>
  <c r="X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CB35" i="4"/>
  <c r="CC35" i="4"/>
  <c r="CD35" i="4"/>
  <c r="CE35" i="4"/>
  <c r="CF35" i="4"/>
  <c r="CG35" i="4"/>
  <c r="CH35" i="4"/>
  <c r="CI35" i="4"/>
  <c r="CJ35" i="4"/>
  <c r="CK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36" i="4"/>
  <c r="D36" i="4"/>
  <c r="E36" i="4"/>
  <c r="F36" i="4"/>
  <c r="G36" i="4"/>
  <c r="H36" i="4"/>
  <c r="I36" i="4"/>
  <c r="J36" i="4"/>
  <c r="K36" i="4"/>
  <c r="L36" i="4"/>
  <c r="M36" i="4"/>
  <c r="N36" i="4"/>
  <c r="O36" i="4"/>
  <c r="P36" i="4"/>
  <c r="Q36" i="4"/>
  <c r="R36" i="4"/>
  <c r="S36" i="4"/>
  <c r="T36" i="4"/>
  <c r="U36" i="4"/>
  <c r="V36" i="4"/>
  <c r="W36" i="4"/>
  <c r="X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CB36" i="4"/>
  <c r="CC36" i="4"/>
  <c r="CD36" i="4"/>
  <c r="CE36" i="4"/>
  <c r="CF36" i="4"/>
  <c r="CG36" i="4"/>
  <c r="CH36" i="4"/>
  <c r="CI36" i="4"/>
  <c r="CJ36" i="4"/>
  <c r="CK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37" i="4"/>
  <c r="D37"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CB37" i="4"/>
  <c r="CC37" i="4"/>
  <c r="CD37" i="4"/>
  <c r="CE37" i="4"/>
  <c r="CF37" i="4"/>
  <c r="CG37" i="4"/>
  <c r="CH37" i="4"/>
  <c r="CI37" i="4"/>
  <c r="CJ37" i="4"/>
  <c r="CK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38" i="4"/>
  <c r="D38" i="4"/>
  <c r="E38" i="4"/>
  <c r="F38" i="4"/>
  <c r="G38" i="4"/>
  <c r="H38" i="4"/>
  <c r="I38" i="4"/>
  <c r="J38" i="4"/>
  <c r="K38" i="4"/>
  <c r="L38" i="4"/>
  <c r="M38" i="4"/>
  <c r="N38" i="4"/>
  <c r="O38" i="4"/>
  <c r="P38" i="4"/>
  <c r="Q38" i="4"/>
  <c r="R38" i="4"/>
  <c r="S38" i="4"/>
  <c r="T38" i="4"/>
  <c r="U38" i="4"/>
  <c r="V38" i="4"/>
  <c r="W38" i="4"/>
  <c r="X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CB38" i="4"/>
  <c r="CC38" i="4"/>
  <c r="CD38" i="4"/>
  <c r="CE38" i="4"/>
  <c r="CF38" i="4"/>
  <c r="CG38" i="4"/>
  <c r="CH38" i="4"/>
  <c r="CI38" i="4"/>
  <c r="CJ38" i="4"/>
  <c r="CK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39" i="4"/>
  <c r="D39" i="4"/>
  <c r="E39" i="4"/>
  <c r="F39" i="4"/>
  <c r="G39" i="4"/>
  <c r="H39" i="4"/>
  <c r="I39" i="4"/>
  <c r="J39" i="4"/>
  <c r="K39" i="4"/>
  <c r="L39" i="4"/>
  <c r="M39" i="4"/>
  <c r="N39" i="4"/>
  <c r="O39" i="4"/>
  <c r="P39" i="4"/>
  <c r="Q39" i="4"/>
  <c r="R39" i="4"/>
  <c r="S39" i="4"/>
  <c r="T39" i="4"/>
  <c r="U39" i="4"/>
  <c r="V39" i="4"/>
  <c r="W39" i="4"/>
  <c r="X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CB39" i="4"/>
  <c r="CC39" i="4"/>
  <c r="CD39" i="4"/>
  <c r="CE39" i="4"/>
  <c r="CF39" i="4"/>
  <c r="CG39" i="4"/>
  <c r="CH39" i="4"/>
  <c r="CI39" i="4"/>
  <c r="CJ39" i="4"/>
  <c r="CK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40" i="4"/>
  <c r="D40" i="4"/>
  <c r="E40" i="4"/>
  <c r="F40" i="4"/>
  <c r="G40" i="4"/>
  <c r="H40" i="4"/>
  <c r="I40" i="4"/>
  <c r="J40" i="4"/>
  <c r="K40" i="4"/>
  <c r="L40" i="4"/>
  <c r="M40" i="4"/>
  <c r="N40" i="4"/>
  <c r="O40" i="4"/>
  <c r="P40" i="4"/>
  <c r="Q40" i="4"/>
  <c r="R40" i="4"/>
  <c r="S40" i="4"/>
  <c r="T40" i="4"/>
  <c r="U40" i="4"/>
  <c r="V40" i="4"/>
  <c r="W40" i="4"/>
  <c r="X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CB40" i="4"/>
  <c r="CC40" i="4"/>
  <c r="CD40" i="4"/>
  <c r="CE40" i="4"/>
  <c r="CF40" i="4"/>
  <c r="CG40" i="4"/>
  <c r="CH40" i="4"/>
  <c r="CI40" i="4"/>
  <c r="CJ40" i="4"/>
  <c r="CK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41" i="4"/>
  <c r="D41" i="4"/>
  <c r="E41" i="4"/>
  <c r="F41" i="4"/>
  <c r="G41" i="4"/>
  <c r="H41" i="4"/>
  <c r="I41" i="4"/>
  <c r="J41" i="4"/>
  <c r="K41" i="4"/>
  <c r="L41" i="4"/>
  <c r="M41" i="4"/>
  <c r="N41" i="4"/>
  <c r="O41" i="4"/>
  <c r="P41" i="4"/>
  <c r="Q41" i="4"/>
  <c r="R41" i="4"/>
  <c r="S41" i="4"/>
  <c r="T41" i="4"/>
  <c r="U41" i="4"/>
  <c r="V41" i="4"/>
  <c r="W41" i="4"/>
  <c r="X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CB41" i="4"/>
  <c r="CC41" i="4"/>
  <c r="CD41" i="4"/>
  <c r="CE41" i="4"/>
  <c r="CF41" i="4"/>
  <c r="CG41" i="4"/>
  <c r="CH41" i="4"/>
  <c r="CI41" i="4"/>
  <c r="CJ41" i="4"/>
  <c r="CK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42" i="4"/>
  <c r="D42" i="4"/>
  <c r="E42" i="4"/>
  <c r="F42" i="4"/>
  <c r="G42" i="4"/>
  <c r="H42" i="4"/>
  <c r="I42" i="4"/>
  <c r="J42" i="4"/>
  <c r="K42" i="4"/>
  <c r="L42" i="4"/>
  <c r="M42" i="4"/>
  <c r="N42" i="4"/>
  <c r="O42" i="4"/>
  <c r="P42" i="4"/>
  <c r="Q42" i="4"/>
  <c r="R42" i="4"/>
  <c r="S42" i="4"/>
  <c r="T42" i="4"/>
  <c r="U42" i="4"/>
  <c r="V42" i="4"/>
  <c r="W42" i="4"/>
  <c r="X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CB42" i="4"/>
  <c r="CC42" i="4"/>
  <c r="CD42" i="4"/>
  <c r="CE42" i="4"/>
  <c r="CF42" i="4"/>
  <c r="CG42" i="4"/>
  <c r="CH42" i="4"/>
  <c r="CI42" i="4"/>
  <c r="CJ42" i="4"/>
  <c r="CK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43" i="4"/>
  <c r="D43" i="4"/>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CB43" i="4"/>
  <c r="CC43" i="4"/>
  <c r="CD43" i="4"/>
  <c r="CE43" i="4"/>
  <c r="CF43" i="4"/>
  <c r="CG43" i="4"/>
  <c r="CH43" i="4"/>
  <c r="CI43" i="4"/>
  <c r="CJ43" i="4"/>
  <c r="CK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44" i="4"/>
  <c r="D44" i="4"/>
  <c r="E44" i="4"/>
  <c r="F44" i="4"/>
  <c r="G44"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CB44" i="4"/>
  <c r="CC44" i="4"/>
  <c r="CD44" i="4"/>
  <c r="CE44" i="4"/>
  <c r="CF44" i="4"/>
  <c r="CG44" i="4"/>
  <c r="CH44" i="4"/>
  <c r="CI44" i="4"/>
  <c r="CJ44" i="4"/>
  <c r="CK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D45" i="4"/>
  <c r="E45" i="4"/>
  <c r="F45" i="4"/>
  <c r="G45"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CB45" i="4"/>
  <c r="CC45" i="4"/>
  <c r="CD45" i="4"/>
  <c r="CE45" i="4"/>
  <c r="CF45" i="4"/>
  <c r="CG45" i="4"/>
  <c r="CH45" i="4"/>
  <c r="CI45" i="4"/>
  <c r="CJ45" i="4"/>
  <c r="CK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46" i="4"/>
  <c r="D46" i="4"/>
  <c r="E46" i="4"/>
  <c r="F46" i="4"/>
  <c r="G46" i="4"/>
  <c r="H46" i="4"/>
  <c r="I46" i="4"/>
  <c r="J46" i="4"/>
  <c r="K46" i="4"/>
  <c r="L46" i="4"/>
  <c r="M46" i="4"/>
  <c r="N46" i="4"/>
  <c r="O46" i="4"/>
  <c r="P46" i="4"/>
  <c r="Q46" i="4"/>
  <c r="R46" i="4"/>
  <c r="S46" i="4"/>
  <c r="T46" i="4"/>
  <c r="U46" i="4"/>
  <c r="V46" i="4"/>
  <c r="W46" i="4"/>
  <c r="X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CB46" i="4"/>
  <c r="CC46" i="4"/>
  <c r="CD46" i="4"/>
  <c r="CE46" i="4"/>
  <c r="CF46" i="4"/>
  <c r="CG46" i="4"/>
  <c r="CH46" i="4"/>
  <c r="CI46" i="4"/>
  <c r="CJ46" i="4"/>
  <c r="CK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CB47" i="4"/>
  <c r="CC47" i="4"/>
  <c r="CD47" i="4"/>
  <c r="CE47" i="4"/>
  <c r="CF47" i="4"/>
  <c r="CG47" i="4"/>
  <c r="CH47" i="4"/>
  <c r="CI47" i="4"/>
  <c r="CJ47" i="4"/>
  <c r="CK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48" i="4"/>
  <c r="D48" i="4"/>
  <c r="E48" i="4"/>
  <c r="F48" i="4"/>
  <c r="G48" i="4"/>
  <c r="H48" i="4"/>
  <c r="I48" i="4"/>
  <c r="J48" i="4"/>
  <c r="K48" i="4"/>
  <c r="L48" i="4"/>
  <c r="M48" i="4"/>
  <c r="N48" i="4"/>
  <c r="O48" i="4"/>
  <c r="P48" i="4"/>
  <c r="Q48" i="4"/>
  <c r="R48" i="4"/>
  <c r="S48" i="4"/>
  <c r="T48" i="4"/>
  <c r="U48" i="4"/>
  <c r="V48" i="4"/>
  <c r="W48" i="4"/>
  <c r="X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CB48" i="4"/>
  <c r="CC48" i="4"/>
  <c r="CD48" i="4"/>
  <c r="CE48" i="4"/>
  <c r="CF48" i="4"/>
  <c r="CG48" i="4"/>
  <c r="CH48" i="4"/>
  <c r="CI48" i="4"/>
  <c r="CJ48" i="4"/>
  <c r="CK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49" i="4"/>
  <c r="D49"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CB49" i="4"/>
  <c r="CC49" i="4"/>
  <c r="CD49" i="4"/>
  <c r="CE49" i="4"/>
  <c r="CF49" i="4"/>
  <c r="CG49" i="4"/>
  <c r="CH49" i="4"/>
  <c r="CI49" i="4"/>
  <c r="CJ49" i="4"/>
  <c r="CK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50" i="4"/>
  <c r="D50" i="4"/>
  <c r="E50" i="4"/>
  <c r="F50" i="4"/>
  <c r="G50" i="4"/>
  <c r="H50" i="4"/>
  <c r="I50" i="4"/>
  <c r="J50" i="4"/>
  <c r="K50" i="4"/>
  <c r="L50" i="4"/>
  <c r="M50" i="4"/>
  <c r="N50" i="4"/>
  <c r="O50" i="4"/>
  <c r="P50" i="4"/>
  <c r="Q50" i="4"/>
  <c r="R50" i="4"/>
  <c r="S50" i="4"/>
  <c r="T50" i="4"/>
  <c r="U50" i="4"/>
  <c r="V50" i="4"/>
  <c r="W50" i="4"/>
  <c r="X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CB50" i="4"/>
  <c r="CC50" i="4"/>
  <c r="CD50" i="4"/>
  <c r="CE50" i="4"/>
  <c r="CF50" i="4"/>
  <c r="CG50" i="4"/>
  <c r="CH50" i="4"/>
  <c r="CI50" i="4"/>
  <c r="CJ50" i="4"/>
  <c r="CK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CB51" i="4"/>
  <c r="CC51" i="4"/>
  <c r="CD51" i="4"/>
  <c r="CE51" i="4"/>
  <c r="CF51" i="4"/>
  <c r="CG51" i="4"/>
  <c r="CH51" i="4"/>
  <c r="CI51" i="4"/>
  <c r="CJ51" i="4"/>
  <c r="CK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52" i="4"/>
  <c r="D52" i="4"/>
  <c r="E52" i="4"/>
  <c r="F52" i="4"/>
  <c r="G52" i="4"/>
  <c r="H52" i="4"/>
  <c r="I52" i="4"/>
  <c r="J52" i="4"/>
  <c r="K52" i="4"/>
  <c r="L52" i="4"/>
  <c r="M52" i="4"/>
  <c r="N52" i="4"/>
  <c r="O52" i="4"/>
  <c r="P52" i="4"/>
  <c r="Q52" i="4"/>
  <c r="R52" i="4"/>
  <c r="S52" i="4"/>
  <c r="T52" i="4"/>
  <c r="U52" i="4"/>
  <c r="V52" i="4"/>
  <c r="W52" i="4"/>
  <c r="X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CB52" i="4"/>
  <c r="CC52" i="4"/>
  <c r="CD52" i="4"/>
  <c r="CE52" i="4"/>
  <c r="CF52" i="4"/>
  <c r="CG52" i="4"/>
  <c r="CH52" i="4"/>
  <c r="CI52" i="4"/>
  <c r="CJ52" i="4"/>
  <c r="CK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CB53" i="4"/>
  <c r="CC53" i="4"/>
  <c r="CD53" i="4"/>
  <c r="CE53" i="4"/>
  <c r="CF53" i="4"/>
  <c r="CG53" i="4"/>
  <c r="CH53" i="4"/>
  <c r="CI53" i="4"/>
  <c r="CJ53" i="4"/>
  <c r="CK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54" i="4"/>
  <c r="D54" i="4"/>
  <c r="E54" i="4"/>
  <c r="F54" i="4"/>
  <c r="G54" i="4"/>
  <c r="H54" i="4"/>
  <c r="I54" i="4"/>
  <c r="J54" i="4"/>
  <c r="K54" i="4"/>
  <c r="L54" i="4"/>
  <c r="M54" i="4"/>
  <c r="N54" i="4"/>
  <c r="O54" i="4"/>
  <c r="P54" i="4"/>
  <c r="Q54" i="4"/>
  <c r="R54" i="4"/>
  <c r="S54" i="4"/>
  <c r="T54" i="4"/>
  <c r="U54" i="4"/>
  <c r="V54" i="4"/>
  <c r="W54" i="4"/>
  <c r="X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CB54" i="4"/>
  <c r="CC54" i="4"/>
  <c r="CD54" i="4"/>
  <c r="CE54" i="4"/>
  <c r="CF54" i="4"/>
  <c r="CG54" i="4"/>
  <c r="CH54" i="4"/>
  <c r="CI54" i="4"/>
  <c r="CJ54" i="4"/>
  <c r="CK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55" i="4"/>
  <c r="D55" i="4"/>
  <c r="E55" i="4"/>
  <c r="F55" i="4"/>
  <c r="G55" i="4"/>
  <c r="H55" i="4"/>
  <c r="I55" i="4"/>
  <c r="J55" i="4"/>
  <c r="K55" i="4"/>
  <c r="L55" i="4"/>
  <c r="M55" i="4"/>
  <c r="N55" i="4"/>
  <c r="O55" i="4"/>
  <c r="P55" i="4"/>
  <c r="Q55" i="4"/>
  <c r="R55" i="4"/>
  <c r="S55" i="4"/>
  <c r="T55" i="4"/>
  <c r="U55" i="4"/>
  <c r="V55" i="4"/>
  <c r="W55" i="4"/>
  <c r="X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CB55" i="4"/>
  <c r="CC55" i="4"/>
  <c r="CD55" i="4"/>
  <c r="CE55" i="4"/>
  <c r="CF55" i="4"/>
  <c r="CG55" i="4"/>
  <c r="CH55" i="4"/>
  <c r="CI55" i="4"/>
  <c r="CJ55" i="4"/>
  <c r="CK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56" i="4"/>
  <c r="D56" i="4"/>
  <c r="E56" i="4"/>
  <c r="F56" i="4"/>
  <c r="G56" i="4"/>
  <c r="H56" i="4"/>
  <c r="I56" i="4"/>
  <c r="J56" i="4"/>
  <c r="K56" i="4"/>
  <c r="L56" i="4"/>
  <c r="M56" i="4"/>
  <c r="N56" i="4"/>
  <c r="O56" i="4"/>
  <c r="P56" i="4"/>
  <c r="Q56" i="4"/>
  <c r="R56" i="4"/>
  <c r="S56" i="4"/>
  <c r="T56" i="4"/>
  <c r="U56" i="4"/>
  <c r="V56" i="4"/>
  <c r="W56" i="4"/>
  <c r="X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CB56" i="4"/>
  <c r="CC56" i="4"/>
  <c r="CD56" i="4"/>
  <c r="CE56" i="4"/>
  <c r="CF56" i="4"/>
  <c r="CG56" i="4"/>
  <c r="CH56" i="4"/>
  <c r="CI56" i="4"/>
  <c r="CJ56" i="4"/>
  <c r="CK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57" i="4"/>
  <c r="D57" i="4"/>
  <c r="E57" i="4"/>
  <c r="F57" i="4"/>
  <c r="G57" i="4"/>
  <c r="H57" i="4"/>
  <c r="I57" i="4"/>
  <c r="J57" i="4"/>
  <c r="K57" i="4"/>
  <c r="L57" i="4"/>
  <c r="M57" i="4"/>
  <c r="N57" i="4"/>
  <c r="O57" i="4"/>
  <c r="P57" i="4"/>
  <c r="Q57" i="4"/>
  <c r="R57" i="4"/>
  <c r="S57" i="4"/>
  <c r="T57" i="4"/>
  <c r="U57" i="4"/>
  <c r="V57" i="4"/>
  <c r="W57" i="4"/>
  <c r="X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CB57" i="4"/>
  <c r="CC57" i="4"/>
  <c r="CD57" i="4"/>
  <c r="CE57" i="4"/>
  <c r="CF57" i="4"/>
  <c r="CG57" i="4"/>
  <c r="CH57" i="4"/>
  <c r="CI57" i="4"/>
  <c r="CJ57" i="4"/>
  <c r="CK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58" i="4"/>
  <c r="D58" i="4"/>
  <c r="E58" i="4"/>
  <c r="F58" i="4"/>
  <c r="G58" i="4"/>
  <c r="H58" i="4"/>
  <c r="I58" i="4"/>
  <c r="J58" i="4"/>
  <c r="K58" i="4"/>
  <c r="L58" i="4"/>
  <c r="M58" i="4"/>
  <c r="N58" i="4"/>
  <c r="O58" i="4"/>
  <c r="P58" i="4"/>
  <c r="Q58" i="4"/>
  <c r="R58" i="4"/>
  <c r="S58" i="4"/>
  <c r="T58" i="4"/>
  <c r="U58" i="4"/>
  <c r="V58" i="4"/>
  <c r="W58" i="4"/>
  <c r="X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CB58" i="4"/>
  <c r="CC58" i="4"/>
  <c r="CD58" i="4"/>
  <c r="CE58" i="4"/>
  <c r="CF58" i="4"/>
  <c r="CG58" i="4"/>
  <c r="CH58" i="4"/>
  <c r="CI58" i="4"/>
  <c r="CJ58" i="4"/>
  <c r="CK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59" i="4"/>
  <c r="D59" i="4"/>
  <c r="E59" i="4"/>
  <c r="F59" i="4"/>
  <c r="G59" i="4"/>
  <c r="H59" i="4"/>
  <c r="I59" i="4"/>
  <c r="J59" i="4"/>
  <c r="K59" i="4"/>
  <c r="L59" i="4"/>
  <c r="M59" i="4"/>
  <c r="N59" i="4"/>
  <c r="O59" i="4"/>
  <c r="P59" i="4"/>
  <c r="Q59" i="4"/>
  <c r="R59" i="4"/>
  <c r="S59" i="4"/>
  <c r="T59" i="4"/>
  <c r="U59" i="4"/>
  <c r="V59" i="4"/>
  <c r="W59" i="4"/>
  <c r="X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CB59" i="4"/>
  <c r="CC59" i="4"/>
  <c r="CD59" i="4"/>
  <c r="CE59" i="4"/>
  <c r="CF59" i="4"/>
  <c r="CG59" i="4"/>
  <c r="CH59" i="4"/>
  <c r="CI59" i="4"/>
  <c r="CJ59" i="4"/>
  <c r="CK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60" i="4"/>
  <c r="D60" i="4"/>
  <c r="E60" i="4"/>
  <c r="F60" i="4"/>
  <c r="G60" i="4"/>
  <c r="H60" i="4"/>
  <c r="I60" i="4"/>
  <c r="J60" i="4"/>
  <c r="K60" i="4"/>
  <c r="L60" i="4"/>
  <c r="M60" i="4"/>
  <c r="N60" i="4"/>
  <c r="O60" i="4"/>
  <c r="P60" i="4"/>
  <c r="Q60" i="4"/>
  <c r="R60" i="4"/>
  <c r="S60" i="4"/>
  <c r="T60" i="4"/>
  <c r="U60" i="4"/>
  <c r="V60" i="4"/>
  <c r="W60" i="4"/>
  <c r="X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CB60" i="4"/>
  <c r="CC60" i="4"/>
  <c r="CD60" i="4"/>
  <c r="CE60" i="4"/>
  <c r="CF60" i="4"/>
  <c r="CG60" i="4"/>
  <c r="CH60" i="4"/>
  <c r="CI60" i="4"/>
  <c r="CJ60" i="4"/>
  <c r="CK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61" i="4"/>
  <c r="D61" i="4"/>
  <c r="E61" i="4"/>
  <c r="F61" i="4"/>
  <c r="G61" i="4"/>
  <c r="H61" i="4"/>
  <c r="I61" i="4"/>
  <c r="J61" i="4"/>
  <c r="K61" i="4"/>
  <c r="L61" i="4"/>
  <c r="M61" i="4"/>
  <c r="N61" i="4"/>
  <c r="O61" i="4"/>
  <c r="P61" i="4"/>
  <c r="Q61" i="4"/>
  <c r="R61" i="4"/>
  <c r="S61" i="4"/>
  <c r="T61" i="4"/>
  <c r="U61" i="4"/>
  <c r="V61" i="4"/>
  <c r="W61" i="4"/>
  <c r="X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CB61" i="4"/>
  <c r="CC61" i="4"/>
  <c r="CD61" i="4"/>
  <c r="CE61" i="4"/>
  <c r="CF61" i="4"/>
  <c r="CG61" i="4"/>
  <c r="CH61" i="4"/>
  <c r="CI61" i="4"/>
  <c r="CJ61" i="4"/>
  <c r="CK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62" i="4"/>
  <c r="D62" i="4"/>
  <c r="E62" i="4"/>
  <c r="F62" i="4"/>
  <c r="G62" i="4"/>
  <c r="H62" i="4"/>
  <c r="I62" i="4"/>
  <c r="J62" i="4"/>
  <c r="K62" i="4"/>
  <c r="L62" i="4"/>
  <c r="M62" i="4"/>
  <c r="N62" i="4"/>
  <c r="O62" i="4"/>
  <c r="P62" i="4"/>
  <c r="Q62" i="4"/>
  <c r="R62" i="4"/>
  <c r="S62" i="4"/>
  <c r="T62" i="4"/>
  <c r="U62" i="4"/>
  <c r="V62" i="4"/>
  <c r="W62" i="4"/>
  <c r="X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CB62" i="4"/>
  <c r="CC62" i="4"/>
  <c r="CD62" i="4"/>
  <c r="CE62" i="4"/>
  <c r="CF62" i="4"/>
  <c r="CG62" i="4"/>
  <c r="CH62" i="4"/>
  <c r="CI62" i="4"/>
  <c r="CJ62" i="4"/>
  <c r="CK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63" i="4"/>
  <c r="D63" i="4"/>
  <c r="E63" i="4"/>
  <c r="F63" i="4"/>
  <c r="G63" i="4"/>
  <c r="H63" i="4"/>
  <c r="I63" i="4"/>
  <c r="J63" i="4"/>
  <c r="K63" i="4"/>
  <c r="L63" i="4"/>
  <c r="M63" i="4"/>
  <c r="N63" i="4"/>
  <c r="O63" i="4"/>
  <c r="P63" i="4"/>
  <c r="Q63" i="4"/>
  <c r="R63" i="4"/>
  <c r="S63" i="4"/>
  <c r="T63" i="4"/>
  <c r="U63" i="4"/>
  <c r="V63" i="4"/>
  <c r="W63" i="4"/>
  <c r="X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CB63" i="4"/>
  <c r="CC63" i="4"/>
  <c r="CD63" i="4"/>
  <c r="CE63" i="4"/>
  <c r="CF63" i="4"/>
  <c r="CG63" i="4"/>
  <c r="CH63" i="4"/>
  <c r="CI63" i="4"/>
  <c r="CJ63" i="4"/>
  <c r="CK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64" i="4"/>
  <c r="D64" i="4"/>
  <c r="E64" i="4"/>
  <c r="F64" i="4"/>
  <c r="G64" i="4"/>
  <c r="H64" i="4"/>
  <c r="I64" i="4"/>
  <c r="J64" i="4"/>
  <c r="K64" i="4"/>
  <c r="L64" i="4"/>
  <c r="M64" i="4"/>
  <c r="N64" i="4"/>
  <c r="O64" i="4"/>
  <c r="P64" i="4"/>
  <c r="Q64" i="4"/>
  <c r="R64" i="4"/>
  <c r="S64" i="4"/>
  <c r="T64" i="4"/>
  <c r="U64" i="4"/>
  <c r="V64" i="4"/>
  <c r="W64" i="4"/>
  <c r="X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CB64" i="4"/>
  <c r="CC64" i="4"/>
  <c r="CD64" i="4"/>
  <c r="CE64" i="4"/>
  <c r="CF64" i="4"/>
  <c r="CG64" i="4"/>
  <c r="CH64" i="4"/>
  <c r="CI64" i="4"/>
  <c r="CJ64" i="4"/>
  <c r="CK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65" i="4"/>
  <c r="D65" i="4"/>
  <c r="E65" i="4"/>
  <c r="F65" i="4"/>
  <c r="G65" i="4"/>
  <c r="H65" i="4"/>
  <c r="I65" i="4"/>
  <c r="J65" i="4"/>
  <c r="K65" i="4"/>
  <c r="L65" i="4"/>
  <c r="M65" i="4"/>
  <c r="N65" i="4"/>
  <c r="O65" i="4"/>
  <c r="P65" i="4"/>
  <c r="Q65" i="4"/>
  <c r="R65" i="4"/>
  <c r="S65" i="4"/>
  <c r="T65" i="4"/>
  <c r="U65" i="4"/>
  <c r="V65" i="4"/>
  <c r="W65" i="4"/>
  <c r="X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CB65" i="4"/>
  <c r="CC65" i="4"/>
  <c r="CD65" i="4"/>
  <c r="CE65" i="4"/>
  <c r="CF65" i="4"/>
  <c r="CG65" i="4"/>
  <c r="CH65" i="4"/>
  <c r="CI65" i="4"/>
  <c r="CJ65" i="4"/>
  <c r="CK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66" i="4"/>
  <c r="D66" i="4"/>
  <c r="E66" i="4"/>
  <c r="F66" i="4"/>
  <c r="G66" i="4"/>
  <c r="H66" i="4"/>
  <c r="I66" i="4"/>
  <c r="J66" i="4"/>
  <c r="K66" i="4"/>
  <c r="L66" i="4"/>
  <c r="M66" i="4"/>
  <c r="N66" i="4"/>
  <c r="O66" i="4"/>
  <c r="P66" i="4"/>
  <c r="Q66" i="4"/>
  <c r="R66" i="4"/>
  <c r="S66" i="4"/>
  <c r="T66" i="4"/>
  <c r="U66" i="4"/>
  <c r="V66" i="4"/>
  <c r="W66" i="4"/>
  <c r="X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CB66" i="4"/>
  <c r="CC66" i="4"/>
  <c r="CD66" i="4"/>
  <c r="CE66" i="4"/>
  <c r="CF66" i="4"/>
  <c r="CG66" i="4"/>
  <c r="CH66" i="4"/>
  <c r="CI66" i="4"/>
  <c r="CJ66" i="4"/>
  <c r="CK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67" i="4"/>
  <c r="D67" i="4"/>
  <c r="E67" i="4"/>
  <c r="F67" i="4"/>
  <c r="G67" i="4"/>
  <c r="H67" i="4"/>
  <c r="I67" i="4"/>
  <c r="J67" i="4"/>
  <c r="K67" i="4"/>
  <c r="L67" i="4"/>
  <c r="M67" i="4"/>
  <c r="N67" i="4"/>
  <c r="O67" i="4"/>
  <c r="P67" i="4"/>
  <c r="Q67" i="4"/>
  <c r="R67" i="4"/>
  <c r="S67" i="4"/>
  <c r="T67" i="4"/>
  <c r="U67" i="4"/>
  <c r="V67" i="4"/>
  <c r="W67" i="4"/>
  <c r="X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CB67" i="4"/>
  <c r="CC67" i="4"/>
  <c r="CD67" i="4"/>
  <c r="CE67" i="4"/>
  <c r="CF67" i="4"/>
  <c r="CG67" i="4"/>
  <c r="CH67" i="4"/>
  <c r="CI67" i="4"/>
  <c r="CJ67" i="4"/>
  <c r="CK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68" i="4"/>
  <c r="D68" i="4"/>
  <c r="E68" i="4"/>
  <c r="F68" i="4"/>
  <c r="G68" i="4"/>
  <c r="H68" i="4"/>
  <c r="I68" i="4"/>
  <c r="J68" i="4"/>
  <c r="K68" i="4"/>
  <c r="L68" i="4"/>
  <c r="M68" i="4"/>
  <c r="N68" i="4"/>
  <c r="O68" i="4"/>
  <c r="P68" i="4"/>
  <c r="Q68" i="4"/>
  <c r="R68" i="4"/>
  <c r="S68" i="4"/>
  <c r="T68" i="4"/>
  <c r="U68" i="4"/>
  <c r="V68" i="4"/>
  <c r="W68" i="4"/>
  <c r="X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CB68" i="4"/>
  <c r="CC68" i="4"/>
  <c r="CD68" i="4"/>
  <c r="CE68" i="4"/>
  <c r="CF68" i="4"/>
  <c r="CG68" i="4"/>
  <c r="CH68" i="4"/>
  <c r="CI68" i="4"/>
  <c r="CJ68" i="4"/>
  <c r="CK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69" i="4"/>
  <c r="D69" i="4"/>
  <c r="E69" i="4"/>
  <c r="F69" i="4"/>
  <c r="G69" i="4"/>
  <c r="H69" i="4"/>
  <c r="I69" i="4"/>
  <c r="J69" i="4"/>
  <c r="K69" i="4"/>
  <c r="L69" i="4"/>
  <c r="M69" i="4"/>
  <c r="N69" i="4"/>
  <c r="O69" i="4"/>
  <c r="P69" i="4"/>
  <c r="Q69" i="4"/>
  <c r="R69" i="4"/>
  <c r="S69" i="4"/>
  <c r="T69" i="4"/>
  <c r="U69" i="4"/>
  <c r="V69" i="4"/>
  <c r="W69" i="4"/>
  <c r="X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CB69" i="4"/>
  <c r="CC69" i="4"/>
  <c r="CD69" i="4"/>
  <c r="CE69" i="4"/>
  <c r="CF69" i="4"/>
  <c r="CG69" i="4"/>
  <c r="CH69" i="4"/>
  <c r="CI69" i="4"/>
  <c r="CJ69" i="4"/>
  <c r="CK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70" i="4"/>
  <c r="D70" i="4"/>
  <c r="E70" i="4"/>
  <c r="F70" i="4"/>
  <c r="G70" i="4"/>
  <c r="H70" i="4"/>
  <c r="I70" i="4"/>
  <c r="J70" i="4"/>
  <c r="K70" i="4"/>
  <c r="L70" i="4"/>
  <c r="M70" i="4"/>
  <c r="N70" i="4"/>
  <c r="O70" i="4"/>
  <c r="P70" i="4"/>
  <c r="Q70" i="4"/>
  <c r="R70" i="4"/>
  <c r="S70" i="4"/>
  <c r="T70" i="4"/>
  <c r="U70" i="4"/>
  <c r="V70" i="4"/>
  <c r="W70" i="4"/>
  <c r="X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CB70" i="4"/>
  <c r="CC70" i="4"/>
  <c r="CD70" i="4"/>
  <c r="CE70" i="4"/>
  <c r="CF70" i="4"/>
  <c r="CG70" i="4"/>
  <c r="CH70" i="4"/>
  <c r="CI70" i="4"/>
  <c r="CJ70" i="4"/>
  <c r="CK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71" i="4"/>
  <c r="D71" i="4"/>
  <c r="E71" i="4"/>
  <c r="F71" i="4"/>
  <c r="G71" i="4"/>
  <c r="H71" i="4"/>
  <c r="I71" i="4"/>
  <c r="J71" i="4"/>
  <c r="K71" i="4"/>
  <c r="L71" i="4"/>
  <c r="M71" i="4"/>
  <c r="N71" i="4"/>
  <c r="O71" i="4"/>
  <c r="P71" i="4"/>
  <c r="Q71" i="4"/>
  <c r="R71" i="4"/>
  <c r="S71" i="4"/>
  <c r="T71" i="4"/>
  <c r="U71" i="4"/>
  <c r="V71" i="4"/>
  <c r="W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CB71" i="4"/>
  <c r="CC71" i="4"/>
  <c r="CD71" i="4"/>
  <c r="CE71" i="4"/>
  <c r="CF71" i="4"/>
  <c r="CG71" i="4"/>
  <c r="CH71" i="4"/>
  <c r="CI71" i="4"/>
  <c r="CJ71" i="4"/>
  <c r="CK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72" i="4"/>
  <c r="D72" i="4"/>
  <c r="E72" i="4"/>
  <c r="F72" i="4"/>
  <c r="G72" i="4"/>
  <c r="H72" i="4"/>
  <c r="I72" i="4"/>
  <c r="J72" i="4"/>
  <c r="K72" i="4"/>
  <c r="L72" i="4"/>
  <c r="M72" i="4"/>
  <c r="N72" i="4"/>
  <c r="O72" i="4"/>
  <c r="P72" i="4"/>
  <c r="Q72" i="4"/>
  <c r="R72" i="4"/>
  <c r="S72" i="4"/>
  <c r="T72" i="4"/>
  <c r="U72" i="4"/>
  <c r="V72" i="4"/>
  <c r="W72"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CB72" i="4"/>
  <c r="CC72" i="4"/>
  <c r="CD72" i="4"/>
  <c r="CE72" i="4"/>
  <c r="CF72" i="4"/>
  <c r="CG72" i="4"/>
  <c r="CH72" i="4"/>
  <c r="CI72" i="4"/>
  <c r="CJ72" i="4"/>
  <c r="CK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73" i="4"/>
  <c r="D73" i="4"/>
  <c r="E73" i="4"/>
  <c r="F73" i="4"/>
  <c r="G73" i="4"/>
  <c r="H73" i="4"/>
  <c r="I73" i="4"/>
  <c r="J73" i="4"/>
  <c r="K73" i="4"/>
  <c r="L73" i="4"/>
  <c r="M73" i="4"/>
  <c r="N73" i="4"/>
  <c r="O73" i="4"/>
  <c r="P73" i="4"/>
  <c r="Q73" i="4"/>
  <c r="R73" i="4"/>
  <c r="S73" i="4"/>
  <c r="T73" i="4"/>
  <c r="U73" i="4"/>
  <c r="V73" i="4"/>
  <c r="W73"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CB73" i="4"/>
  <c r="CC73" i="4"/>
  <c r="CD73" i="4"/>
  <c r="CE73" i="4"/>
  <c r="CF73" i="4"/>
  <c r="CG73" i="4"/>
  <c r="CH73" i="4"/>
  <c r="CI73" i="4"/>
  <c r="CJ73" i="4"/>
  <c r="CK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74" i="4"/>
  <c r="D74" i="4"/>
  <c r="E74" i="4"/>
  <c r="F74" i="4"/>
  <c r="G74" i="4"/>
  <c r="H74" i="4"/>
  <c r="I74" i="4"/>
  <c r="J74" i="4"/>
  <c r="K74" i="4"/>
  <c r="L74" i="4"/>
  <c r="M74" i="4"/>
  <c r="N74" i="4"/>
  <c r="O74" i="4"/>
  <c r="P74" i="4"/>
  <c r="Q74" i="4"/>
  <c r="R74" i="4"/>
  <c r="S74" i="4"/>
  <c r="T74" i="4"/>
  <c r="U74" i="4"/>
  <c r="V74" i="4"/>
  <c r="W74"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CB74" i="4"/>
  <c r="CC74" i="4"/>
  <c r="CD74" i="4"/>
  <c r="CE74" i="4"/>
  <c r="CF74" i="4"/>
  <c r="CG74" i="4"/>
  <c r="CH74" i="4"/>
  <c r="CI74" i="4"/>
  <c r="CJ74" i="4"/>
  <c r="CK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75" i="4"/>
  <c r="D75" i="4"/>
  <c r="E75" i="4"/>
  <c r="F75" i="4"/>
  <c r="G75" i="4"/>
  <c r="H75" i="4"/>
  <c r="I75" i="4"/>
  <c r="J75" i="4"/>
  <c r="K75" i="4"/>
  <c r="L75" i="4"/>
  <c r="M75" i="4"/>
  <c r="N75" i="4"/>
  <c r="O75" i="4"/>
  <c r="P75" i="4"/>
  <c r="Q75" i="4"/>
  <c r="R75" i="4"/>
  <c r="S75" i="4"/>
  <c r="T75" i="4"/>
  <c r="U75" i="4"/>
  <c r="V75" i="4"/>
  <c r="W75"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CB75" i="4"/>
  <c r="CC75" i="4"/>
  <c r="CD75" i="4"/>
  <c r="CE75" i="4"/>
  <c r="CF75" i="4"/>
  <c r="CG75" i="4"/>
  <c r="CH75" i="4"/>
  <c r="CI75" i="4"/>
  <c r="CJ75" i="4"/>
  <c r="CK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76" i="4"/>
  <c r="D76" i="4"/>
  <c r="E76" i="4"/>
  <c r="F76" i="4"/>
  <c r="G76" i="4"/>
  <c r="H76" i="4"/>
  <c r="I76" i="4"/>
  <c r="J76" i="4"/>
  <c r="K76" i="4"/>
  <c r="L76" i="4"/>
  <c r="M76" i="4"/>
  <c r="N76" i="4"/>
  <c r="O76" i="4"/>
  <c r="P76" i="4"/>
  <c r="Q76" i="4"/>
  <c r="R76" i="4"/>
  <c r="S76" i="4"/>
  <c r="T76" i="4"/>
  <c r="U76" i="4"/>
  <c r="V76" i="4"/>
  <c r="W76"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CB76" i="4"/>
  <c r="CC76" i="4"/>
  <c r="CD76" i="4"/>
  <c r="CE76" i="4"/>
  <c r="CF76" i="4"/>
  <c r="CG76" i="4"/>
  <c r="CH76" i="4"/>
  <c r="CI76" i="4"/>
  <c r="CJ76" i="4"/>
  <c r="CK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77" i="4"/>
  <c r="D77" i="4"/>
  <c r="E77" i="4"/>
  <c r="F77" i="4"/>
  <c r="G77" i="4"/>
  <c r="H77" i="4"/>
  <c r="I77" i="4"/>
  <c r="J77" i="4"/>
  <c r="K77" i="4"/>
  <c r="L77" i="4"/>
  <c r="M77" i="4"/>
  <c r="N77" i="4"/>
  <c r="O77" i="4"/>
  <c r="P77" i="4"/>
  <c r="Q77" i="4"/>
  <c r="R77" i="4"/>
  <c r="S77" i="4"/>
  <c r="T77" i="4"/>
  <c r="U77" i="4"/>
  <c r="V77" i="4"/>
  <c r="W77"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CB77" i="4"/>
  <c r="CC77" i="4"/>
  <c r="CD77" i="4"/>
  <c r="CE77" i="4"/>
  <c r="CF77" i="4"/>
  <c r="CG77" i="4"/>
  <c r="CH77" i="4"/>
  <c r="CI77" i="4"/>
  <c r="CJ77" i="4"/>
  <c r="CK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78" i="4"/>
  <c r="D78" i="4"/>
  <c r="E78" i="4"/>
  <c r="F78" i="4"/>
  <c r="G78" i="4"/>
  <c r="H78" i="4"/>
  <c r="I78" i="4"/>
  <c r="J78" i="4"/>
  <c r="K78" i="4"/>
  <c r="L78" i="4"/>
  <c r="M78" i="4"/>
  <c r="N78" i="4"/>
  <c r="O78" i="4"/>
  <c r="P78" i="4"/>
  <c r="Q78" i="4"/>
  <c r="R78" i="4"/>
  <c r="S78" i="4"/>
  <c r="T78" i="4"/>
  <c r="U78" i="4"/>
  <c r="V78" i="4"/>
  <c r="W78"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CB78" i="4"/>
  <c r="CC78" i="4"/>
  <c r="CD78" i="4"/>
  <c r="CE78" i="4"/>
  <c r="CF78" i="4"/>
  <c r="CG78" i="4"/>
  <c r="CH78" i="4"/>
  <c r="CI78" i="4"/>
  <c r="CJ78" i="4"/>
  <c r="CK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79" i="4"/>
  <c r="D79" i="4"/>
  <c r="E79" i="4"/>
  <c r="F79" i="4"/>
  <c r="G79" i="4"/>
  <c r="H79" i="4"/>
  <c r="I79" i="4"/>
  <c r="J79" i="4"/>
  <c r="K79" i="4"/>
  <c r="L79" i="4"/>
  <c r="M79" i="4"/>
  <c r="N79" i="4"/>
  <c r="O79" i="4"/>
  <c r="P79" i="4"/>
  <c r="Q79" i="4"/>
  <c r="R79" i="4"/>
  <c r="S79" i="4"/>
  <c r="T79" i="4"/>
  <c r="U79" i="4"/>
  <c r="V79" i="4"/>
  <c r="W79"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CB79" i="4"/>
  <c r="CC79" i="4"/>
  <c r="CD79" i="4"/>
  <c r="CE79" i="4"/>
  <c r="CF79" i="4"/>
  <c r="CG79" i="4"/>
  <c r="CH79" i="4"/>
  <c r="CI79" i="4"/>
  <c r="CJ79" i="4"/>
  <c r="CK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80" i="4"/>
  <c r="D80" i="4"/>
  <c r="E80" i="4"/>
  <c r="F80" i="4"/>
  <c r="G80" i="4"/>
  <c r="H80" i="4"/>
  <c r="I80" i="4"/>
  <c r="J80" i="4"/>
  <c r="K80" i="4"/>
  <c r="L80" i="4"/>
  <c r="M80" i="4"/>
  <c r="N80" i="4"/>
  <c r="O80" i="4"/>
  <c r="P80" i="4"/>
  <c r="Q80" i="4"/>
  <c r="R80" i="4"/>
  <c r="S80" i="4"/>
  <c r="T80" i="4"/>
  <c r="U80" i="4"/>
  <c r="V80" i="4"/>
  <c r="W80"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CB80" i="4"/>
  <c r="CC80" i="4"/>
  <c r="CD80" i="4"/>
  <c r="CE80" i="4"/>
  <c r="CF80" i="4"/>
  <c r="CG80" i="4"/>
  <c r="CH80" i="4"/>
  <c r="CI80" i="4"/>
  <c r="CJ80" i="4"/>
  <c r="CK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81" i="4"/>
  <c r="D81" i="4"/>
  <c r="E81" i="4"/>
  <c r="F81" i="4"/>
  <c r="G81" i="4"/>
  <c r="H81" i="4"/>
  <c r="I81" i="4"/>
  <c r="J81" i="4"/>
  <c r="K81" i="4"/>
  <c r="L81" i="4"/>
  <c r="M81" i="4"/>
  <c r="N81" i="4"/>
  <c r="O81" i="4"/>
  <c r="P81" i="4"/>
  <c r="Q81" i="4"/>
  <c r="R81" i="4"/>
  <c r="S81" i="4"/>
  <c r="T81" i="4"/>
  <c r="U81" i="4"/>
  <c r="V81" i="4"/>
  <c r="W81"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CB81" i="4"/>
  <c r="CC81" i="4"/>
  <c r="CD81" i="4"/>
  <c r="CE81" i="4"/>
  <c r="CF81" i="4"/>
  <c r="CG81" i="4"/>
  <c r="CH81" i="4"/>
  <c r="CI81" i="4"/>
  <c r="CJ81" i="4"/>
  <c r="CK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82" i="4"/>
  <c r="D82" i="4"/>
  <c r="E82" i="4"/>
  <c r="F82" i="4"/>
  <c r="G82" i="4"/>
  <c r="H82" i="4"/>
  <c r="I82" i="4"/>
  <c r="J82" i="4"/>
  <c r="K82" i="4"/>
  <c r="L82" i="4"/>
  <c r="M82" i="4"/>
  <c r="N82" i="4"/>
  <c r="O82" i="4"/>
  <c r="P82" i="4"/>
  <c r="Q82" i="4"/>
  <c r="R82" i="4"/>
  <c r="S82" i="4"/>
  <c r="T82" i="4"/>
  <c r="U82" i="4"/>
  <c r="V82" i="4"/>
  <c r="W82"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CB82" i="4"/>
  <c r="CC82" i="4"/>
  <c r="CD82" i="4"/>
  <c r="CE82" i="4"/>
  <c r="CF82" i="4"/>
  <c r="CG82" i="4"/>
  <c r="CH82" i="4"/>
  <c r="CI82" i="4"/>
  <c r="CJ82" i="4"/>
  <c r="CK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83" i="4"/>
  <c r="D83" i="4"/>
  <c r="E83" i="4"/>
  <c r="F83" i="4"/>
  <c r="G83" i="4"/>
  <c r="H83" i="4"/>
  <c r="I83" i="4"/>
  <c r="J83" i="4"/>
  <c r="K83" i="4"/>
  <c r="L83" i="4"/>
  <c r="M83" i="4"/>
  <c r="N83" i="4"/>
  <c r="O83" i="4"/>
  <c r="P83" i="4"/>
  <c r="Q83" i="4"/>
  <c r="R83" i="4"/>
  <c r="S83" i="4"/>
  <c r="T83" i="4"/>
  <c r="U83" i="4"/>
  <c r="V83" i="4"/>
  <c r="W83" i="4"/>
  <c r="X83" i="4"/>
  <c r="Y83" i="4"/>
  <c r="Z83" i="4"/>
  <c r="AA83" i="4"/>
  <c r="AB83" i="4"/>
  <c r="AC83" i="4"/>
  <c r="AD83" i="4"/>
  <c r="AE83" i="4"/>
  <c r="AF83" i="4"/>
  <c r="AG83" i="4"/>
  <c r="AH83" i="4"/>
  <c r="AI83" i="4"/>
  <c r="AJ83" i="4"/>
  <c r="AK83" i="4"/>
  <c r="AL83" i="4"/>
  <c r="AM83" i="4"/>
  <c r="AN83" i="4"/>
  <c r="AO83" i="4"/>
  <c r="AP83" i="4"/>
  <c r="AQ83" i="4"/>
  <c r="AR83" i="4"/>
  <c r="AS83" i="4"/>
  <c r="AT83" i="4"/>
  <c r="AU83" i="4"/>
  <c r="AV83" i="4"/>
  <c r="AW83" i="4"/>
  <c r="AX83" i="4"/>
  <c r="AY83" i="4"/>
  <c r="CB83" i="4"/>
  <c r="CC83" i="4"/>
  <c r="CD83" i="4"/>
  <c r="CE83" i="4"/>
  <c r="CF83" i="4"/>
  <c r="CG83" i="4"/>
  <c r="CH83" i="4"/>
  <c r="CI83" i="4"/>
  <c r="CJ83" i="4"/>
  <c r="CK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84" i="4"/>
  <c r="D84" i="4"/>
  <c r="E84" i="4"/>
  <c r="F84" i="4"/>
  <c r="G84" i="4"/>
  <c r="H84" i="4"/>
  <c r="I84" i="4"/>
  <c r="J84" i="4"/>
  <c r="K84" i="4"/>
  <c r="L84" i="4"/>
  <c r="M84" i="4"/>
  <c r="N84" i="4"/>
  <c r="O84" i="4"/>
  <c r="P84" i="4"/>
  <c r="Q84" i="4"/>
  <c r="R84" i="4"/>
  <c r="S84" i="4"/>
  <c r="T84" i="4"/>
  <c r="U84" i="4"/>
  <c r="V84" i="4"/>
  <c r="W84" i="4"/>
  <c r="X84" i="4"/>
  <c r="Y84" i="4"/>
  <c r="Z84" i="4"/>
  <c r="AA84" i="4"/>
  <c r="AB84" i="4"/>
  <c r="AC84" i="4"/>
  <c r="AD84" i="4"/>
  <c r="AE84" i="4"/>
  <c r="AF84" i="4"/>
  <c r="AG84" i="4"/>
  <c r="AH84" i="4"/>
  <c r="AI84" i="4"/>
  <c r="AJ84" i="4"/>
  <c r="AK84" i="4"/>
  <c r="AL84" i="4"/>
  <c r="AM84" i="4"/>
  <c r="AN84" i="4"/>
  <c r="AO84" i="4"/>
  <c r="AP84" i="4"/>
  <c r="AQ84" i="4"/>
  <c r="AR84" i="4"/>
  <c r="AS84" i="4"/>
  <c r="AT84" i="4"/>
  <c r="AU84" i="4"/>
  <c r="AV84" i="4"/>
  <c r="AW84" i="4"/>
  <c r="AX84" i="4"/>
  <c r="AY84" i="4"/>
  <c r="CB84" i="4"/>
  <c r="CC84" i="4"/>
  <c r="CD84" i="4"/>
  <c r="CE84" i="4"/>
  <c r="CF84" i="4"/>
  <c r="CG84" i="4"/>
  <c r="CH84" i="4"/>
  <c r="CI84" i="4"/>
  <c r="CJ84" i="4"/>
  <c r="CK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85" i="4"/>
  <c r="D85" i="4"/>
  <c r="E85" i="4"/>
  <c r="F85" i="4"/>
  <c r="G85" i="4"/>
  <c r="H85" i="4"/>
  <c r="J85" i="4"/>
  <c r="K85" i="4"/>
  <c r="L85" i="4"/>
  <c r="M85" i="4"/>
  <c r="N85" i="4"/>
  <c r="O85" i="4"/>
  <c r="P85" i="4"/>
  <c r="Q85" i="4"/>
  <c r="R85" i="4"/>
  <c r="S85" i="4"/>
  <c r="T85" i="4"/>
  <c r="U85" i="4"/>
  <c r="V85" i="4"/>
  <c r="W85" i="4"/>
  <c r="X85" i="4"/>
  <c r="Y85" i="4"/>
  <c r="Z85" i="4"/>
  <c r="AA85" i="4"/>
  <c r="AB85" i="4"/>
  <c r="AC85" i="4"/>
  <c r="AD85" i="4"/>
  <c r="AE85" i="4"/>
  <c r="AF85" i="4"/>
  <c r="AG85" i="4"/>
  <c r="AH85" i="4"/>
  <c r="AI85" i="4"/>
  <c r="AJ85" i="4"/>
  <c r="AK85" i="4"/>
  <c r="AL85" i="4"/>
  <c r="AM85" i="4"/>
  <c r="AN85" i="4"/>
  <c r="AO85" i="4"/>
  <c r="AP85" i="4"/>
  <c r="AQ85" i="4"/>
  <c r="AR85" i="4"/>
  <c r="AS85" i="4"/>
  <c r="AT85" i="4"/>
  <c r="AU85" i="4"/>
  <c r="AV85" i="4"/>
  <c r="AW85" i="4"/>
  <c r="AX85" i="4"/>
  <c r="AY85" i="4"/>
  <c r="CB85" i="4"/>
  <c r="CC85" i="4"/>
  <c r="CD85" i="4"/>
  <c r="CE85" i="4"/>
  <c r="CF85" i="4"/>
  <c r="CG85" i="4"/>
  <c r="CH85" i="4"/>
  <c r="CI85" i="4"/>
  <c r="CJ85" i="4"/>
  <c r="CK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86" i="4"/>
  <c r="D86" i="4"/>
  <c r="E86" i="4"/>
  <c r="F86" i="4"/>
  <c r="G86" i="4"/>
  <c r="H86" i="4"/>
  <c r="I86" i="4"/>
  <c r="J86" i="4"/>
  <c r="K86" i="4"/>
  <c r="L86" i="4"/>
  <c r="M86" i="4"/>
  <c r="N86" i="4"/>
  <c r="O86" i="4"/>
  <c r="P86" i="4"/>
  <c r="Q86" i="4"/>
  <c r="R86" i="4"/>
  <c r="S86" i="4"/>
  <c r="T86" i="4"/>
  <c r="U86" i="4"/>
  <c r="V86" i="4"/>
  <c r="W86" i="4"/>
  <c r="X86" i="4"/>
  <c r="Y86" i="4"/>
  <c r="Z86" i="4"/>
  <c r="AA86" i="4"/>
  <c r="AB86" i="4"/>
  <c r="AC86" i="4"/>
  <c r="AD86" i="4"/>
  <c r="AE86" i="4"/>
  <c r="AF86" i="4"/>
  <c r="AG86" i="4"/>
  <c r="AH86" i="4"/>
  <c r="AI86" i="4"/>
  <c r="AJ86" i="4"/>
  <c r="AK86" i="4"/>
  <c r="AL86" i="4"/>
  <c r="AM86" i="4"/>
  <c r="AN86" i="4"/>
  <c r="AO86" i="4"/>
  <c r="AP86" i="4"/>
  <c r="AQ86" i="4"/>
  <c r="AR86" i="4"/>
  <c r="AS86" i="4"/>
  <c r="AT86" i="4"/>
  <c r="AU86" i="4"/>
  <c r="AV86" i="4"/>
  <c r="AW86" i="4"/>
  <c r="AX86" i="4"/>
  <c r="AY86" i="4"/>
  <c r="CB86" i="4"/>
  <c r="CC86" i="4"/>
  <c r="CD86" i="4"/>
  <c r="CE86" i="4"/>
  <c r="CF86" i="4"/>
  <c r="CG86" i="4"/>
  <c r="CH86" i="4"/>
  <c r="CI86" i="4"/>
  <c r="CJ86" i="4"/>
  <c r="CK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87" i="4"/>
  <c r="D87" i="4"/>
  <c r="E87" i="4"/>
  <c r="F87" i="4"/>
  <c r="G87" i="4"/>
  <c r="H87" i="4"/>
  <c r="I87" i="4"/>
  <c r="J87" i="4"/>
  <c r="K87" i="4"/>
  <c r="L87" i="4"/>
  <c r="M87" i="4"/>
  <c r="N87" i="4"/>
  <c r="O87" i="4"/>
  <c r="P87" i="4"/>
  <c r="Q87" i="4"/>
  <c r="R87" i="4"/>
  <c r="S87" i="4"/>
  <c r="T87" i="4"/>
  <c r="U87" i="4"/>
  <c r="V87" i="4"/>
  <c r="W87" i="4"/>
  <c r="X87" i="4"/>
  <c r="Y87" i="4"/>
  <c r="Z87" i="4"/>
  <c r="AA87" i="4"/>
  <c r="AB87" i="4"/>
  <c r="AC87" i="4"/>
  <c r="AD87" i="4"/>
  <c r="AE87" i="4"/>
  <c r="AF87" i="4"/>
  <c r="AG87" i="4"/>
  <c r="AH87" i="4"/>
  <c r="AI87" i="4"/>
  <c r="AJ87" i="4"/>
  <c r="AK87" i="4"/>
  <c r="AL87" i="4"/>
  <c r="AM87" i="4"/>
  <c r="AN87" i="4"/>
  <c r="AO87" i="4"/>
  <c r="AP87" i="4"/>
  <c r="AQ87" i="4"/>
  <c r="AR87" i="4"/>
  <c r="AS87" i="4"/>
  <c r="AT87" i="4"/>
  <c r="AU87" i="4"/>
  <c r="AV87" i="4"/>
  <c r="AW87" i="4"/>
  <c r="AX87" i="4"/>
  <c r="AY87" i="4"/>
  <c r="CB87" i="4"/>
  <c r="CC87" i="4"/>
  <c r="CD87" i="4"/>
  <c r="CE87" i="4"/>
  <c r="CF87" i="4"/>
  <c r="CG87" i="4"/>
  <c r="CH87" i="4"/>
  <c r="CI87" i="4"/>
  <c r="CJ87" i="4"/>
  <c r="CK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88" i="4"/>
  <c r="D88" i="4"/>
  <c r="E88" i="4"/>
  <c r="F88" i="4"/>
  <c r="G88" i="4"/>
  <c r="H88" i="4"/>
  <c r="I88" i="4"/>
  <c r="J88" i="4"/>
  <c r="K88" i="4"/>
  <c r="L88" i="4"/>
  <c r="M88" i="4"/>
  <c r="N88" i="4"/>
  <c r="O88" i="4"/>
  <c r="P88" i="4"/>
  <c r="Q88" i="4"/>
  <c r="R88" i="4"/>
  <c r="S88" i="4"/>
  <c r="T88" i="4"/>
  <c r="U88" i="4"/>
  <c r="V88" i="4"/>
  <c r="W88" i="4"/>
  <c r="X88" i="4"/>
  <c r="Y88" i="4"/>
  <c r="Z88" i="4"/>
  <c r="AA88" i="4"/>
  <c r="AB88" i="4"/>
  <c r="AC88" i="4"/>
  <c r="AD88" i="4"/>
  <c r="AE88" i="4"/>
  <c r="AF88" i="4"/>
  <c r="AG88" i="4"/>
  <c r="AH88" i="4"/>
  <c r="AI88" i="4"/>
  <c r="AJ88" i="4"/>
  <c r="AK88" i="4"/>
  <c r="AL88" i="4"/>
  <c r="AM88" i="4"/>
  <c r="AN88" i="4"/>
  <c r="AO88" i="4"/>
  <c r="AP88" i="4"/>
  <c r="AQ88" i="4"/>
  <c r="AR88" i="4"/>
  <c r="AS88" i="4"/>
  <c r="AT88" i="4"/>
  <c r="AU88" i="4"/>
  <c r="AV88" i="4"/>
  <c r="AW88" i="4"/>
  <c r="AX88" i="4"/>
  <c r="AY88" i="4"/>
  <c r="CB88" i="4"/>
  <c r="CC88" i="4"/>
  <c r="CD88" i="4"/>
  <c r="CE88" i="4"/>
  <c r="CF88" i="4"/>
  <c r="CG88" i="4"/>
  <c r="CH88" i="4"/>
  <c r="CI88" i="4"/>
  <c r="CJ88" i="4"/>
  <c r="CK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89" i="4"/>
  <c r="D89" i="4"/>
  <c r="E89" i="4"/>
  <c r="F89" i="4"/>
  <c r="G89" i="4"/>
  <c r="H89" i="4"/>
  <c r="I89" i="4"/>
  <c r="J89" i="4"/>
  <c r="K89" i="4"/>
  <c r="L89" i="4"/>
  <c r="M89" i="4"/>
  <c r="N89" i="4"/>
  <c r="O89" i="4"/>
  <c r="P89" i="4"/>
  <c r="Q89" i="4"/>
  <c r="R89" i="4"/>
  <c r="S89" i="4"/>
  <c r="T89" i="4"/>
  <c r="U89" i="4"/>
  <c r="V89" i="4"/>
  <c r="W89" i="4"/>
  <c r="X89" i="4"/>
  <c r="Y89" i="4"/>
  <c r="Z89" i="4"/>
  <c r="AA89" i="4"/>
  <c r="AB89" i="4"/>
  <c r="AC89" i="4"/>
  <c r="AD89" i="4"/>
  <c r="AE89" i="4"/>
  <c r="AF89" i="4"/>
  <c r="AG89" i="4"/>
  <c r="AH89" i="4"/>
  <c r="AI89" i="4"/>
  <c r="AJ89" i="4"/>
  <c r="AK89" i="4"/>
  <c r="AL89" i="4"/>
  <c r="AM89" i="4"/>
  <c r="AN89" i="4"/>
  <c r="AO89" i="4"/>
  <c r="AP89" i="4"/>
  <c r="AQ89" i="4"/>
  <c r="AR89" i="4"/>
  <c r="AS89" i="4"/>
  <c r="AT89" i="4"/>
  <c r="AU89" i="4"/>
  <c r="AV89" i="4"/>
  <c r="AW89" i="4"/>
  <c r="AX89" i="4"/>
  <c r="AY89" i="4"/>
  <c r="CB89" i="4"/>
  <c r="CC89" i="4"/>
  <c r="CD89" i="4"/>
  <c r="CE89" i="4"/>
  <c r="CF89" i="4"/>
  <c r="CG89" i="4"/>
  <c r="CH89" i="4"/>
  <c r="CI89" i="4"/>
  <c r="CJ89" i="4"/>
  <c r="CK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90" i="4"/>
  <c r="D90" i="4"/>
  <c r="E90" i="4"/>
  <c r="F90" i="4"/>
  <c r="G90" i="4"/>
  <c r="H90" i="4"/>
  <c r="I90" i="4"/>
  <c r="J90" i="4"/>
  <c r="K90" i="4"/>
  <c r="L90" i="4"/>
  <c r="M90" i="4"/>
  <c r="N90" i="4"/>
  <c r="O90" i="4"/>
  <c r="P90" i="4"/>
  <c r="Q90" i="4"/>
  <c r="R90" i="4"/>
  <c r="S90" i="4"/>
  <c r="T90" i="4"/>
  <c r="U90" i="4"/>
  <c r="V90" i="4"/>
  <c r="W90" i="4"/>
  <c r="X90" i="4"/>
  <c r="Y90" i="4"/>
  <c r="Z90" i="4"/>
  <c r="AA90" i="4"/>
  <c r="AB90" i="4"/>
  <c r="AC90" i="4"/>
  <c r="AD90" i="4"/>
  <c r="AE90" i="4"/>
  <c r="AF90" i="4"/>
  <c r="AG90" i="4"/>
  <c r="AH90" i="4"/>
  <c r="AI90" i="4"/>
  <c r="AJ90" i="4"/>
  <c r="AK90" i="4"/>
  <c r="AL90" i="4"/>
  <c r="AM90" i="4"/>
  <c r="AN90" i="4"/>
  <c r="AO90" i="4"/>
  <c r="AP90" i="4"/>
  <c r="AQ90" i="4"/>
  <c r="AR90" i="4"/>
  <c r="AS90" i="4"/>
  <c r="AT90" i="4"/>
  <c r="AU90" i="4"/>
  <c r="AV90" i="4"/>
  <c r="AW90" i="4"/>
  <c r="AX90" i="4"/>
  <c r="AY90" i="4"/>
  <c r="CB90" i="4"/>
  <c r="CC90" i="4"/>
  <c r="CD90" i="4"/>
  <c r="CE90" i="4"/>
  <c r="CF90" i="4"/>
  <c r="CG90" i="4"/>
  <c r="CH90" i="4"/>
  <c r="CI90" i="4"/>
  <c r="CJ90" i="4"/>
  <c r="CK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91" i="4"/>
  <c r="D91" i="4"/>
  <c r="E91" i="4"/>
  <c r="F91" i="4"/>
  <c r="G91" i="4"/>
  <c r="H91" i="4"/>
  <c r="I91" i="4"/>
  <c r="J91" i="4"/>
  <c r="K91" i="4"/>
  <c r="L91" i="4"/>
  <c r="M91" i="4"/>
  <c r="N91" i="4"/>
  <c r="O91" i="4"/>
  <c r="P91" i="4"/>
  <c r="Q91" i="4"/>
  <c r="R91" i="4"/>
  <c r="S91" i="4"/>
  <c r="T91" i="4"/>
  <c r="U91" i="4"/>
  <c r="V91" i="4"/>
  <c r="W91" i="4"/>
  <c r="X91" i="4"/>
  <c r="Y91" i="4"/>
  <c r="Z91" i="4"/>
  <c r="AA91" i="4"/>
  <c r="AB91" i="4"/>
  <c r="AC91" i="4"/>
  <c r="AD91" i="4"/>
  <c r="AE91" i="4"/>
  <c r="AF91" i="4"/>
  <c r="AG91" i="4"/>
  <c r="AH91" i="4"/>
  <c r="AI91" i="4"/>
  <c r="AJ91" i="4"/>
  <c r="AK91" i="4"/>
  <c r="AL91" i="4"/>
  <c r="AM91" i="4"/>
  <c r="AN91" i="4"/>
  <c r="AO91" i="4"/>
  <c r="AP91" i="4"/>
  <c r="AQ91" i="4"/>
  <c r="AR91" i="4"/>
  <c r="AS91" i="4"/>
  <c r="AT91" i="4"/>
  <c r="AU91" i="4"/>
  <c r="AV91" i="4"/>
  <c r="AW91" i="4"/>
  <c r="AX91" i="4"/>
  <c r="AY91" i="4"/>
  <c r="CB91" i="4"/>
  <c r="CC91" i="4"/>
  <c r="CD91" i="4"/>
  <c r="CE91" i="4"/>
  <c r="CF91" i="4"/>
  <c r="CG91" i="4"/>
  <c r="CH91" i="4"/>
  <c r="CI91" i="4"/>
  <c r="CJ91" i="4"/>
  <c r="CK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92" i="4"/>
  <c r="D92" i="4"/>
  <c r="E92" i="4"/>
  <c r="F92" i="4"/>
  <c r="G92" i="4"/>
  <c r="H92" i="4"/>
  <c r="I92" i="4"/>
  <c r="J92" i="4"/>
  <c r="K92" i="4"/>
  <c r="L92" i="4"/>
  <c r="M92" i="4"/>
  <c r="N92" i="4"/>
  <c r="O92" i="4"/>
  <c r="P92" i="4"/>
  <c r="Q92" i="4"/>
  <c r="R92" i="4"/>
  <c r="S92" i="4"/>
  <c r="T92" i="4"/>
  <c r="U92" i="4"/>
  <c r="V92" i="4"/>
  <c r="W92" i="4"/>
  <c r="X92" i="4"/>
  <c r="Y92" i="4"/>
  <c r="Z92" i="4"/>
  <c r="AA92" i="4"/>
  <c r="AB92" i="4"/>
  <c r="AC92" i="4"/>
  <c r="AD92" i="4"/>
  <c r="AE92" i="4"/>
  <c r="AF92" i="4"/>
  <c r="AG92" i="4"/>
  <c r="AH92" i="4"/>
  <c r="AI92" i="4"/>
  <c r="AJ92" i="4"/>
  <c r="AK92" i="4"/>
  <c r="AL92" i="4"/>
  <c r="AM92" i="4"/>
  <c r="AN92" i="4"/>
  <c r="AO92" i="4"/>
  <c r="AP92" i="4"/>
  <c r="AQ92" i="4"/>
  <c r="AR92" i="4"/>
  <c r="AS92" i="4"/>
  <c r="AT92" i="4"/>
  <c r="AU92" i="4"/>
  <c r="AV92" i="4"/>
  <c r="AW92" i="4"/>
  <c r="AX92" i="4"/>
  <c r="AY92" i="4"/>
  <c r="CB92" i="4"/>
  <c r="CC92" i="4"/>
  <c r="CD92" i="4"/>
  <c r="CE92" i="4"/>
  <c r="CF92" i="4"/>
  <c r="CG92" i="4"/>
  <c r="CH92" i="4"/>
  <c r="CI92" i="4"/>
  <c r="CJ92" i="4"/>
  <c r="CK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93" i="4"/>
  <c r="D93" i="4"/>
  <c r="E93" i="4"/>
  <c r="F93" i="4"/>
  <c r="G93" i="4"/>
  <c r="H93" i="4"/>
  <c r="I93" i="4"/>
  <c r="J93" i="4"/>
  <c r="K93" i="4"/>
  <c r="L93" i="4"/>
  <c r="M93" i="4"/>
  <c r="N93" i="4"/>
  <c r="O93" i="4"/>
  <c r="P93" i="4"/>
  <c r="Q93" i="4"/>
  <c r="R93" i="4"/>
  <c r="S93" i="4"/>
  <c r="T93" i="4"/>
  <c r="U93" i="4"/>
  <c r="V93" i="4"/>
  <c r="W93" i="4"/>
  <c r="X93" i="4"/>
  <c r="Y93" i="4"/>
  <c r="Z93" i="4"/>
  <c r="AA93" i="4"/>
  <c r="AB93" i="4"/>
  <c r="AC93" i="4"/>
  <c r="AD93" i="4"/>
  <c r="AE93" i="4"/>
  <c r="AF93" i="4"/>
  <c r="AG93" i="4"/>
  <c r="AH93" i="4"/>
  <c r="AI93" i="4"/>
  <c r="AJ93" i="4"/>
  <c r="AK93" i="4"/>
  <c r="AL93" i="4"/>
  <c r="AM93" i="4"/>
  <c r="AN93" i="4"/>
  <c r="AO93" i="4"/>
  <c r="AP93" i="4"/>
  <c r="AQ93" i="4"/>
  <c r="AR93" i="4"/>
  <c r="AS93" i="4"/>
  <c r="AT93" i="4"/>
  <c r="AU93" i="4"/>
  <c r="AV93" i="4"/>
  <c r="AW93" i="4"/>
  <c r="AX93" i="4"/>
  <c r="AY93" i="4"/>
  <c r="CB93" i="4"/>
  <c r="CC93" i="4"/>
  <c r="CD93" i="4"/>
  <c r="CE93" i="4"/>
  <c r="CF93" i="4"/>
  <c r="CG93" i="4"/>
  <c r="CH93" i="4"/>
  <c r="CI93" i="4"/>
  <c r="CJ93" i="4"/>
  <c r="CK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94" i="4"/>
  <c r="D94" i="4"/>
  <c r="E94" i="4"/>
  <c r="F94" i="4"/>
  <c r="G94" i="4"/>
  <c r="H94" i="4"/>
  <c r="I94" i="4"/>
  <c r="J94" i="4"/>
  <c r="K94" i="4"/>
  <c r="L94" i="4"/>
  <c r="M94" i="4"/>
  <c r="N94" i="4"/>
  <c r="O94" i="4"/>
  <c r="P94" i="4"/>
  <c r="Q94" i="4"/>
  <c r="R94" i="4"/>
  <c r="S94" i="4"/>
  <c r="T94" i="4"/>
  <c r="U94" i="4"/>
  <c r="V94" i="4"/>
  <c r="W94" i="4"/>
  <c r="X94" i="4"/>
  <c r="Y94" i="4"/>
  <c r="Z94" i="4"/>
  <c r="AA94" i="4"/>
  <c r="AB94" i="4"/>
  <c r="AC94" i="4"/>
  <c r="AD94" i="4"/>
  <c r="AE94" i="4"/>
  <c r="AF94" i="4"/>
  <c r="AG94" i="4"/>
  <c r="AH94" i="4"/>
  <c r="AI94" i="4"/>
  <c r="AJ94" i="4"/>
  <c r="AK94" i="4"/>
  <c r="AL94" i="4"/>
  <c r="AM94" i="4"/>
  <c r="AN94" i="4"/>
  <c r="AO94" i="4"/>
  <c r="AP94" i="4"/>
  <c r="AQ94" i="4"/>
  <c r="AR94" i="4"/>
  <c r="AS94" i="4"/>
  <c r="AT94" i="4"/>
  <c r="AU94" i="4"/>
  <c r="AV94" i="4"/>
  <c r="AW94" i="4"/>
  <c r="AX94" i="4"/>
  <c r="AY94" i="4"/>
  <c r="CB94" i="4"/>
  <c r="CC94" i="4"/>
  <c r="CD94" i="4"/>
  <c r="CE94" i="4"/>
  <c r="CF94" i="4"/>
  <c r="CG94" i="4"/>
  <c r="CH94" i="4"/>
  <c r="CI94" i="4"/>
  <c r="CJ94" i="4"/>
  <c r="CK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A13" i="4"/>
  <c r="BZ13" i="4"/>
  <c r="BY13" i="4"/>
  <c r="BX13" i="4"/>
  <c r="BW13" i="4"/>
  <c r="BV13" i="4"/>
  <c r="BU13" i="4"/>
  <c r="BT13" i="4"/>
  <c r="BS13" i="4"/>
  <c r="BR13" i="4"/>
  <c r="BQ13" i="4"/>
  <c r="BP13" i="4"/>
  <c r="BO13" i="4"/>
  <c r="BN13" i="4"/>
  <c r="BM13" i="4"/>
  <c r="BL13" i="4"/>
  <c r="BK13" i="4"/>
  <c r="BJ13" i="4"/>
  <c r="BI13" i="4"/>
  <c r="BH13" i="4"/>
  <c r="BG13" i="4"/>
  <c r="BF13" i="4"/>
  <c r="BE13" i="4"/>
  <c r="BD13" i="4"/>
  <c r="BC13" i="4"/>
  <c r="BB13" i="4"/>
  <c r="BA13" i="4"/>
  <c r="AZ13" i="4"/>
  <c r="CK13" i="4"/>
  <c r="CJ13" i="4"/>
  <c r="CI13" i="4"/>
  <c r="CH13" i="4"/>
  <c r="CG13" i="4"/>
  <c r="CF13" i="4"/>
  <c r="CE13" i="4"/>
  <c r="CD13" i="4"/>
  <c r="CC13" i="4"/>
  <c r="AY13" i="4"/>
  <c r="AX13" i="4"/>
  <c r="AW13" i="4"/>
  <c r="AV13" i="4"/>
  <c r="AU13" i="4"/>
  <c r="AT13" i="4"/>
  <c r="AS13" i="4"/>
  <c r="AR13" i="4"/>
  <c r="AQ13" i="4"/>
  <c r="AP13" i="4"/>
  <c r="AO13" i="4"/>
  <c r="AN13" i="4"/>
  <c r="AM13" i="4"/>
  <c r="AL13" i="4"/>
  <c r="AK13" i="4"/>
  <c r="AJ13" i="4"/>
  <c r="AI13" i="4"/>
  <c r="AH13" i="4"/>
  <c r="AG13" i="4"/>
  <c r="AF13" i="4"/>
  <c r="AE13" i="4"/>
  <c r="AD13" i="4"/>
  <c r="AC13" i="4"/>
  <c r="AB13" i="4"/>
  <c r="AA13" i="4"/>
  <c r="Z13" i="4"/>
  <c r="Y13" i="4"/>
  <c r="X13" i="4"/>
  <c r="W13" i="4"/>
  <c r="V13" i="4"/>
  <c r="U13" i="4"/>
  <c r="T13" i="4"/>
  <c r="S13" i="4"/>
  <c r="R13" i="4"/>
  <c r="Q13" i="4"/>
  <c r="P13" i="4"/>
  <c r="O13" i="4"/>
  <c r="N13" i="4"/>
  <c r="M13" i="4"/>
  <c r="L13" i="4"/>
  <c r="L102" i="4" s="1"/>
  <c r="K13" i="4"/>
  <c r="J13" i="4"/>
  <c r="I13" i="4"/>
  <c r="H13" i="4"/>
  <c r="G13" i="4"/>
  <c r="F13" i="4"/>
  <c r="E13" i="4"/>
  <c r="D13" i="4"/>
  <c r="C13" i="4"/>
  <c r="CA12" i="4"/>
  <c r="A121" i="4"/>
  <c r="A120" i="4"/>
  <c r="A119" i="4"/>
  <c r="A118" i="4"/>
  <c r="A117" i="4"/>
  <c r="A116" i="4"/>
  <c r="A115" i="4"/>
  <c r="A114" i="4"/>
  <c r="A113" i="4"/>
  <c r="A112" i="4"/>
  <c r="BZ12" i="4"/>
  <c r="BY12" i="4"/>
  <c r="BW12" i="4"/>
  <c r="BV12" i="4"/>
  <c r="BU12" i="4"/>
  <c r="BT12" i="4"/>
  <c r="BR12" i="4"/>
  <c r="BQ12" i="4"/>
  <c r="BP12" i="4"/>
  <c r="BO12" i="4"/>
  <c r="BN12" i="4"/>
  <c r="BM12" i="4"/>
  <c r="BK12" i="4"/>
  <c r="BJ12" i="4"/>
  <c r="BI12" i="4"/>
  <c r="BH12" i="4"/>
  <c r="BG12" i="4"/>
  <c r="BF12" i="4"/>
  <c r="BE12" i="4"/>
  <c r="BD12" i="4"/>
  <c r="BC12" i="4"/>
  <c r="BB12" i="4"/>
  <c r="BA12" i="4"/>
  <c r="AZ12" i="4"/>
  <c r="CK12" i="4"/>
  <c r="CJ12" i="4"/>
  <c r="CI12" i="4"/>
  <c r="CH12" i="4"/>
  <c r="CG12" i="4"/>
  <c r="CF12" i="4"/>
  <c r="CE12" i="4"/>
  <c r="CD12" i="4"/>
  <c r="CC12" i="4"/>
  <c r="CB12" i="4"/>
  <c r="AY12" i="4"/>
  <c r="AX12" i="4"/>
  <c r="AW12" i="4"/>
  <c r="AV12" i="4"/>
  <c r="AU12" i="4"/>
  <c r="AT12" i="4"/>
  <c r="AS12" i="4"/>
  <c r="AR12" i="4"/>
  <c r="AQ12" i="4"/>
  <c r="AP12"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M12" i="4"/>
  <c r="L12" i="4"/>
  <c r="K12" i="4"/>
  <c r="J12" i="4"/>
  <c r="I12" i="4"/>
  <c r="H12" i="4"/>
  <c r="G12" i="4"/>
  <c r="F12" i="4"/>
  <c r="E12" i="4"/>
  <c r="D12" i="4"/>
  <c r="C12" i="4"/>
  <c r="BM98" i="4" l="1"/>
  <c r="C96" i="4"/>
  <c r="AY98" i="4"/>
  <c r="BA98" i="4"/>
  <c r="BK101" i="4"/>
  <c r="BY98" i="4"/>
  <c r="AT96" i="4"/>
  <c r="AA98" i="4"/>
  <c r="AM98" i="4"/>
  <c r="CG102" i="4"/>
  <c r="BS102" i="4"/>
  <c r="AS102" i="4"/>
  <c r="J96" i="4"/>
  <c r="V96" i="4"/>
  <c r="BT96" i="4"/>
  <c r="BG102" i="4"/>
  <c r="AH96" i="4"/>
  <c r="BW101" i="4"/>
  <c r="CK101" i="4"/>
  <c r="AW101" i="4"/>
  <c r="AK101" i="4"/>
  <c r="Y101" i="4"/>
  <c r="M101" i="4"/>
  <c r="U102" i="4"/>
  <c r="L96" i="4"/>
  <c r="X96" i="4"/>
  <c r="AJ96" i="4"/>
  <c r="AV96" i="4"/>
  <c r="CJ96" i="4"/>
  <c r="BJ96" i="4"/>
  <c r="BV96" i="4"/>
  <c r="AG102" i="4"/>
  <c r="Y96" i="4"/>
  <c r="AK96" i="4"/>
  <c r="AW96" i="4"/>
  <c r="CK96" i="4"/>
  <c r="BK96" i="4"/>
  <c r="BW96" i="4"/>
  <c r="BU100" i="4"/>
  <c r="BI100" i="4"/>
  <c r="CI100" i="4"/>
  <c r="AU100" i="4"/>
  <c r="AI100" i="4"/>
  <c r="W100" i="4"/>
  <c r="K100" i="4"/>
  <c r="I102" i="4"/>
  <c r="M96" i="4"/>
  <c r="CK98" i="4"/>
  <c r="Y98" i="4"/>
  <c r="CK100" i="4"/>
  <c r="Y100" i="4"/>
  <c r="CH99" i="4"/>
  <c r="V99" i="4"/>
  <c r="BT97" i="4"/>
  <c r="BH97" i="4"/>
  <c r="AT97" i="4"/>
  <c r="AH97" i="4"/>
  <c r="V97" i="4"/>
  <c r="N96" i="4"/>
  <c r="Z96" i="4"/>
  <c r="AL96" i="4"/>
  <c r="AX96" i="4"/>
  <c r="AZ96" i="4"/>
  <c r="BL96" i="4"/>
  <c r="BX96" i="4"/>
  <c r="BV98" i="4"/>
  <c r="BJ98" i="4"/>
  <c r="CJ98" i="4"/>
  <c r="AV98" i="4"/>
  <c r="AJ98" i="4"/>
  <c r="X98" i="4"/>
  <c r="L98" i="4"/>
  <c r="BV100" i="4"/>
  <c r="BJ100" i="4"/>
  <c r="CJ100" i="4"/>
  <c r="AV100" i="4"/>
  <c r="AJ100" i="4"/>
  <c r="X100" i="4"/>
  <c r="L100" i="4"/>
  <c r="BS97" i="4"/>
  <c r="BG97" i="4"/>
  <c r="CG97" i="4"/>
  <c r="AS97" i="4"/>
  <c r="AG97" i="4"/>
  <c r="U97" i="4"/>
  <c r="I97" i="4"/>
  <c r="AL100" i="4"/>
  <c r="K99" i="4"/>
  <c r="BW98" i="4"/>
  <c r="AW98" i="4"/>
  <c r="M98" i="4"/>
  <c r="BW100" i="4"/>
  <c r="AW100" i="4"/>
  <c r="M100" i="4"/>
  <c r="BT99" i="4"/>
  <c r="AT99" i="4"/>
  <c r="J99" i="4"/>
  <c r="CH97" i="4"/>
  <c r="O96" i="4"/>
  <c r="AA96" i="4"/>
  <c r="AM96" i="4"/>
  <c r="AY96" i="4"/>
  <c r="BA96" i="4"/>
  <c r="BM96" i="4"/>
  <c r="BY96" i="4"/>
  <c r="BU97" i="4"/>
  <c r="BI97" i="4"/>
  <c r="K97" i="4"/>
  <c r="BX98" i="4"/>
  <c r="BU98" i="4"/>
  <c r="BI98" i="4"/>
  <c r="CI98" i="4"/>
  <c r="AU98" i="4"/>
  <c r="AI98" i="4"/>
  <c r="W98" i="4"/>
  <c r="K98" i="4"/>
  <c r="BU101" i="4"/>
  <c r="BI101" i="4"/>
  <c r="CI101" i="4"/>
  <c r="AU101" i="4"/>
  <c r="AI101" i="4"/>
  <c r="W101" i="4"/>
  <c r="K101" i="4"/>
  <c r="BR97" i="4"/>
  <c r="BF97" i="4"/>
  <c r="CF97" i="4"/>
  <c r="AR97" i="4"/>
  <c r="AF97" i="4"/>
  <c r="T97" i="4"/>
  <c r="H97" i="4"/>
  <c r="N100" i="4"/>
  <c r="CI99" i="4"/>
  <c r="AX101" i="4"/>
  <c r="BK98" i="4"/>
  <c r="AK98" i="4"/>
  <c r="BK100" i="4"/>
  <c r="AK100" i="4"/>
  <c r="BH99" i="4"/>
  <c r="AH99" i="4"/>
  <c r="J97" i="4"/>
  <c r="D102" i="4"/>
  <c r="P102" i="4"/>
  <c r="AB102" i="4"/>
  <c r="AN102" i="4"/>
  <c r="CB102" i="4"/>
  <c r="BB102" i="4"/>
  <c r="BN102" i="4"/>
  <c r="BZ102" i="4"/>
  <c r="BT100" i="4"/>
  <c r="BH100" i="4"/>
  <c r="BT98" i="4"/>
  <c r="BH98" i="4"/>
  <c r="CH98" i="4"/>
  <c r="AT98" i="4"/>
  <c r="AH98" i="4"/>
  <c r="V98" i="4"/>
  <c r="J98" i="4"/>
  <c r="BQ99" i="4"/>
  <c r="BE99" i="4"/>
  <c r="CE99" i="4"/>
  <c r="AQ99" i="4"/>
  <c r="AE99" i="4"/>
  <c r="S99" i="4"/>
  <c r="G99" i="4"/>
  <c r="BT101" i="4"/>
  <c r="BH101" i="4"/>
  <c r="CH101" i="4"/>
  <c r="AT101" i="4"/>
  <c r="AH101" i="4"/>
  <c r="V101" i="4"/>
  <c r="J101" i="4"/>
  <c r="BQ97" i="4"/>
  <c r="BE97" i="4"/>
  <c r="CE97" i="4"/>
  <c r="AQ97" i="4"/>
  <c r="AE97" i="4"/>
  <c r="S97" i="4"/>
  <c r="G97" i="4"/>
  <c r="BX100" i="4"/>
  <c r="AU99" i="4"/>
  <c r="Z101" i="4"/>
  <c r="BO102" i="4"/>
  <c r="X97" i="4"/>
  <c r="O98" i="4"/>
  <c r="C100" i="4"/>
  <c r="BS98" i="4"/>
  <c r="BG98" i="4"/>
  <c r="CG98" i="4"/>
  <c r="AS98" i="4"/>
  <c r="AG98" i="4"/>
  <c r="U98" i="4"/>
  <c r="I98" i="4"/>
  <c r="BS99" i="4"/>
  <c r="BG99" i="4"/>
  <c r="CG99" i="4"/>
  <c r="AS99" i="4"/>
  <c r="AG99" i="4"/>
  <c r="U99" i="4"/>
  <c r="I99" i="4"/>
  <c r="BV101" i="4"/>
  <c r="BJ101" i="4"/>
  <c r="CJ101" i="4"/>
  <c r="AV101" i="4"/>
  <c r="AJ101" i="4"/>
  <c r="X101" i="4"/>
  <c r="L101" i="4"/>
  <c r="BS100" i="4"/>
  <c r="BG100" i="4"/>
  <c r="CG100" i="4"/>
  <c r="AS100" i="4"/>
  <c r="AG100" i="4"/>
  <c r="U100" i="4"/>
  <c r="I100" i="4"/>
  <c r="C99" i="4"/>
  <c r="BP99" i="4"/>
  <c r="BD99" i="4"/>
  <c r="CD99" i="4"/>
  <c r="AP99" i="4"/>
  <c r="AD99" i="4"/>
  <c r="R99" i="4"/>
  <c r="F99" i="4"/>
  <c r="BS101" i="4"/>
  <c r="BG101" i="4"/>
  <c r="CG101" i="4"/>
  <c r="AS101" i="4"/>
  <c r="AG101" i="4"/>
  <c r="U101" i="4"/>
  <c r="I101" i="4"/>
  <c r="BY102" i="4"/>
  <c r="BM102" i="4"/>
  <c r="BA102" i="4"/>
  <c r="AY102" i="4"/>
  <c r="AM102" i="4"/>
  <c r="AA102" i="4"/>
  <c r="O102" i="4"/>
  <c r="BP97" i="4"/>
  <c r="BD97" i="4"/>
  <c r="CD97" i="4"/>
  <c r="AP97" i="4"/>
  <c r="AD97" i="4"/>
  <c r="R97" i="4"/>
  <c r="F97" i="4"/>
  <c r="AZ100" i="4"/>
  <c r="W99" i="4"/>
  <c r="AL101" i="4"/>
  <c r="AC102" i="4"/>
  <c r="AJ97" i="4"/>
  <c r="R102" i="4"/>
  <c r="AD102" i="4"/>
  <c r="AP102" i="4"/>
  <c r="CD102" i="4"/>
  <c r="BD102" i="4"/>
  <c r="BP102" i="4"/>
  <c r="BR98" i="4"/>
  <c r="BF98" i="4"/>
  <c r="CF98" i="4"/>
  <c r="AR98" i="4"/>
  <c r="AF98" i="4"/>
  <c r="T98" i="4"/>
  <c r="H98" i="4"/>
  <c r="BR99" i="4"/>
  <c r="BF99" i="4"/>
  <c r="CF99" i="4"/>
  <c r="AR99" i="4"/>
  <c r="AF99" i="4"/>
  <c r="T99" i="4"/>
  <c r="H99" i="4"/>
  <c r="BR100" i="4"/>
  <c r="BF100" i="4"/>
  <c r="CF100" i="4"/>
  <c r="AR100" i="4"/>
  <c r="AF100" i="4"/>
  <c r="T100" i="4"/>
  <c r="H100" i="4"/>
  <c r="CA99" i="4"/>
  <c r="BO99" i="4"/>
  <c r="BC99" i="4"/>
  <c r="CC99" i="4"/>
  <c r="AO99" i="4"/>
  <c r="AC99" i="4"/>
  <c r="Q99" i="4"/>
  <c r="E99" i="4"/>
  <c r="BR101" i="4"/>
  <c r="BF101" i="4"/>
  <c r="CF101" i="4"/>
  <c r="AR101" i="4"/>
  <c r="AF101" i="4"/>
  <c r="T101" i="4"/>
  <c r="H101" i="4"/>
  <c r="CA97" i="4"/>
  <c r="BO97" i="4"/>
  <c r="BC97" i="4"/>
  <c r="CC97" i="4"/>
  <c r="AO97" i="4"/>
  <c r="AC97" i="4"/>
  <c r="Q97" i="4"/>
  <c r="E97" i="4"/>
  <c r="BX101" i="4"/>
  <c r="AO102" i="4"/>
  <c r="BV97" i="4"/>
  <c r="L97" i="4"/>
  <c r="F102" i="4"/>
  <c r="G102" i="4"/>
  <c r="S102" i="4"/>
  <c r="AE102" i="4"/>
  <c r="AQ102" i="4"/>
  <c r="CE102" i="4"/>
  <c r="BE102" i="4"/>
  <c r="BQ102" i="4"/>
  <c r="CH100" i="4"/>
  <c r="AT100" i="4"/>
  <c r="BQ98" i="4"/>
  <c r="BE98" i="4"/>
  <c r="CE98" i="4"/>
  <c r="AQ98" i="4"/>
  <c r="AE98" i="4"/>
  <c r="S98" i="4"/>
  <c r="G98" i="4"/>
  <c r="BQ100" i="4"/>
  <c r="BE100" i="4"/>
  <c r="CE100" i="4"/>
  <c r="AQ100" i="4"/>
  <c r="AE100" i="4"/>
  <c r="S100" i="4"/>
  <c r="G100" i="4"/>
  <c r="BZ99" i="4"/>
  <c r="BN99" i="4"/>
  <c r="BB99" i="4"/>
  <c r="CB99" i="4"/>
  <c r="AN99" i="4"/>
  <c r="AB99" i="4"/>
  <c r="P99" i="4"/>
  <c r="D99" i="4"/>
  <c r="BQ101" i="4"/>
  <c r="BE101" i="4"/>
  <c r="CE101" i="4"/>
  <c r="AQ101" i="4"/>
  <c r="AE101" i="4"/>
  <c r="S101" i="4"/>
  <c r="G101" i="4"/>
  <c r="BZ97" i="4"/>
  <c r="BN97" i="4"/>
  <c r="BB97" i="4"/>
  <c r="CB97" i="4"/>
  <c r="AN97" i="4"/>
  <c r="AB97" i="4"/>
  <c r="P97" i="4"/>
  <c r="D97" i="4"/>
  <c r="BU99" i="4"/>
  <c r="CC102" i="4"/>
  <c r="CJ97" i="4"/>
  <c r="H102" i="4"/>
  <c r="T102" i="4"/>
  <c r="AF102" i="4"/>
  <c r="AR102" i="4"/>
  <c r="CF102" i="4"/>
  <c r="BF102" i="4"/>
  <c r="BR102" i="4"/>
  <c r="BY97" i="4"/>
  <c r="BM97" i="4"/>
  <c r="BA97" i="4"/>
  <c r="AY97" i="4"/>
  <c r="AM97" i="4"/>
  <c r="AA97" i="4"/>
  <c r="O97" i="4"/>
  <c r="BP98" i="4"/>
  <c r="BD98" i="4"/>
  <c r="CD98" i="4"/>
  <c r="AP98" i="4"/>
  <c r="AD98" i="4"/>
  <c r="R98" i="4"/>
  <c r="F98" i="4"/>
  <c r="BP100" i="4"/>
  <c r="BD100" i="4"/>
  <c r="CD100" i="4"/>
  <c r="AP100" i="4"/>
  <c r="AD100" i="4"/>
  <c r="R100" i="4"/>
  <c r="F100" i="4"/>
  <c r="BY99" i="4"/>
  <c r="BM99" i="4"/>
  <c r="BA99" i="4"/>
  <c r="AY99" i="4"/>
  <c r="AM99" i="4"/>
  <c r="AA99" i="4"/>
  <c r="O99" i="4"/>
  <c r="BP101" i="4"/>
  <c r="BD101" i="4"/>
  <c r="CD101" i="4"/>
  <c r="AP101" i="4"/>
  <c r="AD101" i="4"/>
  <c r="R101" i="4"/>
  <c r="F101" i="4"/>
  <c r="C97" i="4"/>
  <c r="Z100" i="4"/>
  <c r="BL101" i="4"/>
  <c r="Q102" i="4"/>
  <c r="BJ97" i="4"/>
  <c r="CI97" i="4"/>
  <c r="AU97" i="4"/>
  <c r="AI97" i="4"/>
  <c r="W97" i="4"/>
  <c r="BL98" i="4"/>
  <c r="AZ98" i="4"/>
  <c r="AX98" i="4"/>
  <c r="AL98" i="4"/>
  <c r="Z98" i="4"/>
  <c r="N98" i="4"/>
  <c r="CA98" i="4"/>
  <c r="BO98" i="4"/>
  <c r="BC98" i="4"/>
  <c r="CC98" i="4"/>
  <c r="AO98" i="4"/>
  <c r="AC98" i="4"/>
  <c r="Q98" i="4"/>
  <c r="E98" i="4"/>
  <c r="CA100" i="4"/>
  <c r="BO100" i="4"/>
  <c r="BC100" i="4"/>
  <c r="CC100" i="4"/>
  <c r="AO100" i="4"/>
  <c r="AC100" i="4"/>
  <c r="Q100" i="4"/>
  <c r="E100" i="4"/>
  <c r="BX99" i="4"/>
  <c r="BL99" i="4"/>
  <c r="AZ99" i="4"/>
  <c r="AX99" i="4"/>
  <c r="AL99" i="4"/>
  <c r="Z99" i="4"/>
  <c r="N99" i="4"/>
  <c r="CA101" i="4"/>
  <c r="BO101" i="4"/>
  <c r="BC101" i="4"/>
  <c r="CC101" i="4"/>
  <c r="AO101" i="4"/>
  <c r="AC101" i="4"/>
  <c r="Q101" i="4"/>
  <c r="E101" i="4"/>
  <c r="BX97" i="4"/>
  <c r="BL97" i="4"/>
  <c r="AZ97" i="4"/>
  <c r="AX97" i="4"/>
  <c r="AL97" i="4"/>
  <c r="Z97" i="4"/>
  <c r="N97" i="4"/>
  <c r="BL100" i="4"/>
  <c r="AI99" i="4"/>
  <c r="N101" i="4"/>
  <c r="E102" i="4"/>
  <c r="CA102" i="4"/>
  <c r="J102" i="4"/>
  <c r="AH102" i="4"/>
  <c r="AT102" i="4"/>
  <c r="CH102" i="4"/>
  <c r="BH102" i="4"/>
  <c r="BT102" i="4"/>
  <c r="BW97" i="4"/>
  <c r="BK97" i="4"/>
  <c r="CK97" i="4"/>
  <c r="AW97" i="4"/>
  <c r="AK97" i="4"/>
  <c r="Y97" i="4"/>
  <c r="M97" i="4"/>
  <c r="AH100" i="4"/>
  <c r="V100" i="4"/>
  <c r="J100" i="4"/>
  <c r="BZ98" i="4"/>
  <c r="BN98" i="4"/>
  <c r="BB98" i="4"/>
  <c r="CB98" i="4"/>
  <c r="AN98" i="4"/>
  <c r="AB98" i="4"/>
  <c r="P98" i="4"/>
  <c r="D98" i="4"/>
  <c r="BZ100" i="4"/>
  <c r="BN100" i="4"/>
  <c r="BB100" i="4"/>
  <c r="CB100" i="4"/>
  <c r="AN100" i="4"/>
  <c r="AB100" i="4"/>
  <c r="P100" i="4"/>
  <c r="D100" i="4"/>
  <c r="BW99" i="4"/>
  <c r="BK99" i="4"/>
  <c r="CK99" i="4"/>
  <c r="AW99" i="4"/>
  <c r="AK99" i="4"/>
  <c r="Y99" i="4"/>
  <c r="M99" i="4"/>
  <c r="BZ101" i="4"/>
  <c r="BN101" i="4"/>
  <c r="BB101" i="4"/>
  <c r="CB101" i="4"/>
  <c r="AN101" i="4"/>
  <c r="AB101" i="4"/>
  <c r="P101" i="4"/>
  <c r="D101" i="4"/>
  <c r="BH96" i="4"/>
  <c r="AX100" i="4"/>
  <c r="BI99" i="4"/>
  <c r="AZ101" i="4"/>
  <c r="BC102" i="4"/>
  <c r="AV97" i="4"/>
  <c r="V102" i="4"/>
  <c r="K96" i="4"/>
  <c r="W96" i="4"/>
  <c r="AI96" i="4"/>
  <c r="AU96" i="4"/>
  <c r="CI96" i="4"/>
  <c r="BI96" i="4"/>
  <c r="BU96" i="4"/>
  <c r="C98" i="4"/>
  <c r="BY100" i="4"/>
  <c r="BM100" i="4"/>
  <c r="BA100" i="4"/>
  <c r="AY100" i="4"/>
  <c r="AM100" i="4"/>
  <c r="AA100" i="4"/>
  <c r="O100" i="4"/>
  <c r="BV99" i="4"/>
  <c r="BJ99" i="4"/>
  <c r="CJ99" i="4"/>
  <c r="AV99" i="4"/>
  <c r="AJ99" i="4"/>
  <c r="X99" i="4"/>
  <c r="L99" i="4"/>
  <c r="BY101" i="4"/>
  <c r="BM101" i="4"/>
  <c r="BA101" i="4"/>
  <c r="AY101" i="4"/>
  <c r="AM101" i="4"/>
  <c r="AA101" i="4"/>
  <c r="O101" i="4"/>
  <c r="C101" i="4"/>
  <c r="CH96" i="4"/>
  <c r="BS96" i="4"/>
  <c r="BG96" i="4"/>
  <c r="CG96" i="4"/>
  <c r="AS96" i="4"/>
  <c r="AG96" i="4"/>
  <c r="U96" i="4"/>
  <c r="I96" i="4"/>
  <c r="BX102" i="4"/>
  <c r="BL102" i="4"/>
  <c r="AZ102" i="4"/>
  <c r="AX102" i="4"/>
  <c r="AL102" i="4"/>
  <c r="Z102" i="4"/>
  <c r="N102" i="4"/>
  <c r="BR96" i="4"/>
  <c r="BF96" i="4"/>
  <c r="CF96" i="4"/>
  <c r="AR96" i="4"/>
  <c r="AF96" i="4"/>
  <c r="T96" i="4"/>
  <c r="H96" i="4"/>
  <c r="BW102" i="4"/>
  <c r="BK102" i="4"/>
  <c r="CK102" i="4"/>
  <c r="AW102" i="4"/>
  <c r="AK102" i="4"/>
  <c r="Y102" i="4"/>
  <c r="M102" i="4"/>
  <c r="BQ96" i="4"/>
  <c r="BE96" i="4"/>
  <c r="CE96" i="4"/>
  <c r="AQ96" i="4"/>
  <c r="AE96" i="4"/>
  <c r="S96" i="4"/>
  <c r="G96" i="4"/>
  <c r="C102" i="4"/>
  <c r="BV102" i="4"/>
  <c r="BJ102" i="4"/>
  <c r="CJ102" i="4"/>
  <c r="AV102" i="4"/>
  <c r="AJ102" i="4"/>
  <c r="X102" i="4"/>
  <c r="BP96" i="4"/>
  <c r="BD96" i="4"/>
  <c r="CD96" i="4"/>
  <c r="AP96" i="4"/>
  <c r="AD96" i="4"/>
  <c r="R96" i="4"/>
  <c r="F96" i="4"/>
  <c r="BU102" i="4"/>
  <c r="BI102" i="4"/>
  <c r="CI102" i="4"/>
  <c r="AU102" i="4"/>
  <c r="AI102" i="4"/>
  <c r="W102" i="4"/>
  <c r="K102" i="4"/>
  <c r="CA96" i="4"/>
  <c r="BO96" i="4"/>
  <c r="BC96" i="4"/>
  <c r="CC96" i="4"/>
  <c r="AO96" i="4"/>
  <c r="AC96" i="4"/>
  <c r="Q96" i="4"/>
  <c r="E96" i="4"/>
  <c r="BZ96" i="4"/>
  <c r="BN96" i="4"/>
  <c r="BB96" i="4"/>
  <c r="CB96" i="4"/>
  <c r="AN96" i="4"/>
  <c r="AB96" i="4"/>
  <c r="P96" i="4"/>
  <c r="D96" i="4"/>
  <c r="I384" i="3"/>
  <c r="I385" i="3"/>
  <c r="I386" i="3"/>
  <c r="I387" i="3"/>
  <c r="I388" i="3"/>
  <c r="I389" i="3"/>
  <c r="I390" i="3"/>
  <c r="I391" i="3"/>
  <c r="I392" i="3"/>
  <c r="I393" i="3"/>
  <c r="I394" i="3"/>
  <c r="I395" i="3"/>
  <c r="I396" i="3"/>
  <c r="I397" i="3"/>
  <c r="I360" i="3"/>
  <c r="I361" i="3"/>
  <c r="I362" i="3"/>
  <c r="I363" i="3"/>
  <c r="I364" i="3"/>
  <c r="I365" i="3"/>
  <c r="I366" i="3"/>
  <c r="I367" i="3"/>
  <c r="I368" i="3"/>
  <c r="I369" i="3"/>
  <c r="I370" i="3"/>
  <c r="I372" i="3"/>
  <c r="I373" i="3"/>
  <c r="I374" i="3"/>
  <c r="I375" i="3"/>
  <c r="I376" i="3"/>
  <c r="I377" i="3"/>
  <c r="I378" i="3"/>
  <c r="I380" i="3"/>
  <c r="I343" i="3"/>
  <c r="I344" i="3"/>
  <c r="I345" i="3"/>
  <c r="I346" i="3"/>
  <c r="I347" i="3"/>
  <c r="I348" i="3"/>
  <c r="I349" i="3"/>
  <c r="I350" i="3"/>
  <c r="I352" i="3"/>
  <c r="I353" i="3"/>
  <c r="I354" i="3"/>
  <c r="I355" i="3"/>
  <c r="I356" i="3"/>
  <c r="I357" i="3"/>
  <c r="I358" i="3"/>
  <c r="I359" i="3"/>
  <c r="I317" i="3"/>
  <c r="I318" i="3"/>
  <c r="I320" i="3"/>
  <c r="I322" i="3"/>
  <c r="I323" i="3"/>
  <c r="I324" i="3"/>
  <c r="I326" i="3"/>
  <c r="I328" i="3"/>
  <c r="I329" i="3"/>
  <c r="I330" i="3"/>
  <c r="I331" i="3"/>
  <c r="I332" i="3"/>
  <c r="I333" i="3"/>
  <c r="I334" i="3"/>
  <c r="I335" i="3"/>
  <c r="I336" i="3"/>
  <c r="I337" i="3"/>
  <c r="I338" i="3"/>
  <c r="I339" i="3"/>
  <c r="I341" i="3"/>
  <c r="I342" i="3"/>
  <c r="D3" i="17"/>
  <c r="E3" i="17" s="1"/>
  <c r="B97" i="3"/>
  <c r="B96" i="3"/>
  <c r="B100" i="3"/>
  <c r="B98" i="3"/>
  <c r="B99" i="3"/>
  <c r="B101" i="3"/>
  <c r="D317" i="3"/>
  <c r="AW109" i="4" l="1"/>
  <c r="AW110" i="4" s="1"/>
  <c r="AW108" i="4"/>
  <c r="BS108" i="4"/>
  <c r="BS109" i="4"/>
  <c r="BS110" i="4" s="1"/>
  <c r="CG108" i="4"/>
  <c r="CG109" i="4"/>
  <c r="N109" i="4"/>
  <c r="N108" i="4"/>
  <c r="D108" i="4"/>
  <c r="D109" i="4"/>
  <c r="D110" i="4" s="1"/>
  <c r="R108" i="4"/>
  <c r="R109" i="4"/>
  <c r="R110" i="4" s="1"/>
  <c r="CH105" i="4"/>
  <c r="CH106" i="4" s="1"/>
  <c r="CH104" i="4"/>
  <c r="AS108" i="4"/>
  <c r="AS109" i="4"/>
  <c r="AS110" i="4" s="1"/>
  <c r="CC108" i="4"/>
  <c r="CC109" i="4"/>
  <c r="P109" i="4"/>
  <c r="P108" i="4"/>
  <c r="G105" i="4"/>
  <c r="G104" i="4"/>
  <c r="BA109" i="4"/>
  <c r="BA108" i="4"/>
  <c r="AT108" i="4"/>
  <c r="AT109" i="4"/>
  <c r="CK109" i="4"/>
  <c r="CK108" i="4"/>
  <c r="Q104" i="4"/>
  <c r="Q106" i="4" s="1"/>
  <c r="Q105" i="4"/>
  <c r="BR109" i="4"/>
  <c r="BR108" i="4"/>
  <c r="CI109" i="4"/>
  <c r="CI108" i="4"/>
  <c r="AY108" i="4"/>
  <c r="AY109" i="4"/>
  <c r="AY110" i="4" s="1"/>
  <c r="AE109" i="4"/>
  <c r="AE110" i="4" s="1"/>
  <c r="AE108" i="4"/>
  <c r="H108" i="4"/>
  <c r="H109" i="4"/>
  <c r="AU109" i="4"/>
  <c r="AU110" i="4" s="1"/>
  <c r="AU108" i="4"/>
  <c r="AM109" i="4"/>
  <c r="AM108" i="4"/>
  <c r="BX109" i="4"/>
  <c r="BX108" i="4"/>
  <c r="CJ104" i="4"/>
  <c r="CJ105" i="4"/>
  <c r="CJ106" i="4" s="1"/>
  <c r="AH105" i="4"/>
  <c r="AH106" i="4" s="1"/>
  <c r="AH104" i="4"/>
  <c r="M104" i="4"/>
  <c r="M105" i="4"/>
  <c r="M106" i="4" s="1"/>
  <c r="AO108" i="4"/>
  <c r="AO109" i="4"/>
  <c r="AP105" i="4"/>
  <c r="AP104" i="4"/>
  <c r="AP106" i="4" s="1"/>
  <c r="S104" i="4"/>
  <c r="S105" i="4"/>
  <c r="S106" i="4" s="1"/>
  <c r="AN104" i="4"/>
  <c r="AN105" i="4"/>
  <c r="AN106" i="4" s="1"/>
  <c r="CD104" i="4"/>
  <c r="CD105" i="4"/>
  <c r="CB104" i="4"/>
  <c r="CB105" i="4"/>
  <c r="CB106" i="4" s="1"/>
  <c r="AQ109" i="4"/>
  <c r="AQ110" i="4" s="1"/>
  <c r="AQ108" i="4"/>
  <c r="T109" i="4"/>
  <c r="T108" i="4"/>
  <c r="T110" i="4" s="1"/>
  <c r="AI109" i="4"/>
  <c r="AI108" i="4"/>
  <c r="BL108" i="4"/>
  <c r="BL109" i="4"/>
  <c r="BL110" i="4" s="1"/>
  <c r="AV109" i="4"/>
  <c r="AV108" i="4"/>
  <c r="F109" i="4"/>
  <c r="F108" i="4"/>
  <c r="CE109" i="4"/>
  <c r="CE110" i="4" s="1"/>
  <c r="CE108" i="4"/>
  <c r="AF109" i="4"/>
  <c r="AF108" i="4"/>
  <c r="AF110" i="4" s="1"/>
  <c r="I105" i="4"/>
  <c r="I104" i="4"/>
  <c r="O105" i="4"/>
  <c r="O104" i="4"/>
  <c r="AZ105" i="4"/>
  <c r="AZ106" i="4" s="1"/>
  <c r="AZ104" i="4"/>
  <c r="AJ104" i="4"/>
  <c r="AJ105" i="4"/>
  <c r="E104" i="4"/>
  <c r="E106" i="4" s="1"/>
  <c r="E105" i="4"/>
  <c r="AR104" i="4"/>
  <c r="AR105" i="4"/>
  <c r="AR106" i="4" s="1"/>
  <c r="K109" i="4"/>
  <c r="K108" i="4"/>
  <c r="AX109" i="4"/>
  <c r="AX108" i="4"/>
  <c r="C105" i="4"/>
  <c r="C106" i="4" s="1"/>
  <c r="C104" i="4"/>
  <c r="AK108" i="4"/>
  <c r="AK109" i="4"/>
  <c r="AK110" i="4" s="1"/>
  <c r="CF105" i="4"/>
  <c r="CF104" i="4"/>
  <c r="AG108" i="4"/>
  <c r="AG109" i="4"/>
  <c r="AG110" i="4" s="1"/>
  <c r="AL104" i="4"/>
  <c r="AL105" i="4"/>
  <c r="AL106" i="4" s="1"/>
  <c r="L109" i="4"/>
  <c r="L108" i="4"/>
  <c r="L110" i="4" s="1"/>
  <c r="J109" i="4"/>
  <c r="J110" i="4" s="1"/>
  <c r="J108" i="4"/>
  <c r="J111" i="3"/>
  <c r="D354" i="3"/>
  <c r="E319" i="3"/>
  <c r="F397" i="3"/>
  <c r="F325" i="3"/>
  <c r="G322" i="3"/>
  <c r="H332" i="3"/>
  <c r="D320" i="3"/>
  <c r="E318" i="3"/>
  <c r="F396" i="3"/>
  <c r="F324" i="3"/>
  <c r="G321" i="3"/>
  <c r="H343" i="3"/>
  <c r="D379" i="3"/>
  <c r="E374" i="3"/>
  <c r="F371" i="3"/>
  <c r="G380" i="3"/>
  <c r="G320" i="3"/>
  <c r="H330" i="3"/>
  <c r="D342" i="3"/>
  <c r="E328" i="3"/>
  <c r="E349" i="3"/>
  <c r="F346" i="3"/>
  <c r="G343" i="3"/>
  <c r="H353" i="3"/>
  <c r="D362" i="3"/>
  <c r="E396" i="3"/>
  <c r="E336" i="3"/>
  <c r="F321" i="3"/>
  <c r="G342" i="3"/>
  <c r="H340" i="3"/>
  <c r="D361" i="3"/>
  <c r="E326" i="3"/>
  <c r="E335" i="3"/>
  <c r="F332" i="3"/>
  <c r="G341" i="3"/>
  <c r="H351" i="3"/>
  <c r="D327" i="3"/>
  <c r="D360" i="3"/>
  <c r="D348" i="3"/>
  <c r="D375" i="3"/>
  <c r="D363" i="3"/>
  <c r="D383" i="3"/>
  <c r="E325" i="3"/>
  <c r="E394" i="3"/>
  <c r="E382" i="3"/>
  <c r="E370" i="3"/>
  <c r="E358" i="3"/>
  <c r="E346" i="3"/>
  <c r="E334" i="3"/>
  <c r="F391" i="3"/>
  <c r="F379" i="3"/>
  <c r="F367" i="3"/>
  <c r="F355" i="3"/>
  <c r="F343" i="3"/>
  <c r="F331" i="3"/>
  <c r="F319" i="3"/>
  <c r="G388" i="3"/>
  <c r="G376" i="3"/>
  <c r="G364" i="3"/>
  <c r="G352" i="3"/>
  <c r="G340" i="3"/>
  <c r="G328" i="3"/>
  <c r="H316" i="3"/>
  <c r="H386" i="3"/>
  <c r="H374" i="3"/>
  <c r="H362" i="3"/>
  <c r="H350" i="3"/>
  <c r="H338" i="3"/>
  <c r="H326" i="3"/>
  <c r="I382" i="3"/>
  <c r="D389" i="3"/>
  <c r="E352" i="3"/>
  <c r="F349" i="3"/>
  <c r="G358" i="3"/>
  <c r="H368" i="3"/>
  <c r="D332" i="3"/>
  <c r="D388" i="3"/>
  <c r="E351" i="3"/>
  <c r="F348" i="3"/>
  <c r="G357" i="3"/>
  <c r="H367" i="3"/>
  <c r="D319" i="3"/>
  <c r="E317" i="3"/>
  <c r="F395" i="3"/>
  <c r="F323" i="3"/>
  <c r="G332" i="3"/>
  <c r="H342" i="3"/>
  <c r="D378" i="3"/>
  <c r="E373" i="3"/>
  <c r="F370" i="3"/>
  <c r="G379" i="3"/>
  <c r="H389" i="3"/>
  <c r="H317" i="3"/>
  <c r="D341" i="3"/>
  <c r="D385" i="3"/>
  <c r="E372" i="3"/>
  <c r="F369" i="3"/>
  <c r="G378" i="3"/>
  <c r="H388" i="3"/>
  <c r="D340" i="3"/>
  <c r="D364" i="3"/>
  <c r="E395" i="3"/>
  <c r="E347" i="3"/>
  <c r="F344" i="3"/>
  <c r="G353" i="3"/>
  <c r="H363" i="3"/>
  <c r="D339" i="3"/>
  <c r="D338" i="3"/>
  <c r="D326" i="3"/>
  <c r="D359" i="3"/>
  <c r="D347" i="3"/>
  <c r="D374" i="3"/>
  <c r="D394" i="3"/>
  <c r="D382" i="3"/>
  <c r="E324" i="3"/>
  <c r="E393" i="3"/>
  <c r="E381" i="3"/>
  <c r="E369" i="3"/>
  <c r="E357" i="3"/>
  <c r="E345" i="3"/>
  <c r="E333" i="3"/>
  <c r="F390" i="3"/>
  <c r="F378" i="3"/>
  <c r="F366" i="3"/>
  <c r="F354" i="3"/>
  <c r="F342" i="3"/>
  <c r="F330" i="3"/>
  <c r="F318" i="3"/>
  <c r="G387" i="3"/>
  <c r="G375" i="3"/>
  <c r="G363" i="3"/>
  <c r="G351" i="3"/>
  <c r="G339" i="3"/>
  <c r="G327" i="3"/>
  <c r="H397" i="3"/>
  <c r="H385" i="3"/>
  <c r="H373" i="3"/>
  <c r="H361" i="3"/>
  <c r="H349" i="3"/>
  <c r="H337" i="3"/>
  <c r="H325" i="3"/>
  <c r="I379" i="3"/>
  <c r="I381" i="3"/>
  <c r="J106" i="3" s="1"/>
  <c r="D381" i="3"/>
  <c r="E376" i="3"/>
  <c r="F373" i="3"/>
  <c r="G382" i="3"/>
  <c r="H392" i="3"/>
  <c r="H320" i="3"/>
  <c r="D380" i="3"/>
  <c r="E375" i="3"/>
  <c r="F372" i="3"/>
  <c r="G381" i="3"/>
  <c r="H391" i="3"/>
  <c r="H319" i="3"/>
  <c r="D367" i="3"/>
  <c r="E362" i="3"/>
  <c r="F359" i="3"/>
  <c r="G368" i="3"/>
  <c r="H378" i="3"/>
  <c r="D318" i="3"/>
  <c r="E385" i="3"/>
  <c r="F382" i="3"/>
  <c r="G391" i="3"/>
  <c r="G331" i="3"/>
  <c r="H329" i="3"/>
  <c r="I371" i="3"/>
  <c r="J110" i="3" s="1"/>
  <c r="D365" i="3"/>
  <c r="E348" i="3"/>
  <c r="F345" i="3"/>
  <c r="G366" i="3"/>
  <c r="H364" i="3"/>
  <c r="I325" i="3"/>
  <c r="D349" i="3"/>
  <c r="E383" i="3"/>
  <c r="F392" i="3"/>
  <c r="F320" i="3"/>
  <c r="G329" i="3"/>
  <c r="H339" i="3"/>
  <c r="D325" i="3"/>
  <c r="D358" i="3"/>
  <c r="D346" i="3"/>
  <c r="D373" i="3"/>
  <c r="D393" i="3"/>
  <c r="D397" i="3"/>
  <c r="E323" i="3"/>
  <c r="E392" i="3"/>
  <c r="E380" i="3"/>
  <c r="E368" i="3"/>
  <c r="E356" i="3"/>
  <c r="E344" i="3"/>
  <c r="E332" i="3"/>
  <c r="F389" i="3"/>
  <c r="F377" i="3"/>
  <c r="F365" i="3"/>
  <c r="F353" i="3"/>
  <c r="F341" i="3"/>
  <c r="F329" i="3"/>
  <c r="F317" i="3"/>
  <c r="G386" i="3"/>
  <c r="G374" i="3"/>
  <c r="G362" i="3"/>
  <c r="G350" i="3"/>
  <c r="G338" i="3"/>
  <c r="G326" i="3"/>
  <c r="H396" i="3"/>
  <c r="H384" i="3"/>
  <c r="H372" i="3"/>
  <c r="H360" i="3"/>
  <c r="H348" i="3"/>
  <c r="H336" i="3"/>
  <c r="H324" i="3"/>
  <c r="I321" i="3"/>
  <c r="D321" i="3"/>
  <c r="E388" i="3"/>
  <c r="F385" i="3"/>
  <c r="G394" i="3"/>
  <c r="G334" i="3"/>
  <c r="H344" i="3"/>
  <c r="D353" i="3"/>
  <c r="E387" i="3"/>
  <c r="F384" i="3"/>
  <c r="G393" i="3"/>
  <c r="G333" i="3"/>
  <c r="H331" i="3"/>
  <c r="D387" i="3"/>
  <c r="E350" i="3"/>
  <c r="F347" i="3"/>
  <c r="G356" i="3"/>
  <c r="H366" i="3"/>
  <c r="D330" i="3"/>
  <c r="D386" i="3"/>
  <c r="E337" i="3"/>
  <c r="F334" i="3"/>
  <c r="G355" i="3"/>
  <c r="H365" i="3"/>
  <c r="D329" i="3"/>
  <c r="E327" i="3"/>
  <c r="F393" i="3"/>
  <c r="F333" i="3"/>
  <c r="G330" i="3"/>
  <c r="H352" i="3"/>
  <c r="D328" i="3"/>
  <c r="D384" i="3"/>
  <c r="E359" i="3"/>
  <c r="F368" i="3"/>
  <c r="G377" i="3"/>
  <c r="H387" i="3"/>
  <c r="I383" i="3"/>
  <c r="D337" i="3"/>
  <c r="D336" i="3"/>
  <c r="D324" i="3"/>
  <c r="D357" i="3"/>
  <c r="D345" i="3"/>
  <c r="D372" i="3"/>
  <c r="D392" i="3"/>
  <c r="D396" i="3"/>
  <c r="E322" i="3"/>
  <c r="E391" i="3"/>
  <c r="E379" i="3"/>
  <c r="E367" i="3"/>
  <c r="E355" i="3"/>
  <c r="E343" i="3"/>
  <c r="E331" i="3"/>
  <c r="F388" i="3"/>
  <c r="F376" i="3"/>
  <c r="F364" i="3"/>
  <c r="F352" i="3"/>
  <c r="F340" i="3"/>
  <c r="F328" i="3"/>
  <c r="G397" i="3"/>
  <c r="G385" i="3"/>
  <c r="G373" i="3"/>
  <c r="G361" i="3"/>
  <c r="G349" i="3"/>
  <c r="G337" i="3"/>
  <c r="G325" i="3"/>
  <c r="H395" i="3"/>
  <c r="H383" i="3"/>
  <c r="H371" i="3"/>
  <c r="H359" i="3"/>
  <c r="H347" i="3"/>
  <c r="H335" i="3"/>
  <c r="H323" i="3"/>
  <c r="I351" i="3"/>
  <c r="D333" i="3"/>
  <c r="E316" i="3"/>
  <c r="E340" i="3"/>
  <c r="F337" i="3"/>
  <c r="G346" i="3"/>
  <c r="H356" i="3"/>
  <c r="E330" i="3"/>
  <c r="E339" i="3"/>
  <c r="F336" i="3"/>
  <c r="G345" i="3"/>
  <c r="H355" i="3"/>
  <c r="D352" i="3"/>
  <c r="E386" i="3"/>
  <c r="F383" i="3"/>
  <c r="G392" i="3"/>
  <c r="H390" i="3"/>
  <c r="H318" i="3"/>
  <c r="D366" i="3"/>
  <c r="E361" i="3"/>
  <c r="F358" i="3"/>
  <c r="G367" i="3"/>
  <c r="H377" i="3"/>
  <c r="D350" i="3"/>
  <c r="E384" i="3"/>
  <c r="F381" i="3"/>
  <c r="G390" i="3"/>
  <c r="G318" i="3"/>
  <c r="H328" i="3"/>
  <c r="F356" i="3"/>
  <c r="G365" i="3"/>
  <c r="H375" i="3"/>
  <c r="D323" i="3"/>
  <c r="D344" i="3"/>
  <c r="D371" i="3"/>
  <c r="D391" i="3"/>
  <c r="D395" i="3"/>
  <c r="E321" i="3"/>
  <c r="E390" i="3"/>
  <c r="E378" i="3"/>
  <c r="E366" i="3"/>
  <c r="E354" i="3"/>
  <c r="E342" i="3"/>
  <c r="F316" i="3"/>
  <c r="F387" i="3"/>
  <c r="F375" i="3"/>
  <c r="F363" i="3"/>
  <c r="F351" i="3"/>
  <c r="F339" i="3"/>
  <c r="F327" i="3"/>
  <c r="G396" i="3"/>
  <c r="G384" i="3"/>
  <c r="G372" i="3"/>
  <c r="G360" i="3"/>
  <c r="G348" i="3"/>
  <c r="G336" i="3"/>
  <c r="G324" i="3"/>
  <c r="H394" i="3"/>
  <c r="H382" i="3"/>
  <c r="H370" i="3"/>
  <c r="H358" i="3"/>
  <c r="H346" i="3"/>
  <c r="H334" i="3"/>
  <c r="H322" i="3"/>
  <c r="I319" i="3"/>
  <c r="J109" i="3" s="1"/>
  <c r="D369" i="3"/>
  <c r="E364" i="3"/>
  <c r="F361" i="3"/>
  <c r="G370" i="3"/>
  <c r="H380" i="3"/>
  <c r="D368" i="3"/>
  <c r="E363" i="3"/>
  <c r="F360" i="3"/>
  <c r="G369" i="3"/>
  <c r="H379" i="3"/>
  <c r="I340" i="3"/>
  <c r="D331" i="3"/>
  <c r="E329" i="3"/>
  <c r="E338" i="3"/>
  <c r="F335" i="3"/>
  <c r="G344" i="3"/>
  <c r="H354" i="3"/>
  <c r="I327" i="3"/>
  <c r="J108" i="3" s="1"/>
  <c r="D351" i="3"/>
  <c r="E397" i="3"/>
  <c r="F394" i="3"/>
  <c r="F322" i="3"/>
  <c r="G319" i="3"/>
  <c r="H341" i="3"/>
  <c r="D377" i="3"/>
  <c r="E360" i="3"/>
  <c r="F357" i="3"/>
  <c r="G354" i="3"/>
  <c r="H376" i="3"/>
  <c r="D376" i="3"/>
  <c r="E371" i="3"/>
  <c r="F380" i="3"/>
  <c r="G389" i="3"/>
  <c r="G317" i="3"/>
  <c r="H111" i="3" s="1"/>
  <c r="H327" i="3"/>
  <c r="D335" i="3"/>
  <c r="D356" i="3"/>
  <c r="D334" i="3"/>
  <c r="D322" i="3"/>
  <c r="D355" i="3"/>
  <c r="D343" i="3"/>
  <c r="D370" i="3"/>
  <c r="D390" i="3"/>
  <c r="E320" i="3"/>
  <c r="E389" i="3"/>
  <c r="E377" i="3"/>
  <c r="E365" i="3"/>
  <c r="E353" i="3"/>
  <c r="E341" i="3"/>
  <c r="G316" i="3"/>
  <c r="F386" i="3"/>
  <c r="F374" i="3"/>
  <c r="F362" i="3"/>
  <c r="F350" i="3"/>
  <c r="F338" i="3"/>
  <c r="F326" i="3"/>
  <c r="G395" i="3"/>
  <c r="G383" i="3"/>
  <c r="G371" i="3"/>
  <c r="G359" i="3"/>
  <c r="G347" i="3"/>
  <c r="G335" i="3"/>
  <c r="G323" i="3"/>
  <c r="H393" i="3"/>
  <c r="H381" i="3"/>
  <c r="H369" i="3"/>
  <c r="H357" i="3"/>
  <c r="H345" i="3"/>
  <c r="H333" i="3"/>
  <c r="H321" i="3"/>
  <c r="G107" i="3" s="1"/>
  <c r="D14" i="17"/>
  <c r="E14" i="17" s="1"/>
  <c r="D32" i="17"/>
  <c r="E32" i="17" s="1"/>
  <c r="D56" i="17"/>
  <c r="E56" i="17" s="1"/>
  <c r="D45" i="17"/>
  <c r="E45" i="17" s="1"/>
  <c r="D66" i="17"/>
  <c r="E66" i="17" s="1"/>
  <c r="D6" i="17"/>
  <c r="E6" i="17" s="1"/>
  <c r="M94" i="3"/>
  <c r="M104" i="3"/>
  <c r="D24" i="17"/>
  <c r="E24" i="17" s="1"/>
  <c r="D13" i="17"/>
  <c r="E13" i="17" s="1"/>
  <c r="D5" i="17"/>
  <c r="E5" i="17" s="1"/>
  <c r="D31" i="17"/>
  <c r="E31" i="17" s="1"/>
  <c r="D55" i="17"/>
  <c r="E55" i="17" s="1"/>
  <c r="D44" i="17"/>
  <c r="E44" i="17" s="1"/>
  <c r="D65" i="17"/>
  <c r="E65" i="17" s="1"/>
  <c r="D23" i="17"/>
  <c r="E23" i="17" s="1"/>
  <c r="D12" i="17"/>
  <c r="E12" i="17" s="1"/>
  <c r="J94" i="3"/>
  <c r="D30" i="17"/>
  <c r="E30" i="17" s="1"/>
  <c r="D54" i="17"/>
  <c r="E54" i="17" s="1"/>
  <c r="D43" i="17"/>
  <c r="E43" i="17" s="1"/>
  <c r="D64" i="17"/>
  <c r="E64" i="17" s="1"/>
  <c r="D67" i="17"/>
  <c r="E67" i="17" s="1"/>
  <c r="D11" i="17"/>
  <c r="E11" i="17" s="1"/>
  <c r="D40" i="17"/>
  <c r="E40" i="17" s="1"/>
  <c r="D29" i="17"/>
  <c r="E29" i="17" s="1"/>
  <c r="D53" i="17"/>
  <c r="E53" i="17" s="1"/>
  <c r="D42" i="17"/>
  <c r="E42" i="17" s="1"/>
  <c r="D63" i="17"/>
  <c r="E63" i="17" s="1"/>
  <c r="D22" i="17"/>
  <c r="E22" i="17" s="1"/>
  <c r="D39" i="17"/>
  <c r="E39" i="17" s="1"/>
  <c r="D28" i="17"/>
  <c r="E28" i="17" s="1"/>
  <c r="D52" i="17"/>
  <c r="E52" i="17" s="1"/>
  <c r="D41" i="17"/>
  <c r="E41" i="17" s="1"/>
  <c r="D62" i="17"/>
  <c r="E62" i="17" s="1"/>
  <c r="D21" i="17"/>
  <c r="E21" i="17" s="1"/>
  <c r="D10" i="17"/>
  <c r="E10" i="17" s="1"/>
  <c r="D38" i="17"/>
  <c r="E38" i="17" s="1"/>
  <c r="D27" i="17"/>
  <c r="E27" i="17" s="1"/>
  <c r="D73" i="17"/>
  <c r="E73" i="17" s="1"/>
  <c r="D61" i="17"/>
  <c r="E61" i="17" s="1"/>
  <c r="D20" i="17"/>
  <c r="E20" i="17" s="1"/>
  <c r="D37" i="17"/>
  <c r="E37" i="17" s="1"/>
  <c r="D26" i="17"/>
  <c r="E26" i="17" s="1"/>
  <c r="D51" i="17"/>
  <c r="E51" i="17" s="1"/>
  <c r="D72" i="17"/>
  <c r="E72" i="17" s="1"/>
  <c r="D60" i="17"/>
  <c r="E60" i="17" s="1"/>
  <c r="D15" i="17"/>
  <c r="E15" i="17" s="1"/>
  <c r="D19" i="17"/>
  <c r="E19" i="17" s="1"/>
  <c r="D9" i="17"/>
  <c r="E9" i="17" s="1"/>
  <c r="D36" i="17"/>
  <c r="E36" i="17" s="1"/>
  <c r="D25" i="17"/>
  <c r="E25" i="17" s="1"/>
  <c r="D50" i="17"/>
  <c r="E50" i="17" s="1"/>
  <c r="D71" i="17"/>
  <c r="E71" i="17" s="1"/>
  <c r="D18" i="17"/>
  <c r="E18" i="17" s="1"/>
  <c r="D8" i="17"/>
  <c r="E8" i="17" s="1"/>
  <c r="D35" i="17"/>
  <c r="E35" i="17" s="1"/>
  <c r="D59" i="17"/>
  <c r="E59" i="17" s="1"/>
  <c r="D49" i="17"/>
  <c r="E49" i="17" s="1"/>
  <c r="D70" i="17"/>
  <c r="E70" i="17" s="1"/>
  <c r="D57" i="17"/>
  <c r="E57" i="17" s="1"/>
  <c r="D17" i="17"/>
  <c r="E17" i="17" s="1"/>
  <c r="D7" i="17"/>
  <c r="E7" i="17" s="1"/>
  <c r="D34" i="17"/>
  <c r="E34" i="17" s="1"/>
  <c r="D48" i="17"/>
  <c r="E48" i="17" s="1"/>
  <c r="D69" i="17"/>
  <c r="E69" i="17" s="1"/>
  <c r="D46" i="17"/>
  <c r="E46" i="17" s="1"/>
  <c r="D16" i="17"/>
  <c r="E16" i="17" s="1"/>
  <c r="D33" i="17"/>
  <c r="E33" i="17" s="1"/>
  <c r="D58" i="17"/>
  <c r="E58" i="17" s="1"/>
  <c r="D47" i="17"/>
  <c r="E47" i="17" s="1"/>
  <c r="D68" i="17"/>
  <c r="E68" i="17" s="1"/>
  <c r="D101" i="3"/>
  <c r="J101" i="3"/>
  <c r="D4" i="17"/>
  <c r="E4" i="17" s="1"/>
  <c r="H101" i="3"/>
  <c r="F98" i="3"/>
  <c r="E98" i="3"/>
  <c r="F94" i="3"/>
  <c r="H94" i="3"/>
  <c r="E94" i="3"/>
  <c r="D98" i="3"/>
  <c r="E101" i="3"/>
  <c r="D94" i="3"/>
  <c r="G99" i="3"/>
  <c r="G94" i="3"/>
  <c r="G96" i="3"/>
  <c r="D99" i="3"/>
  <c r="E100" i="3"/>
  <c r="E96" i="3"/>
  <c r="F99" i="3"/>
  <c r="F97" i="3"/>
  <c r="H96" i="3"/>
  <c r="F101" i="3"/>
  <c r="E97" i="3"/>
  <c r="G100" i="3"/>
  <c r="D100" i="3"/>
  <c r="E99" i="3"/>
  <c r="G98" i="3"/>
  <c r="G97" i="3"/>
  <c r="J99" i="3"/>
  <c r="D97" i="3"/>
  <c r="F96" i="3"/>
  <c r="H100" i="3"/>
  <c r="H98" i="3"/>
  <c r="H97" i="3"/>
  <c r="G101" i="3"/>
  <c r="J96" i="3"/>
  <c r="J98" i="3"/>
  <c r="F100" i="3"/>
  <c r="H99" i="3"/>
  <c r="J97" i="3"/>
  <c r="J100" i="3"/>
  <c r="B104" i="3"/>
  <c r="B91" i="3"/>
  <c r="C12" i="2"/>
  <c r="AX110" i="4" l="1"/>
  <c r="BA110" i="4"/>
  <c r="K110" i="4"/>
  <c r="I106" i="4"/>
  <c r="AI110" i="4"/>
  <c r="BX110" i="4"/>
  <c r="CI110" i="4"/>
  <c r="G106" i="4"/>
  <c r="O106" i="4"/>
  <c r="AM110" i="4"/>
  <c r="BR110" i="4"/>
  <c r="P110" i="4"/>
  <c r="N110" i="4"/>
  <c r="CF106" i="4"/>
  <c r="AO110" i="4"/>
  <c r="CC110" i="4"/>
  <c r="CG110" i="4"/>
  <c r="AJ106" i="4"/>
  <c r="F110" i="4"/>
  <c r="H110" i="4"/>
  <c r="CK110" i="4"/>
  <c r="AV110" i="4"/>
  <c r="CD106" i="4"/>
  <c r="AT110" i="4"/>
  <c r="E107" i="3"/>
  <c r="D111" i="3"/>
  <c r="D104" i="3"/>
  <c r="D110" i="3"/>
  <c r="F107" i="3"/>
  <c r="G104" i="3"/>
  <c r="G109" i="3"/>
  <c r="H110" i="3"/>
  <c r="D106" i="3"/>
  <c r="E110" i="3"/>
  <c r="E109" i="3"/>
  <c r="E104" i="3"/>
  <c r="E111" i="3"/>
  <c r="H107" i="3"/>
  <c r="F109" i="3"/>
  <c r="F104" i="3"/>
  <c r="D107" i="3"/>
  <c r="F110" i="3"/>
  <c r="F106" i="3"/>
  <c r="E108" i="3"/>
  <c r="J107" i="3"/>
  <c r="F108" i="3"/>
  <c r="G111" i="3"/>
  <c r="G106" i="3"/>
  <c r="J104" i="3"/>
  <c r="F111" i="3"/>
  <c r="E106" i="3"/>
  <c r="D108" i="3"/>
  <c r="G110" i="3"/>
  <c r="H106" i="3"/>
  <c r="D109" i="3"/>
  <c r="G108" i="3"/>
  <c r="H108" i="3"/>
  <c r="H109" i="3"/>
  <c r="H104" i="3"/>
  <c r="B9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tc={D5D737B4-4ADC-4F2C-8B2F-1A4EA7430755}</author>
  </authors>
  <commentList>
    <comment ref="AU5" authorId="0" shapeId="0" xr:uid="{D5D737B4-4ADC-4F2C-8B2F-1A4EA7430755}">
      <text>
        <t>[Threaded comment]
Your version of Excel allows you to read this threaded comment; however, any edits to it will get removed if the file is opened in a newer version of Excel. Learn more: https://go.microsoft.com/fwlink/?linkid=870924
Comment:
    Flipped for 2014 but not 2017 so can;t compare; corrected below for the calculated difference.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<sst xmlns="http://schemas.openxmlformats.org/spreadsheetml/2006/main" count="8471" uniqueCount="568">
  <si>
    <t>Survey</t>
  </si>
  <si>
    <t>NCIFP 2017</t>
  </si>
  <si>
    <t>NCIFP Key Area</t>
  </si>
  <si>
    <t>Strategy</t>
  </si>
  <si>
    <t>Data</t>
  </si>
  <si>
    <t>Quality</t>
  </si>
  <si>
    <t>Accountability</t>
  </si>
  <si>
    <t>Equity</t>
  </si>
  <si>
    <t>Included in Revised NCIFP 2014</t>
  </si>
  <si>
    <t>y</t>
  </si>
  <si>
    <t>FPE Q in 2014</t>
  </si>
  <si>
    <t>X</t>
  </si>
  <si>
    <t>Notes</t>
  </si>
  <si>
    <t>Average of Subgroups</t>
  </si>
  <si>
    <t>Q on provider bias only (not informed choice) included in last, so this is probably adapted from that</t>
  </si>
  <si>
    <t>included in FPE, but not labeled with y for inclusion - CHECK</t>
  </si>
  <si>
    <t>NOTE INVERSE Average of Subgroups</t>
  </si>
  <si>
    <t>Average of LAPMs</t>
  </si>
  <si>
    <t>Full Question</t>
  </si>
  <si>
    <t>Does the national FP action plan include defined objectdives over a 5 to 10 year period, including quantitative targets?</t>
  </si>
  <si>
    <t>Does the National Family Planning Action Plan include objectives to reach the poorest and most vulnerable groups with quality FP information and services?</t>
  </si>
  <si>
    <t>Does the National Family Planning Action Plan include projection of the resources (material, human, and financial) required to implement the strategy, as well as sets forth a plan to secure the resources?</t>
  </si>
  <si>
    <t>Does the National Family Planning Action Plan include a mechanism and funding to support meaningful participation of diverse stakeholders?</t>
  </si>
  <si>
    <t>High level of seniority of the director of the national family planning program and whether director reports to a high level of government</t>
  </si>
  <si>
    <t xml:space="preserve">Extent to which import laws and legal regulations facilitate the importation of contraceptive supplies or extent to which contraceptives are manufactured locally </t>
  </si>
  <si>
    <t>Does the government collect data from the private sector on commodities?</t>
  </si>
  <si>
    <t>Is there a system of quality control for service statistics?</t>
  </si>
  <si>
    <t>Are data used to ensure that the poorest and most vulnerable women and girls have access to quality FP services?</t>
  </si>
  <si>
    <t>Does the government colect data to monitor special subgroups?</t>
  </si>
  <si>
    <t>Does the government colect data to monitor special subgroups: Youth</t>
  </si>
  <si>
    <t>Does the government colect data to monitor special subgroups: Unmarried Women</t>
  </si>
  <si>
    <t>Does the government colect data to monitor special subgroups: Wealth Status</t>
  </si>
  <si>
    <t>Does the government colect data to monitor special subgroups: Post-Abortion Clients</t>
  </si>
  <si>
    <t>Does the government collect data to monitor special subgroups: HIV Status</t>
  </si>
  <si>
    <t>Extent to which systems for client recordkeeping, clinic reporting, and feedback of results are adequate</t>
  </si>
  <si>
    <t>Extent to which program statistics, national surveys, and small studies are used by specialized staff to report on program operations and measure progress</t>
  </si>
  <si>
    <t>Extent to which program managers use research and evaluation findings to improve the program in ways suggested by findings</t>
  </si>
  <si>
    <t>Are FP Standard Operating Procedures in line with WHO and used for determining areas of need for quality FP improvement?</t>
  </si>
  <si>
    <t>Are there guidelines on task sharing of family planning services?</t>
  </si>
  <si>
    <t>Are indicators for quality of care collected and used for public sector family planning services?</t>
  </si>
  <si>
    <t>Are indicators for quality of care collected and used for private sector family planning services?</t>
  </si>
  <si>
    <t>Are there structures in place to address quality, including participatory monitoring or community/facility quality improvement activities?</t>
  </si>
  <si>
    <t>Does government collect information related to informed choice and provider bias?</t>
  </si>
  <si>
    <t>Extent to which training programs, for each category of staff in the family planning program, are adequate to provide personnel with information and skills necessary to carry out their jobs effectively</t>
  </si>
  <si>
    <t>Extent to which the logistics and transport systems are sufficient to keep stocks of contraceptive supplies and related equipment available at all service points, at all times and at all levels (central, provincial, local)</t>
  </si>
  <si>
    <t>Extent to which the system of supervision at all levels is adequate (regular monitoring visits with corrective or supportive action)</t>
  </si>
  <si>
    <t>Extent to which clients adopting sterilization are routinely informed that it is permanent?</t>
  </si>
  <si>
    <t>Extent to which the entire population has ready and easy access to IUD removal</t>
  </si>
  <si>
    <t>Extent to which the entire population has ready and easy access to Implant removal</t>
  </si>
  <si>
    <t>Are there mechanisms in place at the national, sub-national, and facility level to monitor whether or not access to voluntary, non-discriminatory FP information and services is being achieved?</t>
  </si>
  <si>
    <t>Does the government have mechanisms in place for reporting instances of denial of services on non-medical grounds (age, marital status, ability to pay), or coercion (including inappropriate use of incentives to clients or providers)?</t>
  </si>
  <si>
    <t>Are violations reviewed on a regular basis?</t>
  </si>
  <si>
    <t>Are there mechanisms in place at the facility level to solicit and use feedback from clients?</t>
  </si>
  <si>
    <t>Is there a system in place that encourages dialogue and communication between users and service providers/health officials about service availability, accessibility, acceptability and quality?</t>
  </si>
  <si>
    <t>Are there policies in place to prevent discrimination towards special subgroups ?</t>
  </si>
  <si>
    <t>Are there policies in place to prevent discrimination towards the following special subgroups : Youth</t>
  </si>
  <si>
    <t>Are there policies in place to prevent discrimination towards the following special subgroups : Unmarried Women</t>
  </si>
  <si>
    <t>Are there policies in place to prevent discrimination towards the following special subgroups : Wealth Status</t>
  </si>
  <si>
    <t>Are there policies in place to prevent discrimination towards the following special subgroups : Post-Abortion Clients</t>
  </si>
  <si>
    <t>Are there policies in place to prevent discrimination towards the following special subgroups : HIV Status</t>
  </si>
  <si>
    <t>Extent to which service providers discriminate against special subgroups</t>
  </si>
  <si>
    <t>Extent to which service providers discriminate against special subgroups : Youth</t>
  </si>
  <si>
    <t>Extent to which service providers discriminate against special subgroups : Unmarried Women</t>
  </si>
  <si>
    <t>Extent to which service providers discriminate against special subgroups : Wealth Status</t>
  </si>
  <si>
    <t>Extent to which service providers discriminate against special subgroups : Post-Abortion Clients</t>
  </si>
  <si>
    <t>Extent to which service providers discriminate against special subgroups : HIV Status</t>
  </si>
  <si>
    <t>Extent to which areas of the country not easily serviced by clinics or other service points are covered by CBD programs for distribution of contraceptives (especially rural areas)</t>
  </si>
  <si>
    <t>Extent to which entire population has ready access to LAPMs</t>
  </si>
  <si>
    <t>Extent to which entire population has ready access to voluntary sterilization services for women</t>
  </si>
  <si>
    <t>Extent to which entire population has ready access to voluntary sterilization services for men</t>
  </si>
  <si>
    <t>Extent to which entire population has ready and easy access to IUDs</t>
  </si>
  <si>
    <t>Extent to which entire population has ready and easy access to implants</t>
  </si>
  <si>
    <t>Extent to which entire population has ready access to STMs</t>
  </si>
  <si>
    <t>Extent to which entire population has ready and easy access to condoms</t>
  </si>
  <si>
    <t>Extent to which entire population has ready and easy access to pills</t>
  </si>
  <si>
    <t>Extent to which entire population has ready and easy access to injectables</t>
  </si>
  <si>
    <t>Question Type</t>
  </si>
  <si>
    <t>Yes/No</t>
  </si>
  <si>
    <t>Rating (1-10)</t>
  </si>
  <si>
    <t>Question Code</t>
  </si>
  <si>
    <t>Data_youth</t>
  </si>
  <si>
    <t>Data_Unmarried women</t>
  </si>
  <si>
    <t>Data_Wealth status</t>
  </si>
  <si>
    <t>Data_Postabortion clients</t>
  </si>
  <si>
    <t>Data_HIV Status</t>
  </si>
  <si>
    <t>Quality_improvement</t>
  </si>
  <si>
    <t>Quality_public sector</t>
  </si>
  <si>
    <t>Quality_private sector</t>
  </si>
  <si>
    <t>Quality_participatory M&amp;E</t>
  </si>
  <si>
    <t>Quality_provider bias</t>
  </si>
  <si>
    <t>trainpgr</t>
  </si>
  <si>
    <t>steriliza</t>
  </si>
  <si>
    <t>Equity_policy_youth</t>
  </si>
  <si>
    <t>Equity_policy_Unmarried women</t>
  </si>
  <si>
    <t>Equity_policy_Wealth status</t>
  </si>
  <si>
    <t>Equity_policy_Postabortion clients</t>
  </si>
  <si>
    <t>Equity_policy_HIV status</t>
  </si>
  <si>
    <t>Equity_providers_Youth</t>
  </si>
  <si>
    <t>Equity_providers_Unmarried women</t>
  </si>
  <si>
    <t>Equity_providers_Wealth status</t>
  </si>
  <si>
    <t>Equity_providers_Postabortion clients</t>
  </si>
  <si>
    <t>Equity_providers_HIV status?</t>
  </si>
  <si>
    <t>femsterl</t>
  </si>
  <si>
    <t>malesterl</t>
  </si>
  <si>
    <t>iudaccss</t>
  </si>
  <si>
    <t>impaccss</t>
  </si>
  <si>
    <t>condaccss</t>
  </si>
  <si>
    <t>pillaccss</t>
  </si>
  <si>
    <t>injaccss</t>
  </si>
  <si>
    <t>Q Code : Type</t>
  </si>
  <si>
    <t>ASIA</t>
  </si>
  <si>
    <t>Afghanistan</t>
  </si>
  <si>
    <t>MENA</t>
  </si>
  <si>
    <t>Algeria</t>
  </si>
  <si>
    <t/>
  </si>
  <si>
    <t>EECA</t>
  </si>
  <si>
    <t>Armenia</t>
  </si>
  <si>
    <t>Azerbaijan</t>
  </si>
  <si>
    <t>Bangladesh</t>
  </si>
  <si>
    <t>SSAF-F</t>
  </si>
  <si>
    <t>Benin</t>
  </si>
  <si>
    <t>Bhutan</t>
  </si>
  <si>
    <t>LAC</t>
  </si>
  <si>
    <t>Bolivia</t>
  </si>
  <si>
    <t>Burkina Faso</t>
  </si>
  <si>
    <t>Burundi</t>
  </si>
  <si>
    <t>Cambodia</t>
  </si>
  <si>
    <t>SSAF-A</t>
  </si>
  <si>
    <t>Cameroon</t>
  </si>
  <si>
    <t>CAR</t>
  </si>
  <si>
    <t>Chad</t>
  </si>
  <si>
    <t>Colombia</t>
  </si>
  <si>
    <t>Congo (Brazzaville)</t>
  </si>
  <si>
    <t>Cote d'Ivoire</t>
  </si>
  <si>
    <t>Dominican Republic</t>
  </si>
  <si>
    <t>DR Congo</t>
  </si>
  <si>
    <t>Egypt</t>
  </si>
  <si>
    <t>El Salvador</t>
  </si>
  <si>
    <t>Eritrea</t>
  </si>
  <si>
    <t>Ethiopia</t>
  </si>
  <si>
    <t>Gambia</t>
  </si>
  <si>
    <t>Georgia</t>
  </si>
  <si>
    <t>Ghana</t>
  </si>
  <si>
    <t>Guatemala</t>
  </si>
  <si>
    <t>Guinea</t>
  </si>
  <si>
    <t>Guinea-Bissau</t>
  </si>
  <si>
    <t>Haiti</t>
  </si>
  <si>
    <t>Honduras</t>
  </si>
  <si>
    <t>India</t>
  </si>
  <si>
    <t>Indonesia</t>
  </si>
  <si>
    <t>Iraq</t>
  </si>
  <si>
    <t>Jamaica</t>
  </si>
  <si>
    <t>Jordan</t>
  </si>
  <si>
    <t>Kazakhstan</t>
  </si>
  <si>
    <t>Kenya</t>
  </si>
  <si>
    <t>Kyrgyzstan</t>
  </si>
  <si>
    <t>Lao PDR</t>
  </si>
  <si>
    <t>Lesotho</t>
  </si>
  <si>
    <t>Liberia</t>
  </si>
  <si>
    <t>Madagascar</t>
  </si>
  <si>
    <t>Malawi</t>
  </si>
  <si>
    <t>Malaysia</t>
  </si>
  <si>
    <t>Mali</t>
  </si>
  <si>
    <t>Mauritania</t>
  </si>
  <si>
    <t>Mexico</t>
  </si>
  <si>
    <t>Moldova</t>
  </si>
  <si>
    <t>Mongolia</t>
  </si>
  <si>
    <t>Morocco</t>
  </si>
  <si>
    <t>Mozambique</t>
  </si>
  <si>
    <t>Myanmar</t>
  </si>
  <si>
    <t>Namibia</t>
  </si>
  <si>
    <t>Nepal</t>
  </si>
  <si>
    <t>Nicaragua</t>
  </si>
  <si>
    <t>Niger</t>
  </si>
  <si>
    <t>Nigeria (national)</t>
  </si>
  <si>
    <t>Nigeria (Kaduna)</t>
  </si>
  <si>
    <t>Nigeria (Lagos)</t>
  </si>
  <si>
    <t>Pakistan (national)</t>
  </si>
  <si>
    <t>Pakistan (KPK)</t>
  </si>
  <si>
    <t>Pakistan (Balochistan)</t>
  </si>
  <si>
    <t>Pakistan (Punjab)</t>
  </si>
  <si>
    <t>Pakistan (Sindh)</t>
  </si>
  <si>
    <t>Palestine</t>
  </si>
  <si>
    <t>Panama</t>
  </si>
  <si>
    <t>Papua New Guinea</t>
  </si>
  <si>
    <t>Peru</t>
  </si>
  <si>
    <t>Philippines</t>
  </si>
  <si>
    <t>Romania</t>
  </si>
  <si>
    <t>Russia</t>
  </si>
  <si>
    <t>Rwanda</t>
  </si>
  <si>
    <t>Sao Tome &amp; Principe</t>
  </si>
  <si>
    <t>Senegal</t>
  </si>
  <si>
    <t>Sierra Leone</t>
  </si>
  <si>
    <t>Solomon Islands</t>
  </si>
  <si>
    <t>Somalia</t>
  </si>
  <si>
    <t>South Africa</t>
  </si>
  <si>
    <t>South Sudan</t>
  </si>
  <si>
    <t>Sri Lanka</t>
  </si>
  <si>
    <t>Sudan</t>
  </si>
  <si>
    <t>Swaziland</t>
  </si>
  <si>
    <t>Tajikistan</t>
  </si>
  <si>
    <t>Tanzania</t>
  </si>
  <si>
    <t>Thailand</t>
  </si>
  <si>
    <t>Timor-Leste</t>
  </si>
  <si>
    <t>Togo</t>
  </si>
  <si>
    <t>Turkmenistan</t>
  </si>
  <si>
    <t>Uganda</t>
  </si>
  <si>
    <t>Ukraine</t>
  </si>
  <si>
    <t>Uzbekistan</t>
  </si>
  <si>
    <t>Viet Nam</t>
  </si>
  <si>
    <t>Zambia</t>
  </si>
  <si>
    <t>Zimbabwe</t>
  </si>
  <si>
    <t>Min</t>
  </si>
  <si>
    <t>Max</t>
  </si>
  <si>
    <t>Median</t>
  </si>
  <si>
    <t>Nigeria</t>
  </si>
  <si>
    <t>Pakistan</t>
  </si>
  <si>
    <t>For final version - include inverse of these as was done LY</t>
  </si>
  <si>
    <t>6 ratings</t>
  </si>
  <si>
    <t>7 Ratings</t>
  </si>
  <si>
    <t>12 Ratings</t>
  </si>
  <si>
    <t>5 ratings</t>
  </si>
  <si>
    <t>Region</t>
  </si>
  <si>
    <t>Country</t>
  </si>
  <si>
    <t>Mean</t>
  </si>
  <si>
    <t>Global Average</t>
  </si>
  <si>
    <t>Based on Match to 2014 Indicators - Unweighted</t>
  </si>
  <si>
    <t>Total</t>
  </si>
  <si>
    <t xml:space="preserve">Total </t>
  </si>
  <si>
    <t>WRA for weight</t>
  </si>
  <si>
    <t>Eswatini</t>
  </si>
  <si>
    <t>Based on match to 2014 indicators - unweighted</t>
  </si>
  <si>
    <t>Based on match to 2014 indicators - weighted</t>
  </si>
  <si>
    <t xml:space="preserve">Quality </t>
  </si>
  <si>
    <t xml:space="preserve">Equity </t>
  </si>
  <si>
    <t xml:space="preserve">Accountability </t>
  </si>
  <si>
    <t>Congo</t>
  </si>
  <si>
    <t>Defined objectives</t>
  </si>
  <si>
    <t>Reaching vuln</t>
  </si>
  <si>
    <t>Resource needs projected</t>
  </si>
  <si>
    <t>Diverse participation</t>
  </si>
  <si>
    <t>High level support</t>
  </si>
  <si>
    <t>Supplies regulations</t>
  </si>
  <si>
    <t>Data collect: private commodities</t>
  </si>
  <si>
    <t>Quality control for SS</t>
  </si>
  <si>
    <t>Data used for vuln access</t>
  </si>
  <si>
    <t>Data to monitor subgroups</t>
  </si>
  <si>
    <t>Record keeping</t>
  </si>
  <si>
    <t>Data used to measure progress</t>
  </si>
  <si>
    <t>Data used for program improvement</t>
  </si>
  <si>
    <t>SOPs match WHO</t>
  </si>
  <si>
    <t>Taskshare</t>
  </si>
  <si>
    <t>QoC indicators: pubic</t>
  </si>
  <si>
    <t>QoC indicators: private</t>
  </si>
  <si>
    <t>Structures to address QoC</t>
  </si>
  <si>
    <t>Info on provider bias</t>
  </si>
  <si>
    <t>Training</t>
  </si>
  <si>
    <t>Logistics and supply</t>
  </si>
  <si>
    <t>Supervision</t>
  </si>
  <si>
    <t>Sterilization counsel</t>
  </si>
  <si>
    <t>Monitor access</t>
  </si>
  <si>
    <t>Monitor denial of services</t>
  </si>
  <si>
    <t>Violations review</t>
  </si>
  <si>
    <t>Feedback</t>
  </si>
  <si>
    <t>Communication</t>
  </si>
  <si>
    <t>Anti-discrimination policy</t>
  </si>
  <si>
    <t>Providers discriminate</t>
  </si>
  <si>
    <t>CBD dist</t>
  </si>
  <si>
    <t>LAPM access</t>
  </si>
  <si>
    <t>STM access</t>
  </si>
  <si>
    <t>2017 mCPR</t>
  </si>
  <si>
    <t>2017 TFR</t>
  </si>
  <si>
    <t>NCIFP</t>
  </si>
  <si>
    <t>mCPR</t>
  </si>
  <si>
    <t>TFR</t>
  </si>
  <si>
    <t>SSA</t>
  </si>
  <si>
    <t>Non-SSA</t>
  </si>
  <si>
    <t>2017 NCIFP (unweighted match)</t>
  </si>
  <si>
    <t>UN Pop Division, 2020 All Women</t>
  </si>
  <si>
    <t>UN Pop Division, 2020 Married Women</t>
  </si>
  <si>
    <t>UN Pop Division, 2020 Unmet need  for modern (AW)</t>
  </si>
  <si>
    <t>2014 CPR</t>
  </si>
  <si>
    <t>2014 mCPR</t>
  </si>
  <si>
    <t>2017 CPR</t>
  </si>
  <si>
    <t>2014 UN</t>
  </si>
  <si>
    <t>2017 UN</t>
  </si>
  <si>
    <t>Albania</t>
  </si>
  <si>
    <t>Angola</t>
  </si>
  <si>
    <t>Antigua and Barbuda</t>
  </si>
  <si>
    <t>Argentina</t>
  </si>
  <si>
    <t>Australia</t>
  </si>
  <si>
    <t>Austria</t>
  </si>
  <si>
    <t>Bahamas</t>
  </si>
  <si>
    <t>Bahrain</t>
  </si>
  <si>
    <t>Barbados</t>
  </si>
  <si>
    <t>Belarus</t>
  </si>
  <si>
    <t>Belgium</t>
  </si>
  <si>
    <t>Belize</t>
  </si>
  <si>
    <t>Bosnia and Herzegovina</t>
  </si>
  <si>
    <t>Botswana</t>
  </si>
  <si>
    <t>Brazil</t>
  </si>
  <si>
    <t>Bulgaria</t>
  </si>
  <si>
    <t>Cabo Verde</t>
  </si>
  <si>
    <t>Canada</t>
  </si>
  <si>
    <t>Chile</t>
  </si>
  <si>
    <t>China</t>
  </si>
  <si>
    <t>China, Hong Kong Special Administrative Region</t>
  </si>
  <si>
    <t>China, Taiwan Province of China</t>
  </si>
  <si>
    <t>Comoros</t>
  </si>
  <si>
    <t>Costa Rica</t>
  </si>
  <si>
    <t>Croatia</t>
  </si>
  <si>
    <t>Cuba</t>
  </si>
  <si>
    <t>Czechia</t>
  </si>
  <si>
    <t>DPR Korea</t>
  </si>
  <si>
    <t>Denmark</t>
  </si>
  <si>
    <t>Djibouti</t>
  </si>
  <si>
    <t>Ecuador</t>
  </si>
  <si>
    <t>Equatorial Guinea</t>
  </si>
  <si>
    <t>Estonia</t>
  </si>
  <si>
    <t>Fiji</t>
  </si>
  <si>
    <t>Finland</t>
  </si>
  <si>
    <t>France</t>
  </si>
  <si>
    <t>Gabon</t>
  </si>
  <si>
    <t>Germany</t>
  </si>
  <si>
    <t>Greece</t>
  </si>
  <si>
    <t>Grenada</t>
  </si>
  <si>
    <t>Guadeloupe</t>
  </si>
  <si>
    <t>Guam</t>
  </si>
  <si>
    <t>Guyana</t>
  </si>
  <si>
    <t>Hungary</t>
  </si>
  <si>
    <t>Iran (Islamic Republic of)</t>
  </si>
  <si>
    <t>Ireland</t>
  </si>
  <si>
    <t>Israel</t>
  </si>
  <si>
    <t>Italy</t>
  </si>
  <si>
    <t>Japan</t>
  </si>
  <si>
    <t>Kiribati</t>
  </si>
  <si>
    <t>Kuwait</t>
  </si>
  <si>
    <t>Latvia</t>
  </si>
  <si>
    <t>Lebanon</t>
  </si>
  <si>
    <t>Libya</t>
  </si>
  <si>
    <t>Lithuania</t>
  </si>
  <si>
    <t>Maldives</t>
  </si>
  <si>
    <t>Malta</t>
  </si>
  <si>
    <t>Martinique</t>
  </si>
  <si>
    <t>Mauritius</t>
  </si>
  <si>
    <t>Montenegro</t>
  </si>
  <si>
    <t>Netherlands</t>
  </si>
  <si>
    <t>New Zealand</t>
  </si>
  <si>
    <t>Norway</t>
  </si>
  <si>
    <t>Oman</t>
  </si>
  <si>
    <t>Paraguay</t>
  </si>
  <si>
    <t>Poland</t>
  </si>
  <si>
    <t>Portugal</t>
  </si>
  <si>
    <t>Puerto Rico</t>
  </si>
  <si>
    <t>Qatar</t>
  </si>
  <si>
    <t>Republic of Korea</t>
  </si>
  <si>
    <t>Réunion</t>
  </si>
  <si>
    <t>Saint Lucia</t>
  </si>
  <si>
    <t>Saint Vincent and the Grenadines</t>
  </si>
  <si>
    <t>Samoa</t>
  </si>
  <si>
    <t>Saudi Arabia</t>
  </si>
  <si>
    <t>Serbia</t>
  </si>
  <si>
    <t>Singapore</t>
  </si>
  <si>
    <t>Slovakia</t>
  </si>
  <si>
    <t>Slovenia</t>
  </si>
  <si>
    <t>Spain</t>
  </si>
  <si>
    <t>Suriname</t>
  </si>
  <si>
    <t>Sweden</t>
  </si>
  <si>
    <t>Switzerland</t>
  </si>
  <si>
    <t>Syrian Arab Republic</t>
  </si>
  <si>
    <t>North Macedonia</t>
  </si>
  <si>
    <t>Tonga</t>
  </si>
  <si>
    <t>Trinidad and Tobago</t>
  </si>
  <si>
    <t>Tunisia</t>
  </si>
  <si>
    <t>Turkey</t>
  </si>
  <si>
    <t>United Arab Emirates</t>
  </si>
  <si>
    <t>United Kingdom of Great Britain and Northern Ireland</t>
  </si>
  <si>
    <t>United States of America</t>
  </si>
  <si>
    <t>United States Virgin Islands</t>
  </si>
  <si>
    <t>Uruguay</t>
  </si>
  <si>
    <t>Vanuatu</t>
  </si>
  <si>
    <t>Venezuela (Bolivarian Republic of)</t>
  </si>
  <si>
    <t>Yemen</t>
  </si>
  <si>
    <t>PRB TFR</t>
  </si>
  <si>
    <t>2017 MII (Track20)</t>
  </si>
  <si>
    <t>2017 Limited Quality Score</t>
  </si>
  <si>
    <t>2017 Quality score</t>
  </si>
  <si>
    <t>IUD removal access</t>
  </si>
  <si>
    <t>Implant removal access</t>
  </si>
  <si>
    <t>Unweighted</t>
  </si>
  <si>
    <t xml:space="preserve">Year </t>
  </si>
  <si>
    <t xml:space="preserve">Strategy </t>
  </si>
  <si>
    <t>Difference</t>
  </si>
  <si>
    <t>Unweighted ("NCIFP Final Scores_Validated")</t>
  </si>
  <si>
    <t>Total Score</t>
  </si>
  <si>
    <t>2014 Global Average</t>
  </si>
  <si>
    <t>2014 unweighted</t>
  </si>
  <si>
    <t>Based on match to 2014 indicators - unweighted ("2017 NCIFP Analysis Final)</t>
  </si>
  <si>
    <t>2017 Global Average (95)</t>
  </si>
  <si>
    <t>Does the government colect data to monitor special subgroups? RECALC</t>
  </si>
  <si>
    <t>Data_subgroups_alt</t>
  </si>
  <si>
    <t>2014</t>
  </si>
  <si>
    <t>2017</t>
  </si>
  <si>
    <t>DRC</t>
  </si>
  <si>
    <t>Vietnam</t>
  </si>
  <si>
    <t>VietNam</t>
  </si>
  <si>
    <t>Global (unweighted)</t>
  </si>
  <si>
    <t>Min country change</t>
  </si>
  <si>
    <t>Median country change</t>
  </si>
  <si>
    <t>Max country change</t>
  </si>
  <si>
    <t>Range</t>
  </si>
  <si>
    <t>UN World Contraceptive use, 2020</t>
  </si>
  <si>
    <t>UN 2020</t>
  </si>
  <si>
    <t>LAPM</t>
  </si>
  <si>
    <t>STM</t>
  </si>
  <si>
    <t>Average</t>
  </si>
  <si>
    <t>% users using a LAPM</t>
  </si>
  <si>
    <t>% users using STM</t>
  </si>
  <si>
    <t>Unweighted Total NCIFP</t>
  </si>
  <si>
    <t>2020 UN LAPM use</t>
  </si>
  <si>
    <t>∆ in NCIFP</t>
  </si>
  <si>
    <t>∆ in LAPM</t>
  </si>
  <si>
    <t>Modern method DHS (2015-2018)</t>
  </si>
  <si>
    <t>Equity: Youth</t>
  </si>
  <si>
    <t>Policies</t>
  </si>
  <si>
    <t>Providers</t>
  </si>
  <si>
    <t>Sexually active 15-19</t>
  </si>
  <si>
    <t>Sexually active 20-24</t>
  </si>
  <si>
    <t>Sexually active 15-24</t>
  </si>
  <si>
    <t>Scale</t>
  </si>
  <si>
    <t>Based on 2017 scale - unweighted</t>
  </si>
  <si>
    <t>Based on 2017 scale - weighted</t>
  </si>
  <si>
    <t>Unweighted Difference: 2017 score - 2014 score</t>
  </si>
  <si>
    <t>Weighted</t>
  </si>
  <si>
    <t>Weighted Difference: 2017 score - 2014 score</t>
  </si>
  <si>
    <t>UNWEIGHTED</t>
  </si>
  <si>
    <t>WEIGHTED</t>
  </si>
  <si>
    <t>The Gambia</t>
  </si>
  <si>
    <t>Guinea Bissau</t>
  </si>
  <si>
    <t>Median difference</t>
  </si>
  <si>
    <t>Global (weighted)</t>
  </si>
  <si>
    <t>Median difference scores</t>
  </si>
  <si>
    <t xml:space="preserve">Weighted </t>
  </si>
  <si>
    <t>WRA</t>
  </si>
  <si>
    <t>2014 weighted</t>
  </si>
  <si>
    <t>Weighted ("NCIFP Final Scores_Validated")</t>
  </si>
  <si>
    <t>2017 weigthed</t>
  </si>
  <si>
    <t>2017 unweighted</t>
  </si>
  <si>
    <t>2010-2015 TFR</t>
  </si>
  <si>
    <t>2015-2020 TFR</t>
  </si>
  <si>
    <t>2014 Totals unweighted</t>
  </si>
  <si>
    <t>2017 Totals unweighted</t>
  </si>
  <si>
    <t>2014 Totals weighted</t>
  </si>
  <si>
    <t>2017 Totals weighted</t>
  </si>
  <si>
    <t>Based on Match to 2014 Indicators - Weighted</t>
  </si>
  <si>
    <t>% sexually active last 4 weeks (DHS 2015-2018)</t>
  </si>
  <si>
    <t>% sexually active 15-19</t>
  </si>
  <si>
    <t>% sexually active 20-24</t>
  </si>
  <si>
    <t>% sexually active 15-24</t>
  </si>
  <si>
    <t>low</t>
  </si>
  <si>
    <t>high</t>
  </si>
  <si>
    <t>mCPR among sexually active 15-24</t>
  </si>
  <si>
    <t>low sex activity</t>
  </si>
  <si>
    <t>high sex activity</t>
  </si>
  <si>
    <t>Youth Equity average</t>
  </si>
  <si>
    <t xml:space="preserve">sex activity </t>
  </si>
  <si>
    <t>Marriage</t>
  </si>
  <si>
    <t>Median age at first marriage</t>
  </si>
  <si>
    <t>low marriage age</t>
  </si>
  <si>
    <t>high marriage age</t>
  </si>
  <si>
    <t>Y/N: Defined objectives</t>
  </si>
  <si>
    <t>Y/N: Reaching vuln</t>
  </si>
  <si>
    <t>Y/N: Resource needs projected</t>
  </si>
  <si>
    <t>Y/N: Diverse participation</t>
  </si>
  <si>
    <t>1-10: High level support</t>
  </si>
  <si>
    <t>1-10: Supplies regulations</t>
  </si>
  <si>
    <t>Y/N: Data collect private commodities</t>
  </si>
  <si>
    <t>Y/N: Quality control for SS</t>
  </si>
  <si>
    <t>Y/N: Data used for vuln access</t>
  </si>
  <si>
    <t>Y/N: Data to monitor subgroups</t>
  </si>
  <si>
    <t>1-10: Record keeping</t>
  </si>
  <si>
    <t>1-10: Data used to measure progress</t>
  </si>
  <si>
    <t>1-10: Data used for program improvement</t>
  </si>
  <si>
    <t>Y/N: SOPs match WHO</t>
  </si>
  <si>
    <t>Y/N: Taskshare</t>
  </si>
  <si>
    <t>Y/N: QoC indicators pubic</t>
  </si>
  <si>
    <t>Y/N: QoC indicators private</t>
  </si>
  <si>
    <t>Y/N: Structures to address QoC</t>
  </si>
  <si>
    <t>Y/N: Info on provider bias</t>
  </si>
  <si>
    <t>1-10: Training</t>
  </si>
  <si>
    <t>1-10: Logistics and supply</t>
  </si>
  <si>
    <t>1-10: Supervision</t>
  </si>
  <si>
    <t>1-10: Sterilization counsel</t>
  </si>
  <si>
    <t>1-10: IUD removal access</t>
  </si>
  <si>
    <t>1-10: Implant removal access</t>
  </si>
  <si>
    <t>Y/N: Anti-discrimination policy</t>
  </si>
  <si>
    <t>1-10: Providers discriminate</t>
  </si>
  <si>
    <t>1-10: CBD dist</t>
  </si>
  <si>
    <t>1-10: LAPM access</t>
  </si>
  <si>
    <t>1-10: STM access</t>
  </si>
  <si>
    <t>Y/N: Monitor denial of services</t>
  </si>
  <si>
    <t>Y/N: Monitor access</t>
  </si>
  <si>
    <t>Y/N: Violations review</t>
  </si>
  <si>
    <t>Y/N: Feedback</t>
  </si>
  <si>
    <t>Y/N: Communication</t>
  </si>
  <si>
    <t>1-10: Defined objectives</t>
  </si>
  <si>
    <t>1-10: Reaching vuln</t>
  </si>
  <si>
    <t>1-10: Resource needs projected</t>
  </si>
  <si>
    <t>1-10: Diverse participation</t>
  </si>
  <si>
    <t>1-10: Data collect private commodities</t>
  </si>
  <si>
    <t>1-10: Quality control for SS</t>
  </si>
  <si>
    <t>1-10: Data used for vuln access</t>
  </si>
  <si>
    <t>1-10: Data to monitor subgroups</t>
  </si>
  <si>
    <t>monitor youth</t>
  </si>
  <si>
    <t>monitor unmarried</t>
  </si>
  <si>
    <t>monitor wealth</t>
  </si>
  <si>
    <t>monitor post-abortion</t>
  </si>
  <si>
    <t>monitor HIV</t>
  </si>
  <si>
    <t>1-10: SOPs match WHO</t>
  </si>
  <si>
    <t>1-10: Taskshare</t>
  </si>
  <si>
    <t>1-10: QoC indicators pubic</t>
  </si>
  <si>
    <t>1-10: QoC indicators private</t>
  </si>
  <si>
    <t>1-10: Structures to address QoC</t>
  </si>
  <si>
    <t>1-10: Info on provider bias</t>
  </si>
  <si>
    <t>1-10: Monitor access</t>
  </si>
  <si>
    <t>1-10: Monitor denial of services</t>
  </si>
  <si>
    <t>1-10: Violations review</t>
  </si>
  <si>
    <t>1-10: Feedback</t>
  </si>
  <si>
    <t>1-10: Communication</t>
  </si>
  <si>
    <t>policies youth</t>
  </si>
  <si>
    <t>policies unmarried</t>
  </si>
  <si>
    <t>policies wealth</t>
  </si>
  <si>
    <t>policies post-abortion</t>
  </si>
  <si>
    <t>policies HIV</t>
  </si>
  <si>
    <t>providers youth</t>
  </si>
  <si>
    <t>providers unmarried</t>
  </si>
  <si>
    <t>providers wealth</t>
  </si>
  <si>
    <t>providers post-abortion</t>
  </si>
  <si>
    <t>providers HIV</t>
  </si>
  <si>
    <t>access f steril</t>
  </si>
  <si>
    <t>access m steril</t>
  </si>
  <si>
    <t>access IUD</t>
  </si>
  <si>
    <t>access implant</t>
  </si>
  <si>
    <t>access condom</t>
  </si>
  <si>
    <t>access pills</t>
  </si>
  <si>
    <t>access injectables</t>
  </si>
  <si>
    <t>1-10: Anti-discrimination policy</t>
  </si>
  <si>
    <t>Based on 2017 1-10 scale - Unweighted</t>
  </si>
  <si>
    <t>y/n</t>
  </si>
  <si>
    <t>Based on 2017 yes/no weighted</t>
  </si>
  <si>
    <t>Based on 2017 y/n - Unweighted</t>
  </si>
  <si>
    <t>Based on 2017 1-10, weighted</t>
  </si>
  <si>
    <t>Difference y/n - 1-10, unweighted</t>
  </si>
  <si>
    <t>Difference y/n - 1-10, weighted</t>
  </si>
  <si>
    <t>Based on 2017 y/n - unweighted</t>
  </si>
  <si>
    <t>Based on 2017 y/n - weighted</t>
  </si>
  <si>
    <t>Median point difference y/n - 1-10 unweighted</t>
  </si>
  <si>
    <t>Median point difference y/n - 1-10 weighted</t>
  </si>
  <si>
    <t>2014/2017 WRA</t>
  </si>
  <si>
    <t>2017 WRA</t>
  </si>
  <si>
    <t>Difference (using 2017 WRA)</t>
  </si>
  <si>
    <t>scale</t>
  </si>
  <si>
    <t>Y/N</t>
  </si>
  <si>
    <t>Data collect private commodities</t>
  </si>
  <si>
    <t xml:space="preserve"> Quality control for service stats</t>
  </si>
  <si>
    <t>QoC indicators pubic</t>
  </si>
  <si>
    <t>QoC indicators private</t>
  </si>
  <si>
    <t>Quality control for service stats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</si>
</sst>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0;\-##0.00;0"/>
  </numFmts>
  <fonts count="15">
    <font>
      <sz val="11"/>
      <color theme="1"/>
      <name val="Calibri"/>
      <family val="2"/>
      <scheme val="minor"/>
    </font>
    <font>
      <sz val="11"/>
      <color theme="1"/>
      <name val="Calibri"/>
      <family val="2"/>
      <scheme val="minor"/>
    </font>
    <font>
      <b/>
      <sz val="11"/>
      <color theme="1"/>
      <name val="Calibri"/>
      <family val="2"/>
      <scheme val="minor"/>
    </font>
    <font>
      <sz val="10"/>
      <color theme="1"/>
      <name val="Calibri (Body)_x0000_"/>
    </font>
    <font>
      <sz val="10"/>
      <name val="Microsoft Sans Serif"/>
      <family val="2"/>
    </font>
    <font>
      <b/>
      <sz val="12"/>
      <color theme="1"/>
      <name val="Calibri"/>
      <family val="2"/>
      <scheme val="minor"/>
    </font>
    <font>
      <sz val="10"/>
      <color rgb="FF000000"/>
      <name val="Calibri (Body)_x0000_"/>
    </font>
    <font>
      <sz val="10"/>
      <color rgb="FF000000"/>
      <name val="Calibri"/>
      <family val="2"/>
    </font>
    <font>
      <sz val="8"/>
      <color indexed="8"/>
      <name val="Arial"/>
      <family val="2"/>
    </font>
    <font>
      <sz val="11"/>
      <color rgb="FFFF0000"/>
      <name val="Calibri"/>
      <family val="2"/>
      <scheme val="minor"/>
    </font>
    <font>
      <b/>
      <sz val="14"/>
      <color theme="1"/>
      <name val="Calibri"/>
      <family val="2"/>
      <scheme val="minor"/>
    </font>
    <font>
      <sz val="11"/>
      <color indexed="8"/>
      <name val="Calibri"/>
      <family val="2"/>
      <scheme val="minor"/>
    </font>
    <font>
      <sz val="11"/>
      <color theme="1"/>
      <name val="Calibri"/>
      <family val="2"/>
    </font>
    <font>
      <sz val="11"/>
      <name val="Calibri"/>
      <family val="2"/>
      <scheme val="minor"/>
    </font>
    <font>
      <sz val="9"/>
      <color theme="1"/>
      <name val="Arial"/>
      <family val="2"/>
    </font>
  </fonts>
  <fills count="23">
    <fill>
      <patternFill patternType="none"/>
    </fill>
    <fill>
      <patternFill patternType="gray125"/>
    </fill>
    <fill>
      <patternFill patternType="solid">
        <fgColor theme="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0" tint="-4.9989318521683403E-2"/>
        <bgColor indexed="64"/>
      </patternFill>
    </fill>
    <fill>
      <patternFill patternType="solid">
        <fgColor rgb="FFFFCCCC"/>
        <bgColor indexed="64"/>
      </patternFill>
    </fill>
    <fill>
      <patternFill patternType="solid">
        <fgColor rgb="FFFFCCCC"/>
        <bgColor rgb="FF000000"/>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8" tint="0.59999389629810485"/>
        <bgColor indexed="64"/>
      </patternFill>
    </fill>
  </fills>
  <borders count="9">
    <border>
      <left/>
      <right/>
      <top/>
      <bottom/>
      <diagonal/>
    </border>
    <border>
      <left/>
      <right style="medium">
        <color rgb="FF000000"/>
      </right>
      <top style="thin">
        <color rgb="FFC0C0C0"/>
      </top>
      <bottom/>
      <diagonal/>
    </border>
    <border>
      <left/>
      <right style="medium">
        <color rgb="FF000000"/>
      </right>
      <top/>
      <bottom style="thin">
        <color rgb="FFC0C0C0"/>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rgb="FF000000"/>
      </left>
      <right/>
      <top style="thin">
        <color rgb="FFC0C0C0"/>
      </top>
      <bottom style="thin">
        <color rgb="FFC0C0C0"/>
      </bottom>
      <diagonal/>
    </border>
    <border>
      <left/>
      <right style="thin">
        <color indexed="64"/>
      </right>
      <top/>
      <bottom/>
      <diagonal/>
    </border>
    <border>
      <left/>
      <right/>
      <top style="thin">
        <color rgb="FFC0C0C0"/>
      </top>
      <bottom style="thin">
        <color rgb="FFC0C0C0"/>
      </bottom>
      <diagonal/>
    </border>
  </borders>
  <cellStyleXfs count="3">
    <xf numFmtId="0" fontId="0" fillId="0" borderId="0"/>
    <xf numFmtId="0" fontId="4" fillId="0" borderId="0"/>
    <xf numFmtId="43" fontId="4" fillId="0" borderId="0" applyFont="0" applyFill="0" applyBorder="0" applyAlignment="0" applyProtection="0"/>
  </cellStyleXfs>
  <cellXfs count="266">
    <xf numFmtId="0" fontId="0" fillId="0" borderId="0" xfId="0"/>
    <xf numFmtId="0" fontId="3" fillId="0" borderId="0" xfId="0" applyFont="1"/>
    <xf numFmtId="0" fontId="4" fillId="0" borderId="0" xfId="1"/>
    <xf numFmtId="0" fontId="5" fillId="2" borderId="0" xfId="0" applyFont="1" applyFill="1" applyAlignment="1">
      <alignment vertical="center"/>
    </xf>
    <xf numFmtId="0" fontId="0" fillId="0" borderId="0" xfId="0" applyAlignment="1">
      <alignment wrapText="1"/>
    </xf>
    <xf numFmtId="0" fontId="0" fillId="0" borderId="0" xfId="0" applyAlignment="1">
      <alignment horizontal="center" wrapText="1"/>
    </xf>
    <xf numFmtId="0" fontId="6" fillId="0" borderId="1" xfId="0" applyFont="1" applyBorder="1" applyAlignment="1">
      <alignment vertical="center"/>
    </xf>
    <xf numFmtId="0" fontId="6" fillId="0" borderId="2" xfId="0" applyFont="1" applyBorder="1" applyAlignment="1">
      <alignment vertical="center"/>
    </xf>
    <xf numFmtId="0" fontId="0" fillId="0" borderId="0" xfId="0" applyAlignment="1">
      <alignment horizontal="center" vertical="center"/>
    </xf>
    <xf numFmtId="0" fontId="1" fillId="3" borderId="3" xfId="0" applyFont="1" applyFill="1" applyBorder="1" applyAlignment="1">
      <alignment horizontal="center" vertical="center" wrapText="1"/>
    </xf>
    <xf numFmtId="0" fontId="0" fillId="3" borderId="0" xfId="0" applyFill="1" applyAlignment="1">
      <alignment horizontal="center" vertical="center" wrapText="1"/>
    </xf>
    <xf numFmtId="0" fontId="0" fillId="4" borderId="4" xfId="0" applyFill="1" applyBorder="1" applyAlignment="1">
      <alignment horizontal="center" vertical="center" wrapText="1"/>
    </xf>
    <xf numFmtId="0" fontId="0" fillId="6" borderId="0" xfId="0"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 fillId="6" borderId="0" xfId="0" applyFont="1" applyFill="1" applyAlignment="1">
      <alignment horizontal="center" vertical="center" wrapText="1"/>
    </xf>
    <xf numFmtId="0" fontId="0" fillId="5" borderId="4" xfId="0" applyFill="1" applyBorder="1" applyAlignment="1">
      <alignment horizontal="center" vertical="center" wrapText="1"/>
    </xf>
    <xf numFmtId="0" fontId="0" fillId="9" borderId="0" xfId="0" applyFill="1" applyAlignment="1">
      <alignment horizontal="center" vertical="center" wrapText="1"/>
    </xf>
    <xf numFmtId="0" fontId="0" fillId="8" borderId="0" xfId="0" applyFill="1" applyAlignment="1">
      <alignment horizontal="center" vertical="center" wrapText="1"/>
    </xf>
    <xf numFmtId="0" fontId="0" fillId="9" borderId="4" xfId="0" applyFill="1" applyBorder="1" applyAlignment="1">
      <alignment horizontal="center" vertical="center" wrapText="1"/>
    </xf>
    <xf numFmtId="0" fontId="0" fillId="12" borderId="0" xfId="0" applyFill="1" applyAlignment="1">
      <alignment horizontal="center" vertical="center" wrapText="1"/>
    </xf>
    <xf numFmtId="0" fontId="1" fillId="12" borderId="0" xfId="0" applyFont="1" applyFill="1" applyAlignment="1">
      <alignment horizontal="center" vertical="center" wrapText="1"/>
    </xf>
    <xf numFmtId="0" fontId="0" fillId="13" borderId="0" xfId="0" applyFill="1" applyAlignment="1">
      <alignment horizontal="center" vertical="center" wrapText="1"/>
    </xf>
    <xf numFmtId="0" fontId="1" fillId="13" borderId="0" xfId="0" applyFont="1" applyFill="1" applyAlignment="1">
      <alignment horizontal="center" vertical="center" wrapText="1"/>
    </xf>
    <xf numFmtId="0" fontId="0" fillId="13" borderId="4" xfId="0" applyFill="1" applyBorder="1" applyAlignment="1">
      <alignment horizontal="center" vertical="center" wrapText="1"/>
    </xf>
    <xf numFmtId="0" fontId="6" fillId="0" borderId="5" xfId="0" applyFont="1" applyBorder="1"/>
    <xf numFmtId="0" fontId="0" fillId="0" borderId="0" xfId="0" applyAlignment="1">
      <alignment horizontal="center" vertical="center" wrapText="1"/>
    </xf>
    <xf numFmtId="0" fontId="1" fillId="4" borderId="0" xfId="0" applyFont="1" applyFill="1" applyAlignment="1">
      <alignment horizontal="center" vertical="center" wrapText="1"/>
    </xf>
    <xf numFmtId="0" fontId="1" fillId="3" borderId="0" xfId="0" applyFont="1" applyFill="1" applyAlignment="1">
      <alignment horizontal="center" vertical="center" wrapText="1"/>
    </xf>
    <xf numFmtId="0" fontId="1" fillId="4" borderId="4"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0" xfId="0" applyFont="1" applyFill="1" applyAlignment="1">
      <alignment horizontal="center" vertical="center" wrapText="1"/>
    </xf>
    <xf numFmtId="0" fontId="1" fillId="5" borderId="4"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9" borderId="0" xfId="0" applyFont="1" applyFill="1" applyAlignment="1">
      <alignment horizontal="center" vertical="center" wrapText="1"/>
    </xf>
    <xf numFmtId="0" fontId="1" fillId="8" borderId="0" xfId="0" applyFont="1" applyFill="1" applyAlignment="1">
      <alignment horizontal="center" vertical="center" wrapText="1"/>
    </xf>
    <xf numFmtId="0" fontId="1" fillId="9" borderId="4" xfId="0" applyFont="1" applyFill="1" applyBorder="1" applyAlignment="1">
      <alignment horizontal="center" vertical="center" wrapText="1"/>
    </xf>
    <xf numFmtId="0" fontId="1" fillId="10" borderId="3" xfId="0" applyFont="1" applyFill="1" applyBorder="1" applyAlignment="1">
      <alignment horizontal="center" vertical="center" wrapText="1"/>
    </xf>
    <xf numFmtId="0" fontId="1" fillId="11" borderId="0" xfId="0" applyFont="1" applyFill="1" applyAlignment="1">
      <alignment horizontal="center" vertical="center" wrapText="1"/>
    </xf>
    <xf numFmtId="0" fontId="1" fillId="10" borderId="0" xfId="0" applyFont="1" applyFill="1" applyAlignment="1">
      <alignment horizontal="center" vertical="center" wrapText="1"/>
    </xf>
    <xf numFmtId="0" fontId="1" fillId="7" borderId="0" xfId="0" applyFont="1" applyFill="1" applyAlignment="1">
      <alignment horizontal="center" vertical="center" wrapText="1"/>
    </xf>
    <xf numFmtId="0" fontId="1" fillId="13" borderId="4" xfId="0" applyFont="1" applyFill="1" applyBorder="1" applyAlignment="1">
      <alignment horizontal="center" vertical="center" wrapText="1"/>
    </xf>
    <xf numFmtId="0" fontId="1" fillId="3" borderId="0" xfId="0" applyFont="1" applyFill="1" applyAlignment="1">
      <alignment horizontal="center" wrapText="1"/>
    </xf>
    <xf numFmtId="0" fontId="0" fillId="4" borderId="0" xfId="0" applyFill="1" applyAlignment="1">
      <alignment horizontal="center" wrapText="1"/>
    </xf>
    <xf numFmtId="0" fontId="1" fillId="4" borderId="0" xfId="0" applyFont="1" applyFill="1" applyAlignment="1">
      <alignment horizontal="center" wrapText="1"/>
    </xf>
    <xf numFmtId="0" fontId="1" fillId="5" borderId="0" xfId="0" applyFont="1" applyFill="1" applyAlignment="1">
      <alignment wrapText="1"/>
    </xf>
    <xf numFmtId="0" fontId="1" fillId="6" borderId="0" xfId="0" applyFont="1" applyFill="1" applyAlignment="1">
      <alignment wrapText="1"/>
    </xf>
    <xf numFmtId="0" fontId="0" fillId="5" borderId="0" xfId="0" applyFill="1" applyAlignment="1">
      <alignment wrapText="1"/>
    </xf>
    <xf numFmtId="0" fontId="1" fillId="5" borderId="0" xfId="0" applyFont="1" applyFill="1" applyAlignment="1">
      <alignment horizontal="center" wrapText="1"/>
    </xf>
    <xf numFmtId="0" fontId="1" fillId="6" borderId="0" xfId="0" applyFont="1" applyFill="1" applyAlignment="1">
      <alignment horizontal="center" wrapText="1"/>
    </xf>
    <xf numFmtId="0" fontId="1" fillId="8" borderId="0" xfId="0" applyFont="1" applyFill="1" applyAlignment="1">
      <alignment horizontal="center" wrapText="1"/>
    </xf>
    <xf numFmtId="0" fontId="1" fillId="9" borderId="0" xfId="0" applyFont="1" applyFill="1" applyAlignment="1">
      <alignment horizontal="center" wrapText="1"/>
    </xf>
    <xf numFmtId="0" fontId="1" fillId="10" borderId="0" xfId="0" applyFont="1" applyFill="1" applyAlignment="1">
      <alignment horizontal="center" wrapText="1"/>
    </xf>
    <xf numFmtId="0" fontId="1" fillId="11" borderId="0" xfId="0" applyFont="1" applyFill="1" applyAlignment="1">
      <alignment horizontal="center" wrapText="1"/>
    </xf>
    <xf numFmtId="0" fontId="0" fillId="7" borderId="0" xfId="0" applyFill="1" applyAlignment="1">
      <alignment horizontal="center" wrapText="1"/>
    </xf>
    <xf numFmtId="0" fontId="1" fillId="12" borderId="0" xfId="0" applyFont="1" applyFill="1" applyAlignment="1">
      <alignment horizontal="center" wrapText="1"/>
    </xf>
    <xf numFmtId="0" fontId="1" fillId="13" borderId="0" xfId="0" applyFont="1" applyFill="1" applyAlignment="1">
      <alignment horizontal="center" wrapText="1"/>
    </xf>
    <xf numFmtId="0" fontId="0" fillId="13" borderId="0" xfId="0" applyFill="1" applyAlignment="1">
      <alignment horizontal="center" wrapText="1"/>
    </xf>
    <xf numFmtId="0" fontId="0" fillId="7" borderId="0" xfId="0" applyFill="1" applyAlignment="1">
      <alignment wrapText="1"/>
    </xf>
    <xf numFmtId="0" fontId="1" fillId="7" borderId="0" xfId="0" applyFont="1" applyFill="1" applyAlignment="1">
      <alignment horizontal="center" wrapText="1"/>
    </xf>
    <xf numFmtId="0" fontId="7" fillId="0" borderId="5" xfId="0" applyFont="1" applyBorder="1"/>
    <xf numFmtId="0" fontId="7" fillId="14" borderId="6" xfId="0" applyFont="1" applyFill="1" applyBorder="1" applyAlignment="1">
      <alignment horizontal="left" vertical="center"/>
    </xf>
    <xf numFmtId="164" fontId="7" fillId="14" borderId="0" xfId="0" applyNumberFormat="1" applyFont="1" applyFill="1" applyAlignment="1">
      <alignment horizontal="center" vertical="center"/>
    </xf>
    <xf numFmtId="0" fontId="1" fillId="3" borderId="3" xfId="0" applyFont="1" applyFill="1" applyBorder="1" applyAlignment="1">
      <alignment horizontal="center" vertical="center" wrapText="1"/>
    </xf>
    <xf numFmtId="0" fontId="1" fillId="3" borderId="0" xfId="0" applyFont="1" applyFill="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0" fontId="0" fillId="5" borderId="3" xfId="0" applyFill="1" applyBorder="1" applyAlignment="1">
      <alignment horizontal="center" vertical="center" wrapText="1"/>
    </xf>
    <xf numFmtId="0" fontId="0" fillId="5" borderId="0" xfId="0" applyFill="1" applyAlignment="1">
      <alignment horizontal="center" vertical="center" wrapText="1"/>
    </xf>
    <xf numFmtId="0" fontId="0" fillId="6" borderId="0" xfId="0" applyFill="1" applyAlignment="1">
      <alignment horizontal="center" vertical="center" wrapText="1"/>
    </xf>
    <xf numFmtId="0" fontId="0" fillId="7" borderId="0" xfId="0" applyFill="1" applyAlignment="1">
      <alignment horizontal="center" vertical="center" wrapText="1"/>
    </xf>
    <xf numFmtId="0" fontId="1" fillId="6" borderId="0" xfId="0" applyFont="1" applyFill="1" applyAlignment="1">
      <alignment horizontal="center" vertical="center" wrapText="1"/>
    </xf>
    <xf numFmtId="0" fontId="0" fillId="8" borderId="3" xfId="0" applyFill="1" applyBorder="1" applyAlignment="1">
      <alignment horizontal="center" vertical="center" wrapText="1"/>
    </xf>
    <xf numFmtId="0" fontId="0" fillId="8" borderId="0" xfId="0" applyFill="1" applyAlignment="1">
      <alignment horizontal="center" vertical="center" wrapText="1"/>
    </xf>
    <xf numFmtId="0" fontId="0" fillId="9" borderId="0" xfId="0" applyFill="1" applyAlignment="1">
      <alignment horizontal="center" vertical="center" wrapText="1"/>
    </xf>
    <xf numFmtId="0" fontId="0" fillId="10" borderId="3" xfId="0" applyFill="1" applyBorder="1" applyAlignment="1">
      <alignment horizontal="center" vertic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0" fillId="7" borderId="3" xfId="0" applyFill="1" applyBorder="1" applyAlignment="1">
      <alignment horizontal="center" vertical="center" wrapText="1"/>
    </xf>
    <xf numFmtId="0" fontId="1" fillId="7" borderId="0" xfId="0" applyFont="1" applyFill="1" applyAlignment="1">
      <alignment horizontal="center" vertical="center" wrapText="1"/>
    </xf>
    <xf numFmtId="0" fontId="0" fillId="12" borderId="0" xfId="0" applyFill="1" applyAlignment="1">
      <alignment horizontal="center" vertical="center" wrapText="1"/>
    </xf>
    <xf numFmtId="0" fontId="1" fillId="12" borderId="0" xfId="0" applyFont="1" applyFill="1" applyAlignment="1">
      <alignment horizontal="center" vertical="center" wrapText="1"/>
    </xf>
    <xf numFmtId="0" fontId="1" fillId="10" borderId="4" xfId="0" applyFont="1" applyFill="1" applyBorder="1" applyAlignment="1">
      <alignment horizontal="center" vertical="center" wrapText="1"/>
    </xf>
    <xf numFmtId="0" fontId="6" fillId="4" borderId="0" xfId="0" applyFont="1" applyFill="1" applyAlignment="1">
      <alignment horizontal="center"/>
    </xf>
    <xf numFmtId="0" fontId="6" fillId="6" borderId="0" xfId="0" applyFont="1" applyFill="1" applyAlignment="1">
      <alignment horizontal="center"/>
    </xf>
    <xf numFmtId="0" fontId="6" fillId="9" borderId="0" xfId="0" applyFont="1" applyFill="1" applyAlignment="1">
      <alignment horizontal="center"/>
    </xf>
    <xf numFmtId="0" fontId="6" fillId="11" borderId="0" xfId="0" applyFont="1" applyFill="1" applyAlignment="1">
      <alignment horizontal="center"/>
    </xf>
    <xf numFmtId="0" fontId="6" fillId="15" borderId="0" xfId="0" applyFont="1" applyFill="1" applyAlignment="1">
      <alignment horizontal="center"/>
    </xf>
    <xf numFmtId="0" fontId="6" fillId="3" borderId="0" xfId="0" applyFont="1" applyFill="1" applyAlignment="1">
      <alignment horizontal="center" vertical="center"/>
    </xf>
    <xf numFmtId="0" fontId="6" fillId="5" borderId="0" xfId="0" applyFont="1" applyFill="1" applyAlignment="1">
      <alignment horizontal="center" vertical="center"/>
    </xf>
    <xf numFmtId="0" fontId="6" fillId="8" borderId="0" xfId="0" applyFont="1" applyFill="1" applyAlignment="1">
      <alignment horizontal="center" vertical="center"/>
    </xf>
    <xf numFmtId="0" fontId="6" fillId="10" borderId="0" xfId="0" applyFont="1" applyFill="1" applyAlignment="1">
      <alignment horizontal="center" vertical="center"/>
    </xf>
    <xf numFmtId="0" fontId="6" fillId="12" borderId="0" xfId="0" applyFont="1" applyFill="1" applyAlignment="1">
      <alignment horizontal="center" vertical="center"/>
    </xf>
    <xf numFmtId="0" fontId="6" fillId="0" borderId="0" xfId="0" applyFont="1" applyAlignment="1">
      <alignment vertical="center"/>
    </xf>
    <xf numFmtId="0" fontId="6" fillId="0" borderId="0" xfId="0" applyFont="1"/>
    <xf numFmtId="0" fontId="7" fillId="0" borderId="0" xfId="0" applyFont="1" applyAlignment="1">
      <alignment horizontal="left" vertical="center"/>
    </xf>
    <xf numFmtId="0" fontId="2" fillId="0" borderId="0" xfId="0" applyFont="1"/>
    <xf numFmtId="0" fontId="7" fillId="16" borderId="5" xfId="0" applyFont="1" applyFill="1" applyBorder="1"/>
    <xf numFmtId="0" fontId="7" fillId="17" borderId="6" xfId="0" applyFont="1" applyFill="1" applyBorder="1" applyAlignment="1">
      <alignment horizontal="left" vertical="center"/>
    </xf>
    <xf numFmtId="164" fontId="7" fillId="17" borderId="0" xfId="0" applyNumberFormat="1" applyFont="1" applyFill="1" applyAlignment="1">
      <alignment horizontal="center" vertical="center"/>
    </xf>
    <xf numFmtId="0" fontId="7" fillId="0" borderId="0" xfId="0" applyFont="1" applyFill="1" applyBorder="1"/>
    <xf numFmtId="0" fontId="6" fillId="0" borderId="0" xfId="0" applyFont="1" applyFill="1" applyAlignment="1">
      <alignment horizontal="center"/>
    </xf>
    <xf numFmtId="0" fontId="6" fillId="0" borderId="0" xfId="0" applyFont="1" applyFill="1" applyAlignment="1">
      <alignment horizontal="center" vertical="center"/>
    </xf>
    <xf numFmtId="0" fontId="1" fillId="7" borderId="0" xfId="0" applyFont="1" applyFill="1" applyAlignment="1">
      <alignment horizontal="center" vertical="center" wrapText="1"/>
    </xf>
    <xf numFmtId="0" fontId="0" fillId="12" borderId="0" xfId="0" applyFill="1" applyAlignment="1">
      <alignment horizontal="center" vertical="center" wrapText="1"/>
    </xf>
    <xf numFmtId="0" fontId="1" fillId="12" borderId="0" xfId="0" applyFont="1" applyFill="1" applyAlignment="1">
      <alignment horizontal="center" vertical="center"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0" fillId="6" borderId="0" xfId="0" applyFill="1" applyAlignment="1">
      <alignment horizontal="center" vertical="center" wrapText="1"/>
    </xf>
    <xf numFmtId="0" fontId="0" fillId="8" borderId="0" xfId="0"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 fillId="6" borderId="0" xfId="0" applyFont="1" applyFill="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1" fillId="3" borderId="3" xfId="0" applyFont="1" applyFill="1" applyBorder="1" applyAlignment="1">
      <alignment horizontal="center" vertical="center" wrapText="1"/>
    </xf>
    <xf numFmtId="0" fontId="1" fillId="3" borderId="0" xfId="0" applyFont="1" applyFill="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164" fontId="0" fillId="0" borderId="0" xfId="0" applyNumberFormat="1"/>
    <xf numFmtId="164" fontId="0" fillId="0" borderId="0" xfId="0" applyNumberFormat="1" applyAlignment="1">
      <alignment horizontal="center"/>
    </xf>
    <xf numFmtId="0" fontId="8" fillId="0" borderId="3" xfId="0" applyFont="1" applyBorder="1" applyAlignment="1">
      <alignment horizontal="left" vertical="center" indent="1"/>
    </xf>
    <xf numFmtId="0" fontId="8" fillId="0" borderId="0" xfId="0" applyFont="1" applyAlignment="1">
      <alignment horizontal="right" vertical="center" indent="1"/>
    </xf>
    <xf numFmtId="0" fontId="0" fillId="0" borderId="0" xfId="0" applyAlignment="1">
      <alignment horizontal="center" wrapText="1"/>
    </xf>
    <xf numFmtId="0" fontId="0" fillId="0" borderId="0" xfId="0" applyAlignment="1">
      <alignment horizontal="center"/>
    </xf>
    <xf numFmtId="0" fontId="1" fillId="6" borderId="0" xfId="0" applyFont="1" applyFill="1" applyAlignment="1">
      <alignment horizontal="center" vertical="center" wrapText="1"/>
    </xf>
    <xf numFmtId="0" fontId="1" fillId="12" borderId="0" xfId="0" applyFont="1" applyFill="1" applyAlignment="1">
      <alignment horizontal="center" vertical="center" wrapText="1"/>
    </xf>
    <xf numFmtId="0" fontId="0" fillId="0" borderId="7" xfId="0" applyBorder="1"/>
    <xf numFmtId="0" fontId="0" fillId="11" borderId="0" xfId="0" applyFill="1"/>
    <xf numFmtId="0" fontId="0" fillId="7" borderId="0" xfId="0" applyFill="1" applyAlignment="1">
      <alignment vertical="center" wrapText="1"/>
    </xf>
    <xf numFmtId="0" fontId="0" fillId="11" borderId="0" xfId="0" applyFill="1" applyAlignment="1">
      <alignment vertical="center" wrapText="1"/>
    </xf>
    <xf numFmtId="0" fontId="0" fillId="11" borderId="0" xfId="0" applyFill="1" applyAlignment="1">
      <alignment wrapText="1"/>
    </xf>
    <xf numFmtId="0" fontId="0" fillId="0" borderId="0" xfId="0" quotePrefix="1"/>
    <xf numFmtId="0" fontId="0" fillId="9" borderId="0" xfId="0" applyFill="1"/>
    <xf numFmtId="0" fontId="0" fillId="9" borderId="0" xfId="0" quotePrefix="1" applyFill="1"/>
    <xf numFmtId="0" fontId="0" fillId="11" borderId="0" xfId="0" quotePrefix="1" applyFill="1"/>
    <xf numFmtId="0" fontId="9" fillId="0" borderId="0" xfId="0" applyFont="1" applyFill="1"/>
    <xf numFmtId="164" fontId="0" fillId="11" borderId="0" xfId="0" applyNumberFormat="1" applyFill="1"/>
    <xf numFmtId="164" fontId="0" fillId="9" borderId="0" xfId="0" applyNumberFormat="1" applyFill="1"/>
    <xf numFmtId="0" fontId="10" fillId="0" borderId="0" xfId="0" applyFont="1"/>
    <xf numFmtId="164" fontId="9" fillId="16" borderId="0" xfId="0" applyNumberFormat="1" applyFont="1" applyFill="1"/>
    <xf numFmtId="0" fontId="9" fillId="16" borderId="0" xfId="0" applyFont="1" applyFill="1"/>
    <xf numFmtId="0" fontId="9" fillId="16" borderId="0" xfId="0" applyFont="1" applyFill="1" applyAlignment="1">
      <alignment horizontal="center" vertical="center" wrapText="1"/>
    </xf>
    <xf numFmtId="0" fontId="9" fillId="16" borderId="0" xfId="0" applyFont="1" applyFill="1" applyAlignment="1">
      <alignment horizontal="center" wrapText="1"/>
    </xf>
    <xf numFmtId="0" fontId="0" fillId="0" borderId="0" xfId="0" applyFill="1"/>
    <xf numFmtId="0" fontId="1" fillId="13" borderId="0" xfId="0" applyFont="1" applyFill="1" applyBorder="1" applyAlignment="1">
      <alignment horizontal="center" vertical="center" wrapText="1"/>
    </xf>
    <xf numFmtId="0" fontId="11" fillId="0" borderId="0" xfId="0" applyFont="1" applyAlignment="1">
      <alignment horizontal="right" vertical="center" indent="1"/>
    </xf>
    <xf numFmtId="0" fontId="12" fillId="0" borderId="0" xfId="0" applyFont="1"/>
    <xf numFmtId="0" fontId="0" fillId="18" borderId="0" xfId="0" applyFill="1"/>
    <xf numFmtId="0" fontId="1" fillId="5" borderId="0"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1" fillId="10"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0" fillId="4" borderId="7" xfId="0" applyFill="1" applyBorder="1" applyAlignment="1">
      <alignment horizontal="center" vertical="center" wrapText="1"/>
    </xf>
    <xf numFmtId="0" fontId="1" fillId="4" borderId="7" xfId="0" applyFont="1" applyFill="1" applyBorder="1" applyAlignment="1">
      <alignment horizontal="center" vertical="center" wrapText="1"/>
    </xf>
    <xf numFmtId="164" fontId="0" fillId="0" borderId="7" xfId="0" applyNumberFormat="1" applyBorder="1"/>
    <xf numFmtId="164" fontId="0" fillId="9" borderId="7" xfId="0" applyNumberFormat="1" applyFill="1" applyBorder="1"/>
    <xf numFmtId="164" fontId="0" fillId="11" borderId="7" xfId="0" applyNumberFormat="1" applyFill="1" applyBorder="1"/>
    <xf numFmtId="0" fontId="0" fillId="8" borderId="0" xfId="0" applyFill="1" applyBorder="1" applyAlignment="1">
      <alignment vertical="center" wrapText="1"/>
    </xf>
    <xf numFmtId="0" fontId="0" fillId="5" borderId="7" xfId="0" applyFill="1" applyBorder="1" applyAlignment="1">
      <alignment horizontal="center" vertical="center" wrapText="1"/>
    </xf>
    <xf numFmtId="0" fontId="1" fillId="5" borderId="7" xfId="0" applyFont="1" applyFill="1" applyBorder="1" applyAlignment="1">
      <alignment horizontal="center" vertical="center" wrapText="1"/>
    </xf>
    <xf numFmtId="0" fontId="0" fillId="7" borderId="0" xfId="0" applyFill="1" applyBorder="1" applyAlignment="1">
      <alignment horizontal="center" vertical="center" wrapText="1"/>
    </xf>
    <xf numFmtId="0" fontId="0" fillId="9" borderId="7" xfId="0" applyFill="1" applyBorder="1" applyAlignment="1">
      <alignment horizontal="center" vertical="center" wrapText="1"/>
    </xf>
    <xf numFmtId="0" fontId="1" fillId="9" borderId="7" xfId="0" applyFont="1" applyFill="1" applyBorder="1" applyAlignment="1">
      <alignment horizontal="center" vertical="center" wrapText="1"/>
    </xf>
    <xf numFmtId="0" fontId="0" fillId="10" borderId="0" xfId="0" applyFill="1" applyBorder="1" applyAlignment="1">
      <alignment horizontal="center" vertical="center" wrapText="1"/>
    </xf>
    <xf numFmtId="0" fontId="0" fillId="7" borderId="7" xfId="0" applyFill="1" applyBorder="1" applyAlignment="1">
      <alignment horizontal="center" vertical="center" wrapText="1"/>
    </xf>
    <xf numFmtId="0" fontId="1" fillId="7" borderId="7" xfId="0" applyFont="1" applyFill="1" applyBorder="1" applyAlignment="1">
      <alignment horizontal="center" vertical="center" wrapText="1"/>
    </xf>
    <xf numFmtId="0" fontId="0" fillId="10" borderId="7" xfId="0" applyFill="1" applyBorder="1" applyAlignment="1">
      <alignment horizontal="center" vertical="center" wrapText="1"/>
    </xf>
    <xf numFmtId="0" fontId="1" fillId="10" borderId="7" xfId="0" applyFont="1" applyFill="1" applyBorder="1" applyAlignment="1">
      <alignment horizontal="center" vertical="center" wrapText="1"/>
    </xf>
    <xf numFmtId="0" fontId="0" fillId="0" borderId="0" xfId="0" applyAlignment="1">
      <alignment horizontal="center" wrapText="1"/>
    </xf>
    <xf numFmtId="0" fontId="1" fillId="3" borderId="3" xfId="0" applyFont="1" applyFill="1" applyBorder="1" applyAlignment="1">
      <alignment horizontal="center" vertical="center" wrapText="1"/>
    </xf>
    <xf numFmtId="0" fontId="1" fillId="3" borderId="0" xfId="0" applyFont="1" applyFill="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0" fontId="0" fillId="5" borderId="3" xfId="0" applyFill="1" applyBorder="1" applyAlignment="1">
      <alignment horizontal="center" vertical="center" wrapText="1"/>
    </xf>
    <xf numFmtId="0" fontId="0" fillId="5" borderId="0" xfId="0" applyFill="1" applyAlignment="1">
      <alignment horizontal="center" vertical="center" wrapText="1"/>
    </xf>
    <xf numFmtId="0" fontId="0" fillId="6" borderId="0" xfId="0" applyFill="1" applyAlignment="1">
      <alignment horizontal="center" vertical="center" wrapText="1"/>
    </xf>
    <xf numFmtId="0" fontId="0" fillId="8" borderId="0" xfId="0" applyFill="1" applyAlignment="1">
      <alignment horizontal="center" vertical="center" wrapText="1"/>
    </xf>
    <xf numFmtId="0" fontId="0" fillId="7" borderId="0" xfId="0" applyFill="1" applyAlignment="1">
      <alignment horizontal="center" vertical="center" wrapText="1"/>
    </xf>
    <xf numFmtId="0" fontId="1" fillId="6" borderId="0" xfId="0" applyFont="1" applyFill="1" applyAlignment="1">
      <alignment horizontal="center" vertical="center" wrapText="1"/>
    </xf>
    <xf numFmtId="0" fontId="0" fillId="8" borderId="3" xfId="0" applyFill="1" applyBorder="1" applyAlignment="1">
      <alignment horizontal="center" vertical="center" wrapText="1"/>
    </xf>
    <xf numFmtId="0" fontId="0" fillId="9" borderId="0" xfId="0" applyFill="1" applyAlignment="1">
      <alignment horizontal="center" vertical="center" wrapText="1"/>
    </xf>
    <xf numFmtId="0" fontId="1" fillId="12" borderId="0" xfId="0" applyFont="1" applyFill="1" applyAlignment="1">
      <alignment horizontal="center" vertical="center" wrapText="1"/>
    </xf>
    <xf numFmtId="0" fontId="0" fillId="10" borderId="3" xfId="0" applyFill="1" applyBorder="1" applyAlignment="1">
      <alignment horizontal="center" vertic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0" fillId="7" borderId="3" xfId="0" applyFill="1" applyBorder="1" applyAlignment="1">
      <alignment horizontal="center" vertical="center" wrapText="1"/>
    </xf>
    <xf numFmtId="0" fontId="1" fillId="7" borderId="0" xfId="0" applyFont="1"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wrapText="1"/>
    </xf>
    <xf numFmtId="164" fontId="13" fillId="0" borderId="0" xfId="1" applyNumberFormat="1" applyFont="1"/>
    <xf numFmtId="0" fontId="0" fillId="19" borderId="0" xfId="0" applyFill="1"/>
    <xf numFmtId="0" fontId="4" fillId="19" borderId="0" xfId="1" applyFill="1"/>
    <xf numFmtId="0" fontId="0" fillId="0" borderId="0" xfId="0" applyAlignment="1">
      <alignment horizontal="center" wrapText="1"/>
    </xf>
    <xf numFmtId="0" fontId="1" fillId="3" borderId="3" xfId="0" applyFont="1" applyFill="1" applyBorder="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0" fontId="0" fillId="5" borderId="3" xfId="0" applyFill="1" applyBorder="1" applyAlignment="1">
      <alignment horizontal="center" vertical="center" wrapText="1"/>
    </xf>
    <xf numFmtId="0" fontId="0" fillId="5" borderId="0" xfId="0" applyFill="1" applyAlignment="1">
      <alignment horizontal="center" vertical="center" wrapText="1"/>
    </xf>
    <xf numFmtId="0" fontId="0" fillId="6" borderId="0" xfId="0" applyFill="1" applyAlignment="1">
      <alignment horizontal="center" vertical="center" wrapText="1"/>
    </xf>
    <xf numFmtId="0" fontId="0" fillId="8" borderId="0" xfId="0" applyFill="1" applyAlignment="1">
      <alignment horizontal="center" vertical="center" wrapText="1"/>
    </xf>
    <xf numFmtId="0" fontId="0" fillId="7" borderId="0" xfId="0" applyFill="1" applyAlignment="1">
      <alignment horizontal="center" vertical="center" wrapText="1"/>
    </xf>
    <xf numFmtId="0" fontId="1" fillId="6" borderId="0" xfId="0" applyFont="1" applyFill="1" applyAlignment="1">
      <alignment horizontal="center" vertical="center" wrapText="1"/>
    </xf>
    <xf numFmtId="0" fontId="0" fillId="8" borderId="3" xfId="0" applyFill="1" applyBorder="1" applyAlignment="1">
      <alignment horizontal="center" vertical="center" wrapText="1"/>
    </xf>
    <xf numFmtId="0" fontId="0" fillId="9" borderId="0" xfId="0" applyFill="1" applyAlignment="1">
      <alignment horizontal="center" vertical="center" wrapText="1"/>
    </xf>
    <xf numFmtId="0" fontId="0" fillId="10" borderId="3" xfId="0" applyFill="1" applyBorder="1" applyAlignment="1">
      <alignment horizontal="center" vertic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0" fillId="7" borderId="3" xfId="0" applyFill="1" applyBorder="1" applyAlignment="1">
      <alignment horizontal="center" vertical="center" wrapText="1"/>
    </xf>
    <xf numFmtId="0" fontId="1" fillId="7" borderId="0" xfId="0" applyFont="1" applyFill="1" applyAlignment="1">
      <alignment horizontal="center" vertical="center" wrapText="1"/>
    </xf>
    <xf numFmtId="0" fontId="0" fillId="12" borderId="0" xfId="0" applyFill="1" applyAlignment="1">
      <alignment horizontal="center" vertical="center" wrapText="1"/>
    </xf>
    <xf numFmtId="0" fontId="9" fillId="0" borderId="0" xfId="0" applyFont="1"/>
    <xf numFmtId="165" fontId="14" fillId="0" borderId="0" xfId="0" applyNumberFormat="1" applyFont="1" applyAlignment="1">
      <alignment horizontal="right"/>
    </xf>
    <xf numFmtId="0" fontId="7" fillId="0" borderId="6" xfId="0" applyFont="1" applyFill="1" applyBorder="1" applyAlignment="1">
      <alignment horizontal="left" vertical="center"/>
    </xf>
    <xf numFmtId="164" fontId="7" fillId="0" borderId="0" xfId="0" applyNumberFormat="1" applyFont="1" applyFill="1" applyAlignment="1">
      <alignment horizontal="center" vertical="center"/>
    </xf>
    <xf numFmtId="0" fontId="7" fillId="0" borderId="8" xfId="0" applyFont="1" applyFill="1" applyBorder="1" applyAlignment="1">
      <alignment horizontal="left" vertical="center"/>
    </xf>
    <xf numFmtId="0" fontId="0" fillId="20" borderId="0" xfId="0" applyFill="1" applyAlignment="1">
      <alignment wrapText="1"/>
    </xf>
    <xf numFmtId="0" fontId="0" fillId="13" borderId="0" xfId="0" applyFill="1" applyAlignment="1">
      <alignment wrapText="1"/>
    </xf>
    <xf numFmtId="0" fontId="0" fillId="10" borderId="0" xfId="0" applyFill="1" applyAlignment="1"/>
    <xf numFmtId="0" fontId="0" fillId="3" borderId="0" xfId="0" applyFill="1" applyAlignment="1"/>
    <xf numFmtId="0" fontId="0" fillId="22" borderId="0" xfId="0" applyFill="1" applyAlignment="1"/>
    <xf numFmtId="0" fontId="0" fillId="8" borderId="0" xfId="0" applyFill="1"/>
    <xf numFmtId="16" fontId="7" fillId="0" borderId="8" xfId="0" applyNumberFormat="1" applyFont="1" applyFill="1" applyBorder="1" applyAlignment="1">
      <alignment horizontal="left" vertical="center"/>
    </xf>
    <xf numFmtId="0" fontId="1" fillId="7" borderId="0" xfId="0" applyFont="1" applyFill="1" applyAlignment="1">
      <alignment horizontal="center" vertical="center" wrapText="1"/>
    </xf>
    <xf numFmtId="0" fontId="1" fillId="3" borderId="3" xfId="0" applyFont="1" applyFill="1" applyBorder="1" applyAlignment="1">
      <alignment horizontal="center" vertical="center" wrapText="1"/>
    </xf>
    <xf numFmtId="0" fontId="1" fillId="3" borderId="0" xfId="0" applyNumberFormat="1" applyFont="1" applyFill="1" applyAlignment="1">
      <alignment horizontal="center" vertical="center" wrapText="1"/>
    </xf>
    <xf numFmtId="16" fontId="1" fillId="4" borderId="4" xfId="0" applyNumberFormat="1" applyFont="1" applyFill="1" applyBorder="1" applyAlignment="1">
      <alignment horizontal="center" vertical="center" wrapText="1"/>
    </xf>
    <xf numFmtId="0" fontId="6" fillId="9" borderId="0" xfId="0" applyFont="1" applyFill="1" applyAlignment="1">
      <alignment horizontal="center" vertical="center"/>
    </xf>
    <xf numFmtId="0" fontId="6" fillId="8" borderId="0" xfId="0" applyFont="1" applyFill="1" applyAlignment="1">
      <alignment horizontal="center" vertical="center"/>
    </xf>
    <xf numFmtId="0" fontId="3" fillId="21" borderId="0" xfId="0" applyFont="1" applyFill="1" applyAlignment="1">
      <alignment horizontal="center"/>
    </xf>
    <xf numFmtId="0" fontId="6" fillId="10" borderId="0" xfId="0" applyFont="1" applyFill="1" applyAlignment="1">
      <alignment horizontal="center" vertical="center"/>
    </xf>
    <xf numFmtId="0" fontId="6" fillId="3" borderId="0" xfId="0" applyFont="1" applyFill="1" applyAlignment="1">
      <alignment horizontal="center" vertical="center"/>
    </xf>
    <xf numFmtId="0" fontId="6" fillId="22" borderId="0" xfId="0" applyFont="1" applyFill="1" applyAlignment="1">
      <alignment horizontal="center" vertical="center"/>
    </xf>
    <xf numFmtId="0" fontId="6" fillId="11" borderId="0" xfId="0" applyFont="1" applyFill="1" applyAlignment="1">
      <alignment horizontal="center" vertical="center"/>
    </xf>
    <xf numFmtId="0" fontId="3" fillId="11" borderId="0" xfId="0" applyFont="1" applyFill="1" applyAlignment="1">
      <alignment horizontal="center"/>
    </xf>
    <xf numFmtId="0" fontId="6" fillId="4" borderId="0" xfId="0" applyFont="1" applyFill="1" applyAlignment="1">
      <alignment horizontal="center" vertical="center"/>
    </xf>
    <xf numFmtId="0" fontId="3" fillId="4" borderId="0" xfId="0" applyFont="1" applyFill="1" applyAlignment="1">
      <alignment horizontal="center"/>
    </xf>
    <xf numFmtId="0" fontId="6" fillId="21" borderId="0" xfId="0" applyFont="1" applyFill="1" applyAlignment="1">
      <alignment horizontal="center" vertical="center"/>
    </xf>
    <xf numFmtId="0" fontId="0" fillId="18" borderId="0" xfId="0" applyFill="1" applyAlignment="1">
      <alignment horizontal="center"/>
    </xf>
    <xf numFmtId="0" fontId="0" fillId="0" borderId="0" xfId="0" applyAlignment="1">
      <alignment horizontal="center"/>
    </xf>
    <xf numFmtId="0" fontId="0" fillId="0" borderId="0" xfId="0" applyAlignment="1">
      <alignment horizont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0" fillId="10" borderId="4" xfId="0" applyFill="1" applyBorder="1" applyAlignment="1">
      <alignment horizontal="center" vertical="center" wrapText="1"/>
    </xf>
    <xf numFmtId="0" fontId="0" fillId="7" borderId="3" xfId="0" applyFill="1" applyBorder="1" applyAlignment="1">
      <alignment horizontal="center" vertical="center" wrapText="1"/>
    </xf>
    <xf numFmtId="0" fontId="1" fillId="7" borderId="0" xfId="0" applyFont="1" applyFill="1" applyAlignment="1">
      <alignment horizontal="center" vertical="center" wrapText="1"/>
    </xf>
    <xf numFmtId="0" fontId="0" fillId="12" borderId="0" xfId="0" applyFill="1" applyAlignment="1">
      <alignment horizontal="center" vertical="center" wrapText="1"/>
    </xf>
    <xf numFmtId="0" fontId="1" fillId="12" borderId="0" xfId="0" applyFont="1" applyFill="1" applyAlignment="1">
      <alignment horizontal="center" vertical="center" wrapText="1"/>
    </xf>
    <xf numFmtId="0" fontId="0" fillId="9" borderId="0" xfId="0" applyFill="1" applyAlignment="1">
      <alignment horizontal="center" vertical="center" wrapText="1"/>
    </xf>
    <xf numFmtId="0" fontId="0" fillId="10" borderId="3" xfId="0" applyFill="1" applyBorder="1" applyAlignment="1">
      <alignment horizontal="center" vertical="center" wrapText="1"/>
    </xf>
    <xf numFmtId="0" fontId="1" fillId="6" borderId="0" xfId="0" applyFont="1" applyFill="1" applyAlignment="1">
      <alignment horizontal="center" vertical="center" wrapText="1"/>
    </xf>
    <xf numFmtId="0" fontId="0" fillId="6" borderId="0" xfId="0" applyFill="1" applyAlignment="1">
      <alignment horizontal="center" vertical="center" wrapText="1"/>
    </xf>
    <xf numFmtId="0" fontId="0" fillId="8" borderId="3" xfId="0" applyFill="1" applyBorder="1" applyAlignment="1">
      <alignment horizontal="center" vertical="center" wrapText="1"/>
    </xf>
    <xf numFmtId="0" fontId="0" fillId="8" borderId="0" xfId="0" applyFill="1" applyAlignment="1">
      <alignment horizontal="center" vertical="center" wrapText="1"/>
    </xf>
    <xf numFmtId="0" fontId="1" fillId="3" borderId="3" xfId="0" applyFont="1" applyFill="1" applyBorder="1" applyAlignment="1">
      <alignment horizontal="center" vertical="center" wrapText="1"/>
    </xf>
    <xf numFmtId="0" fontId="1" fillId="3" borderId="0" xfId="0" applyFont="1" applyFill="1"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0" fontId="0" fillId="5" borderId="3" xfId="0" applyFill="1" applyBorder="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 fillId="3" borderId="0"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1" fillId="10" borderId="0" xfId="0" applyFont="1" applyFill="1" applyBorder="1" applyAlignment="1">
      <alignment horizontal="center" vertical="center" wrapText="1"/>
    </xf>
  </cellXfs>
  <cellStyles count="3">
    <cellStyle name="Comma 2" xfId="2" xr:uid="{69871FFE-B051-4A6B-B385-6FAF4C6D0D7E}"/>
    <cellStyle name="Normal" xfId="0" builtinId="0"/>
    <cellStyle name="Normal 2 2" xfId="1" xr:uid="{A25A172C-9503-4A97-9983-DA8B09B3215A}"/>
  </cellStyles>
  <dxfs count="1">
    <dxf>
      <font>
        <color rgb="FF9C5700"/>
      </font>
      <fill>
        <patternFill>
          <bgColor rgb="FFFFEB9C"/>
        </patternFill>
      </fill>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NCIFP Global:</a:t>
            </a:r>
            <a:r>
              <a:rPr lang="en-US" baseline="0"/>
              <a:t> 2017 (weighted and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Unweighted</c:v>
          </c:tx>
          <c:spPr>
            <a:solidFill>
              <a:schemeClr val="accent1">
                <a:lumMod val="75000"/>
              </a:schemeClr>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strRef>
          </c:cat>
          <c:val>
            <c:numRef>
              <c:f>'2017 Global results'!$D$94:$J$94</c:f>
              <c:numCache>
                <c:formatCode>General</c:formatCode>
                <c:ptCount val="7"/>
                <c:pt idx="0">
                  <c:v>74.038908375444677</c:v>
                </c:pt>
                <c:pt idx="1">
                  <c:v>64.034930518244835</c:v>
                </c:pt>
                <c:pt idx="2">
                  <c:v>63.92804497375203</c:v>
                </c:pt>
                <c:pt idx="3">
                  <c:v>60.990209568273038</c:v>
                </c:pt>
                <c:pt idx="4">
                  <c:v>59.842611681519486</c:v>
                </c:pt>
                <c:pt idx="6">
                  <c:v>64.663734690633959</c:v>
                </c:pt>
              </c:numCache>
            </c:numRef>
          </c:val>
          <c:extLst>
            <c:ext xmlns:c16="http://schemas.microsoft.com/office/drawing/2014/chart" uri="{C3380CC4-5D6E-409C-BE32-E72D297353CC}">
              <c16:uniqueId val="{00000000-99E5-4C15-950C-2595181366B1}"/>
            </c:ext>
          </c:extLst>
        </c:ser>
        <c:ser>
          <c:idx val="1"/>
          <c:order val="1"/>
          <c:tx>
            <c:v>Weighted</c:v>
          </c:tx>
          <c:spPr>
            <a:solidFill>
              <a:schemeClr val="accent1">
                <a:lumMod val="60000"/>
                <a:lumOff val="40000"/>
              </a:schemeClr>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strRef>
          </c:cat>
          <c:val>
            <c:numRef>
              <c:f>'2017 Global results'!$D$104:$J$104</c:f>
              <c:numCache>
                <c:formatCode>General</c:formatCode>
                <c:ptCount val="7"/>
                <c:pt idx="0">
                  <c:v>76.621573314866055</c:v>
                </c:pt>
                <c:pt idx="1">
                  <c:v>61.571996213636808</c:v>
                </c:pt>
                <c:pt idx="2">
                  <c:v>63.031682979041726</c:v>
                </c:pt>
                <c:pt idx="3">
                  <c:v>60.432229255762827</c:v>
                </c:pt>
                <c:pt idx="4">
                  <c:v>57.345000223489713</c:v>
                </c:pt>
                <c:pt idx="6">
                  <c:v>63.882975457991677</c:v>
                </c:pt>
              </c:numCache>
            </c:numRef>
          </c:val>
          <c:extLst>
            <c:ext xmlns:c16="http://schemas.microsoft.com/office/drawing/2014/chart" uri="{C3380CC4-5D6E-409C-BE32-E72D297353CC}">
              <c16:uniqueId val="{00000001-99E5-4C15-950C-2595181366B1}"/>
            </c:ext>
          </c:extLst>
        </c:ser>
        <c:dLbls>
          <c:showLegendKey val="0"/>
          <c:showVal val="0"/>
          <c:showCatName val="0"/>
          <c:showSerName val="0"/>
          <c:showPercent val="0"/>
          <c:showBubbleSize val="0"/>
        </c:dLbls>
        <c:gapWidth val="219"/>
        <c:overlap val="-27"/>
        <c:axId val="2117640064"/>
        <c:axId val="10906960"/>
      </c:barChart>
      <c:catAx>
        <c:axId val="211764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6960"/>
        <c:crosses val="autoZero"/>
        <c:auto val="1"/>
        <c:lblAlgn val="ctr"/>
        <c:lblOffset val="100"/>
        <c:noMultiLvlLbl val="0"/>
      </c:catAx>
      <c:valAx>
        <c:axId val="1090696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4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Score by Region and Dimension (unweighted)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'2017 Global results'!$C$96</c:f>
              <c:strCache>
                <c:ptCount val="1"/>
                <c:pt idx="0">
                  <c:v>SSAF-A</c:v>
                </c:pt>
              </c:strCache>
            </c:strRef>
          </c:tx>
          <c:spPr>
            <a:solidFill>
              <a:schemeClr val="accent2"/>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results'!$D$96:$J$96</c:f>
              <c:numCache>
                <c:formatCode>General</c:formatCode>
                <c:ptCount val="7"/>
                <c:pt idx="0">
                  <c:v>81.190890098161304</c:v>
                </c:pt>
                <c:pt idx="1">
                  <c:v>70.332886845491871</c:v>
                </c:pt>
                <c:pt idx="2">
                  <c:v>65.913567316549347</c:v>
                </c:pt>
                <c:pt idx="3">
                  <c:v>64.549662019776392</c:v>
                </c:pt>
                <c:pt idx="4">
                  <c:v>65.437790967202744</c:v>
                </c:pt>
                <c:pt idx="6">
                  <c:v>68.198347496451547</c:v>
                </c:pt>
              </c:numCache>
            </c:numRef>
          </c:val>
          <c:extLst>
            <c:ext xmlns:c16="http://schemas.microsoft.com/office/drawing/2014/chart" uri="{C3380CC4-5D6E-409C-BE32-E72D297353CC}">
              <c16:uniqueId val="{00000001-478A-44B6-9293-A480F03097E2}"/>
            </c:ext>
          </c:extLst>
        </c:ser>
        <c:ser>
          <c:idx val="5"/>
          <c:order val="1"/>
          <c:tx>
            <c:strRef>
              <c:f>'2017 Global results'!$C$100</c:f>
              <c:strCache>
                <c:ptCount val="1"/>
                <c:pt idx="0">
                  <c:v>SSAF-F</c:v>
                </c:pt>
              </c:strCache>
            </c:strRef>
          </c:tx>
          <c:spPr>
            <a:solidFill>
              <a:schemeClr val="accent6"/>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results'!$D$100:$J$100</c:f>
              <c:numCache>
                <c:formatCode>General</c:formatCode>
                <c:ptCount val="7"/>
                <c:pt idx="0">
                  <c:v>75.226817890697163</c:v>
                </c:pt>
                <c:pt idx="1">
                  <c:v>69.728053171083332</c:v>
                </c:pt>
                <c:pt idx="2">
                  <c:v>68.483320766336902</c:v>
                </c:pt>
                <c:pt idx="3">
                  <c:v>63.080394400550112</c:v>
                </c:pt>
                <c:pt idx="4">
                  <c:v>60.052915174022438</c:v>
                </c:pt>
                <c:pt idx="6">
                  <c:v>63.067599579136505</c:v>
                </c:pt>
              </c:numCache>
            </c:numRef>
          </c:val>
          <c:extLst>
            <c:ext xmlns:c16="http://schemas.microsoft.com/office/drawing/2014/chart" uri="{C3380CC4-5D6E-409C-BE32-E72D297353CC}">
              <c16:uniqueId val="{00000005-478A-44B6-9293-A480F03097E2}"/>
            </c:ext>
          </c:extLst>
        </c:ser>
        <c:ser>
          <c:idx val="4"/>
          <c:order val="2"/>
          <c:tx>
            <c:strRef>
              <c:f>'2017 Global results'!$C$99</c:f>
              <c:strCache>
                <c:ptCount val="1"/>
                <c:pt idx="0">
                  <c:v>ASIA</c:v>
                </c:pt>
              </c:strCache>
            </c:strRef>
          </c:tx>
          <c:spPr>
            <a:solidFill>
              <a:schemeClr val="accent5"/>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results'!$D$99:$J$99</c:f>
              <c:numCache>
                <c:formatCode>General</c:formatCode>
                <c:ptCount val="7"/>
                <c:pt idx="0">
                  <c:v>74.806734665291089</c:v>
                </c:pt>
                <c:pt idx="1">
                  <c:v>60.592923807274566</c:v>
                </c:pt>
                <c:pt idx="2">
                  <c:v>62.973845938147363</c:v>
                </c:pt>
                <c:pt idx="3">
                  <c:v>59.849561827685129</c:v>
                </c:pt>
                <c:pt idx="4">
                  <c:v>59.043250088505971</c:v>
                </c:pt>
                <c:pt idx="6">
                  <c:v>63.518316728039778</c:v>
                </c:pt>
              </c:numCache>
            </c:numRef>
          </c:val>
          <c:extLst>
            <c:ext xmlns:c16="http://schemas.microsoft.com/office/drawing/2014/chart" uri="{C3380CC4-5D6E-409C-BE32-E72D297353CC}">
              <c16:uniqueId val="{00000004-478A-44B6-9293-A480F03097E2}"/>
            </c:ext>
          </c:extLst>
        </c:ser>
        <c:ser>
          <c:idx val="2"/>
          <c:order val="3"/>
          <c:tx>
            <c:strRef>
              <c:f>'2017 Global results'!$C$97</c:f>
              <c:strCache>
                <c:ptCount val="1"/>
                <c:pt idx="0">
                  <c:v>LAC</c:v>
                </c:pt>
              </c:strCache>
            </c:strRef>
          </c:tx>
          <c:spPr>
            <a:solidFill>
              <a:schemeClr val="accent3"/>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results'!$D$97:$J$97</c:f>
              <c:numCache>
                <c:formatCode>General</c:formatCode>
                <c:ptCount val="7"/>
                <c:pt idx="0">
                  <c:v>68.862415019822421</c:v>
                </c:pt>
                <c:pt idx="1">
                  <c:v>60.615832506705516</c:v>
                </c:pt>
                <c:pt idx="2">
                  <c:v>62.547155990443024</c:v>
                </c:pt>
                <c:pt idx="3">
                  <c:v>60.622279084084632</c:v>
                </c:pt>
                <c:pt idx="4">
                  <c:v>56.443024568024555</c:v>
                </c:pt>
                <c:pt idx="6">
                  <c:v>64.051641207721971</c:v>
                </c:pt>
              </c:numCache>
            </c:numRef>
          </c:val>
          <c:extLst>
            <c:ext xmlns:c16="http://schemas.microsoft.com/office/drawing/2014/chart" uri="{C3380CC4-5D6E-409C-BE32-E72D297353CC}">
              <c16:uniqueId val="{00000002-478A-44B6-9293-A480F03097E2}"/>
            </c:ext>
          </c:extLst>
        </c:ser>
        <c:ser>
          <c:idx val="3"/>
          <c:order val="4"/>
          <c:tx>
            <c:strRef>
              <c:f>'2017 Global results'!$C$98</c:f>
              <c:strCache>
                <c:ptCount val="1"/>
                <c:pt idx="0">
                  <c:v>MENA</c:v>
                </c:pt>
              </c:strCache>
            </c:strRef>
          </c:tx>
          <c:spPr>
            <a:solidFill>
              <a:schemeClr val="accent4"/>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results'!$D$98:$J$98</c:f>
              <c:numCache>
                <c:formatCode>General</c:formatCode>
                <c:ptCount val="7"/>
                <c:pt idx="0">
                  <c:v>76.085630040308402</c:v>
                </c:pt>
                <c:pt idx="1">
                  <c:v>61.350736092943279</c:v>
                </c:pt>
                <c:pt idx="2">
                  <c:v>65.141398695298761</c:v>
                </c:pt>
                <c:pt idx="3">
                  <c:v>56.414378630268786</c:v>
                </c:pt>
                <c:pt idx="4">
                  <c:v>65.805379342879348</c:v>
                </c:pt>
                <c:pt idx="6">
                  <c:v>61.253535626630857</c:v>
                </c:pt>
              </c:numCache>
            </c:numRef>
          </c:val>
          <c:extLst>
            <c:ext xmlns:c16="http://schemas.microsoft.com/office/drawing/2014/chart" uri="{C3380CC4-5D6E-409C-BE32-E72D297353CC}">
              <c16:uniqueId val="{00000003-478A-44B6-9293-A480F03097E2}"/>
            </c:ext>
          </c:extLst>
        </c:ser>
        <c:ser>
          <c:idx val="0"/>
          <c:order val="5"/>
          <c:tx>
            <c:strRef>
              <c:f>'2017 Global results'!$C$101</c:f>
              <c:strCache>
                <c:ptCount val="1"/>
                <c:pt idx="0">
                  <c:v>EECA</c:v>
                </c:pt>
              </c:strCache>
            </c:strRef>
          </c:tx>
          <c:spPr>
            <a:solidFill>
              <a:schemeClr val="accent1"/>
            </a:solidFill>
            <a:ln>
              <a:noFill/>
            </a:ln>
            <a:effectLst/>
          </c:spPr>
          <c:invertIfNegative val="0"/>
          <c:cat>
            <c:strRef>
              <c:f>'2017 Global results'!$D$95:$J$95</c:f>
              <c:strCache>
                <c:ptCount val="7"/>
                <c:pt idx="0">
                  <c:v>Strategy</c:v>
                </c:pt>
                <c:pt idx="1">
                  <c:v>Data</c:v>
                </c:pt>
                <c:pt idx="2">
                  <c:v>Quality </c:v>
                </c:pt>
                <c:pt idx="3">
                  <c:v>Equity </c:v>
                </c:pt>
                <c:pt idx="4">
                  <c:v>Accountability </c:v>
                </c:pt>
                <c:pt idx="6">
                  <c:v>Total</c:v>
                </c:pt>
              </c:strCache>
            </c:strRef>
          </c:cat>
          <c:val>
            <c:numRef>
              <c:f>'2017 Global results'!$D$101:$J$101</c:f>
              <c:numCache>
                <c:formatCode>General</c:formatCode>
                <c:ptCount val="7"/>
                <c:pt idx="0">
                  <c:v>62.729560084729428</c:v>
                </c:pt>
                <c:pt idx="1">
                  <c:v>54.055116946270282</c:v>
                </c:pt>
                <c:pt idx="2">
                  <c:v>55.707603834421541</c:v>
                </c:pt>
                <c:pt idx="3">
                  <c:v>55.53231328750023</c:v>
                </c:pt>
                <c:pt idx="4">
                  <c:v>51.578212504260925</c:v>
                </c:pt>
                <c:pt idx="6">
                  <c:v>55.862257702805771</c:v>
                </c:pt>
              </c:numCache>
            </c:numRef>
          </c:val>
          <c:extLst>
            <c:ext xmlns:c16="http://schemas.microsoft.com/office/drawing/2014/chart" uri="{C3380CC4-5D6E-409C-BE32-E72D297353CC}">
              <c16:uniqueId val="{00000000-478A-44B6-9293-A480F03097E2}"/>
            </c:ext>
          </c:extLst>
        </c:ser>
        <c:dLbls>
          <c:showLegendKey val="0"/>
          <c:showVal val="0"/>
          <c:showCatName val="0"/>
          <c:showSerName val="0"/>
          <c:showPercent val="0"/>
          <c:showBubbleSize val="0"/>
        </c:dLbls>
        <c:gapWidth val="219"/>
        <c:overlap val="-27"/>
        <c:axId val="13999552"/>
        <c:axId val="10915696"/>
      </c:barChart>
      <c:catAx>
        <c:axId val="139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5696"/>
        <c:crosses val="autoZero"/>
        <c:auto val="1"/>
        <c:lblAlgn val="ctr"/>
        <c:lblOffset val="100"/>
        <c:noMultiLvlLbl val="0"/>
      </c:catAx>
      <c:valAx>
        <c:axId val="1091569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9552"/>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Score</a:t>
            </a:r>
            <a:r>
              <a:rPr lang="en-US" baseline="0"/>
              <a:t> by Region and Dimension (weighted)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'2017 Global results'!$C$106</c:f>
              <c:strCache>
                <c:ptCount val="1"/>
                <c:pt idx="0">
                  <c:v>SSAF-A</c:v>
                </c:pt>
              </c:strCache>
            </c:strRef>
          </c:tx>
          <c:spPr>
            <a:solidFill>
              <a:schemeClr val="accent2"/>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results'!$D$106:$J$106</c:f>
              <c:numCache>
                <c:formatCode>General</c:formatCode>
                <c:ptCount val="7"/>
                <c:pt idx="0">
                  <c:v>84.129914006729294</c:v>
                </c:pt>
                <c:pt idx="1">
                  <c:v>71.804625755146276</c:v>
                </c:pt>
                <c:pt idx="2">
                  <c:v>67.840760469926906</c:v>
                </c:pt>
                <c:pt idx="3">
                  <c:v>63.881230772737553</c:v>
                </c:pt>
                <c:pt idx="4">
                  <c:v>64.66083829904359</c:v>
                </c:pt>
                <c:pt idx="6">
                  <c:v>70.406038152126527</c:v>
                </c:pt>
              </c:numCache>
            </c:numRef>
          </c:val>
          <c:extLst>
            <c:ext xmlns:c16="http://schemas.microsoft.com/office/drawing/2014/chart" uri="{C3380CC4-5D6E-409C-BE32-E72D297353CC}">
              <c16:uniqueId val="{00000000-08F0-42C4-8722-559067EB0136}"/>
            </c:ext>
          </c:extLst>
        </c:ser>
        <c:ser>
          <c:idx val="1"/>
          <c:order val="1"/>
          <c:tx>
            <c:strRef>
              <c:f>'2017 Global results'!$C$107</c:f>
              <c:strCache>
                <c:ptCount val="1"/>
                <c:pt idx="0">
                  <c:v>SSAF-F</c:v>
                </c:pt>
              </c:strCache>
            </c:strRef>
          </c:tx>
          <c:spPr>
            <a:solidFill>
              <a:schemeClr val="accent6"/>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results'!$D$107:$J$107</c:f>
              <c:numCache>
                <c:formatCode>General</c:formatCode>
                <c:ptCount val="7"/>
                <c:pt idx="0">
                  <c:v>75.320792687132482</c:v>
                </c:pt>
                <c:pt idx="1">
                  <c:v>67.39972921206116</c:v>
                </c:pt>
                <c:pt idx="2">
                  <c:v>67.081933478157239</c:v>
                </c:pt>
                <c:pt idx="3">
                  <c:v>62.14549946214315</c:v>
                </c:pt>
                <c:pt idx="4">
                  <c:v>57.886060407569786</c:v>
                </c:pt>
                <c:pt idx="6">
                  <c:v>66.538967476962142</c:v>
                </c:pt>
              </c:numCache>
            </c:numRef>
          </c:val>
          <c:extLst>
            <c:ext xmlns:c16="http://schemas.microsoft.com/office/drawing/2014/chart" uri="{C3380CC4-5D6E-409C-BE32-E72D297353CC}">
              <c16:uniqueId val="{00000001-08F0-42C4-8722-559067EB0136}"/>
            </c:ext>
          </c:extLst>
        </c:ser>
        <c:ser>
          <c:idx val="3"/>
          <c:order val="2"/>
          <c:tx>
            <c:strRef>
              <c:f>'2017 Global results'!$C$109</c:f>
              <c:strCache>
                <c:ptCount val="1"/>
                <c:pt idx="0">
                  <c:v>ASIA</c:v>
                </c:pt>
              </c:strCache>
            </c:strRef>
          </c:tx>
          <c:spPr>
            <a:solidFill>
              <a:schemeClr val="accent5"/>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results'!$D$109:$J$109</c:f>
              <c:numCache>
                <c:formatCode>General</c:formatCode>
                <c:ptCount val="7"/>
                <c:pt idx="0">
                  <c:v>80.071261145159497</c:v>
                </c:pt>
                <c:pt idx="1">
                  <c:v>59.119200238485121</c:v>
                </c:pt>
                <c:pt idx="2">
                  <c:v>62.999924681772214</c:v>
                </c:pt>
                <c:pt idx="3">
                  <c:v>60.580943231405215</c:v>
                </c:pt>
                <c:pt idx="4">
                  <c:v>56.358278041612166</c:v>
                </c:pt>
                <c:pt idx="6">
                  <c:v>63.855919173905903</c:v>
                </c:pt>
              </c:numCache>
            </c:numRef>
          </c:val>
          <c:extLst>
            <c:ext xmlns:c16="http://schemas.microsoft.com/office/drawing/2014/chart" uri="{C3380CC4-5D6E-409C-BE32-E72D297353CC}">
              <c16:uniqueId val="{00000003-08F0-42C4-8722-559067EB0136}"/>
            </c:ext>
          </c:extLst>
        </c:ser>
        <c:ser>
          <c:idx val="2"/>
          <c:order val="3"/>
          <c:tx>
            <c:strRef>
              <c:f>'2017 Global results'!$C$108</c:f>
              <c:strCache>
                <c:ptCount val="1"/>
                <c:pt idx="0">
                  <c:v>LAC</c:v>
                </c:pt>
              </c:strCache>
            </c:strRef>
          </c:tx>
          <c:spPr>
            <a:solidFill>
              <a:schemeClr val="accent3"/>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results'!$D$108:$J$108</c:f>
              <c:numCache>
                <c:formatCode>General</c:formatCode>
                <c:ptCount val="7"/>
                <c:pt idx="0">
                  <c:v>70.20880991085005</c:v>
                </c:pt>
                <c:pt idx="1">
                  <c:v>66.281752063526497</c:v>
                </c:pt>
                <c:pt idx="2">
                  <c:v>64.850141404522631</c:v>
                </c:pt>
                <c:pt idx="3">
                  <c:v>62.741188675075925</c:v>
                </c:pt>
                <c:pt idx="4">
                  <c:v>59.665557984261412</c:v>
                </c:pt>
                <c:pt idx="6">
                  <c:v>65.014804634643411</c:v>
                </c:pt>
              </c:numCache>
            </c:numRef>
          </c:val>
          <c:extLst>
            <c:ext xmlns:c16="http://schemas.microsoft.com/office/drawing/2014/chart" uri="{C3380CC4-5D6E-409C-BE32-E72D297353CC}">
              <c16:uniqueId val="{00000002-08F0-42C4-8722-559067EB0136}"/>
            </c:ext>
          </c:extLst>
        </c:ser>
        <c:ser>
          <c:idx val="4"/>
          <c:order val="4"/>
          <c:tx>
            <c:strRef>
              <c:f>'2017 Global results'!$C$110</c:f>
              <c:strCache>
                <c:ptCount val="1"/>
                <c:pt idx="0">
                  <c:v>MENA</c:v>
                </c:pt>
              </c:strCache>
            </c:strRef>
          </c:tx>
          <c:spPr>
            <a:solidFill>
              <a:schemeClr val="accent4"/>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results'!$D$110:$J$110</c:f>
              <c:numCache>
                <c:formatCode>General</c:formatCode>
                <c:ptCount val="7"/>
                <c:pt idx="0">
                  <c:v>71.528709123447925</c:v>
                </c:pt>
                <c:pt idx="1">
                  <c:v>60.035225839531137</c:v>
                </c:pt>
                <c:pt idx="2">
                  <c:v>62.040558560193382</c:v>
                </c:pt>
                <c:pt idx="3">
                  <c:v>51.83112557947392</c:v>
                </c:pt>
                <c:pt idx="4">
                  <c:v>61.497711791442121</c:v>
                </c:pt>
                <c:pt idx="6">
                  <c:v>61.722274495648442</c:v>
                </c:pt>
              </c:numCache>
            </c:numRef>
          </c:val>
          <c:extLst>
            <c:ext xmlns:c16="http://schemas.microsoft.com/office/drawing/2014/chart" uri="{C3380CC4-5D6E-409C-BE32-E72D297353CC}">
              <c16:uniqueId val="{00000004-08F0-42C4-8722-559067EB0136}"/>
            </c:ext>
          </c:extLst>
        </c:ser>
        <c:ser>
          <c:idx val="5"/>
          <c:order val="5"/>
          <c:tx>
            <c:strRef>
              <c:f>'2017 Global results'!$C$111</c:f>
              <c:strCache>
                <c:ptCount val="1"/>
                <c:pt idx="0">
                  <c:v>EECA</c:v>
                </c:pt>
              </c:strCache>
            </c:strRef>
          </c:tx>
          <c:spPr>
            <a:solidFill>
              <a:schemeClr val="accent1"/>
            </a:solidFill>
            <a:ln>
              <a:noFill/>
            </a:ln>
            <a:effectLst/>
          </c:spPr>
          <c:invertIfNegative val="0"/>
          <c:cat>
            <c:strRef>
              <c:f>'2017 Global results'!$D$105:$J$105</c:f>
              <c:strCache>
                <c:ptCount val="7"/>
                <c:pt idx="0">
                  <c:v>Strategy</c:v>
                </c:pt>
                <c:pt idx="1">
                  <c:v>Data</c:v>
                </c:pt>
                <c:pt idx="2">
                  <c:v>Quality </c:v>
                </c:pt>
                <c:pt idx="3">
                  <c:v>Equity </c:v>
                </c:pt>
                <c:pt idx="4">
                  <c:v>Accountability </c:v>
                </c:pt>
                <c:pt idx="6">
                  <c:v>Total</c:v>
                </c:pt>
              </c:strCache>
            </c:strRef>
          </c:cat>
          <c:val>
            <c:numRef>
              <c:f>'2017 Global results'!$D$111:$J$111</c:f>
              <c:numCache>
                <c:formatCode>General</c:formatCode>
                <c:ptCount val="7"/>
                <c:pt idx="0">
                  <c:v>46.108531097099331</c:v>
                </c:pt>
                <c:pt idx="1">
                  <c:v>50.037101948496641</c:v>
                </c:pt>
                <c:pt idx="2">
                  <c:v>48.259504854386272</c:v>
                </c:pt>
                <c:pt idx="3">
                  <c:v>53.763340554712073</c:v>
                </c:pt>
                <c:pt idx="4">
                  <c:v>44.320959922678469</c:v>
                </c:pt>
                <c:pt idx="6">
                  <c:v>48.436334796643045</c:v>
                </c:pt>
              </c:numCache>
            </c:numRef>
          </c:val>
          <c:extLst>
            <c:ext xmlns:c16="http://schemas.microsoft.com/office/drawing/2014/chart" uri="{C3380CC4-5D6E-409C-BE32-E72D297353CC}">
              <c16:uniqueId val="{00000005-08F0-42C4-8722-559067EB0136}"/>
            </c:ext>
          </c:extLst>
        </c:ser>
        <c:dLbls>
          <c:showLegendKey val="0"/>
          <c:showVal val="0"/>
          <c:showCatName val="0"/>
          <c:showSerName val="0"/>
          <c:showPercent val="0"/>
          <c:showBubbleSize val="0"/>
        </c:dLbls>
        <c:gapWidth val="219"/>
        <c:overlap val="-27"/>
        <c:axId val="2117697664"/>
        <c:axId val="10924016"/>
      </c:barChart>
      <c:catAx>
        <c:axId val="211769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4016"/>
        <c:crosses val="autoZero"/>
        <c:auto val="1"/>
        <c:lblAlgn val="ctr"/>
        <c:lblOffset val="100"/>
        <c:noMultiLvlLbl val="0"/>
      </c:catAx>
      <c:valAx>
        <c:axId val="1092401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7664"/>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NCIFP Global: 2017 y/n</a:t>
            </a:r>
            <a:r>
              <a:rPr lang="en-US" baseline="0"/>
              <a:t> and 1-10 scores (weighted and unweighted)</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y/n responses (unweighted)</c:v>
          </c:tx>
          <c:spPr>
            <a:solidFill>
              <a:schemeClr val="accent1"/>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extLst xmlns:c15="http://schemas.microsoft.com/office/drawing/2012/chart"/>
            </c:strRef>
          </c:cat>
          <c:val>
            <c:numRef>
              <c:f>'2017 Global results'!$Z$94:$AF$94</c:f>
              <c:numCache>
                <c:formatCode>General</c:formatCode>
                <c:ptCount val="7"/>
                <c:pt idx="0">
                  <c:v>82.172804331126187</c:v>
                </c:pt>
                <c:pt idx="1">
                  <c:v>71.201399744440835</c:v>
                </c:pt>
                <c:pt idx="2">
                  <c:v>72.279669739766561</c:v>
                </c:pt>
                <c:pt idx="3">
                  <c:v>74.591125677499463</c:v>
                </c:pt>
                <c:pt idx="4">
                  <c:v>59.842611681519486</c:v>
                </c:pt>
                <c:pt idx="6">
                  <c:v>71.007182177265008</c:v>
                </c:pt>
              </c:numCache>
            </c:numRef>
          </c:val>
          <c:extLst xmlns:c15="http://schemas.microsoft.com/office/drawing/2012/chart">
            <c:ext xmlns:c16="http://schemas.microsoft.com/office/drawing/2014/chart" uri="{C3380CC4-5D6E-409C-BE32-E72D297353CC}">
              <c16:uniqueId val="{00000000-344D-4C07-A729-D12B79D56CCD}"/>
            </c:ext>
          </c:extLst>
        </c:ser>
        <c:ser>
          <c:idx val="1"/>
          <c:order val="1"/>
          <c:tx>
            <c:v>y/n responses (weighted)</c:v>
          </c:tx>
          <c:spPr>
            <a:solidFill>
              <a:schemeClr val="accent1">
                <a:lumMod val="60000"/>
                <a:lumOff val="40000"/>
              </a:schemeClr>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extLst xmlns:c15="http://schemas.microsoft.com/office/drawing/2012/chart"/>
            </c:strRef>
          </c:cat>
          <c:val>
            <c:numRef>
              <c:f>'2017 Global results'!$Z$104:$AF$104</c:f>
              <c:numCache>
                <c:formatCode>General</c:formatCode>
                <c:ptCount val="7"/>
                <c:pt idx="0">
                  <c:v>81.213082184647305</c:v>
                </c:pt>
                <c:pt idx="1">
                  <c:v>67.782045581953</c:v>
                </c:pt>
                <c:pt idx="2">
                  <c:v>71.122304022670534</c:v>
                </c:pt>
                <c:pt idx="3">
                  <c:v>60.793541252480807</c:v>
                </c:pt>
                <c:pt idx="4">
                  <c:v>57.345000223489713</c:v>
                </c:pt>
                <c:pt idx="6">
                  <c:v>68.522993447782525</c:v>
                </c:pt>
              </c:numCache>
            </c:numRef>
          </c:val>
          <c:extLst xmlns:c15="http://schemas.microsoft.com/office/drawing/2012/chart">
            <c:ext xmlns:c16="http://schemas.microsoft.com/office/drawing/2014/chart" uri="{C3380CC4-5D6E-409C-BE32-E72D297353CC}">
              <c16:uniqueId val="{00000001-344D-4C07-A729-D12B79D56CCD}"/>
            </c:ext>
          </c:extLst>
        </c:ser>
        <c:ser>
          <c:idx val="2"/>
          <c:order val="2"/>
          <c:tx>
            <c:v>1-10 scale (unweighted)</c:v>
          </c:tx>
          <c:spPr>
            <a:solidFill>
              <a:schemeClr val="accent2"/>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strRef>
          </c:cat>
          <c:val>
            <c:numRef>
              <c:f>'2017 Global results'!$O$94:$U$94</c:f>
              <c:numCache>
                <c:formatCode>General</c:formatCode>
                <c:ptCount val="7"/>
                <c:pt idx="0">
                  <c:v>56.67987565205911</c:v>
                </c:pt>
                <c:pt idx="1">
                  <c:v>46.0696019753155</c:v>
                </c:pt>
                <c:pt idx="2">
                  <c:v>50.341962269172768</c:v>
                </c:pt>
                <c:pt idx="3">
                  <c:v>55.123055008606158</c:v>
                </c:pt>
                <c:pt idx="4">
                  <c:v>38.911722904997646</c:v>
                </c:pt>
                <c:pt idx="6">
                  <c:v>48.223556302764464</c:v>
                </c:pt>
              </c:numCache>
            </c:numRef>
          </c:val>
          <c:extLst>
            <c:ext xmlns:c16="http://schemas.microsoft.com/office/drawing/2014/chart" uri="{C3380CC4-5D6E-409C-BE32-E72D297353CC}">
              <c16:uniqueId val="{00000002-344D-4C07-A729-D12B79D56CCD}"/>
            </c:ext>
          </c:extLst>
        </c:ser>
        <c:ser>
          <c:idx val="3"/>
          <c:order val="3"/>
          <c:tx>
            <c:v>1-10 scale (weighted)</c:v>
          </c:tx>
          <c:spPr>
            <a:solidFill>
              <a:schemeClr val="accent2">
                <a:lumMod val="60000"/>
                <a:lumOff val="40000"/>
              </a:schemeClr>
            </a:solidFill>
            <a:ln>
              <a:noFill/>
            </a:ln>
            <a:effectLst/>
          </c:spPr>
          <c:invertIfNegative val="0"/>
          <c:cat>
            <c:strRef>
              <c:f>'2017 Global results'!$D$93:$J$93</c:f>
              <c:strCache>
                <c:ptCount val="7"/>
                <c:pt idx="0">
                  <c:v>Strategy</c:v>
                </c:pt>
                <c:pt idx="1">
                  <c:v>Data</c:v>
                </c:pt>
                <c:pt idx="2">
                  <c:v>Quality </c:v>
                </c:pt>
                <c:pt idx="3">
                  <c:v>Equity </c:v>
                </c:pt>
                <c:pt idx="4">
                  <c:v>Accountability </c:v>
                </c:pt>
                <c:pt idx="6">
                  <c:v>Total</c:v>
                </c:pt>
              </c:strCache>
            </c:strRef>
          </c:cat>
          <c:val>
            <c:numRef>
              <c:f>'2017 Global results'!$O$104:$U$104</c:f>
              <c:numCache>
                <c:formatCode>General</c:formatCode>
                <c:ptCount val="7"/>
                <c:pt idx="0">
                  <c:v>58.543396718820397</c:v>
                </c:pt>
                <c:pt idx="1">
                  <c:v>45.154492724689845</c:v>
                </c:pt>
                <c:pt idx="2">
                  <c:v>48.425452145793059</c:v>
                </c:pt>
                <c:pt idx="3">
                  <c:v>49.001642397124996</c:v>
                </c:pt>
                <c:pt idx="4">
                  <c:v>38.573312089727231</c:v>
                </c:pt>
                <c:pt idx="6">
                  <c:v>47.383188452446554</c:v>
                </c:pt>
              </c:numCache>
            </c:numRef>
          </c:val>
          <c:extLst>
            <c:ext xmlns:c16="http://schemas.microsoft.com/office/drawing/2014/chart" uri="{C3380CC4-5D6E-409C-BE32-E72D297353CC}">
              <c16:uniqueId val="{00000003-344D-4C07-A729-D12B79D56CCD}"/>
            </c:ext>
          </c:extLst>
        </c:ser>
        <c:dLbls>
          <c:showLegendKey val="0"/>
          <c:showVal val="0"/>
          <c:showCatName val="0"/>
          <c:showSerName val="0"/>
          <c:showPercent val="0"/>
          <c:showBubbleSize val="0"/>
        </c:dLbls>
        <c:gapWidth val="219"/>
        <c:overlap val="-27"/>
        <c:axId val="1767624335"/>
        <c:axId val="1764865823"/>
        <c:extLst/>
      </c:barChart>
      <c:catAx>
        <c:axId val="176762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865823"/>
        <c:crosses val="autoZero"/>
        <c:auto val="1"/>
        <c:lblAlgn val="ctr"/>
        <c:lblOffset val="100"/>
        <c:noMultiLvlLbl val="0"/>
      </c:catAx>
      <c:valAx>
        <c:axId val="1764865823"/>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24335"/>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Score by Region</a:t>
            </a:r>
            <a:r>
              <a:rPr lang="en-US" baseline="0"/>
              <a:t> and Dimension, Based on 1-10 Scale Score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'2017 Global results'!$N$96</c:f>
              <c:strCache>
                <c:ptCount val="1"/>
                <c:pt idx="0">
                  <c:v>SSAF-A</c:v>
                </c:pt>
              </c:strCache>
            </c:strRef>
          </c:tx>
          <c:spPr>
            <a:solidFill>
              <a:schemeClr val="accent2"/>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results'!$O$96:$U$96</c:f>
              <c:numCache>
                <c:formatCode>General</c:formatCode>
                <c:ptCount val="7"/>
                <c:pt idx="0">
                  <c:v>63.11415516899585</c:v>
                </c:pt>
                <c:pt idx="1">
                  <c:v>50.898864987590471</c:v>
                </c:pt>
                <c:pt idx="2">
                  <c:v>51.407047306965616</c:v>
                </c:pt>
                <c:pt idx="3">
                  <c:v>62.429237120903778</c:v>
                </c:pt>
                <c:pt idx="4">
                  <c:v>40.336157125372814</c:v>
                </c:pt>
                <c:pt idx="6">
                  <c:v>51.430219360795334</c:v>
                </c:pt>
              </c:numCache>
            </c:numRef>
          </c:val>
          <c:extLst>
            <c:ext xmlns:c16="http://schemas.microsoft.com/office/drawing/2014/chart" uri="{C3380CC4-5D6E-409C-BE32-E72D297353CC}">
              <c16:uniqueId val="{00000000-F3C5-4ED5-9AED-F3F374E74431}"/>
            </c:ext>
          </c:extLst>
        </c:ser>
        <c:ser>
          <c:idx val="4"/>
          <c:order val="1"/>
          <c:tx>
            <c:strRef>
              <c:f>'2017 Global results'!$N$100</c:f>
              <c:strCache>
                <c:ptCount val="1"/>
                <c:pt idx="0">
                  <c:v>SSAF-F</c:v>
                </c:pt>
              </c:strCache>
            </c:strRef>
          </c:tx>
          <c:spPr>
            <a:solidFill>
              <a:schemeClr val="accent6"/>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results'!$O$100:$U$100</c:f>
              <c:numCache>
                <c:formatCode>General</c:formatCode>
                <c:ptCount val="7"/>
                <c:pt idx="0">
                  <c:v>59.194141114556338</c:v>
                </c:pt>
                <c:pt idx="1">
                  <c:v>48.032686993471309</c:v>
                </c:pt>
                <c:pt idx="2">
                  <c:v>56.037877639184835</c:v>
                </c:pt>
                <c:pt idx="3">
                  <c:v>54.727572899141535</c:v>
                </c:pt>
                <c:pt idx="4">
                  <c:v>38.429354041234077</c:v>
                </c:pt>
                <c:pt idx="6">
                  <c:v>50.711423770018229</c:v>
                </c:pt>
              </c:numCache>
            </c:numRef>
          </c:val>
          <c:extLst>
            <c:ext xmlns:c16="http://schemas.microsoft.com/office/drawing/2014/chart" uri="{C3380CC4-5D6E-409C-BE32-E72D297353CC}">
              <c16:uniqueId val="{00000004-F3C5-4ED5-9AED-F3F374E74431}"/>
            </c:ext>
          </c:extLst>
        </c:ser>
        <c:ser>
          <c:idx val="2"/>
          <c:order val="2"/>
          <c:tx>
            <c:strRef>
              <c:f>'2017 Global results'!$N$98</c:f>
              <c:strCache>
                <c:ptCount val="1"/>
                <c:pt idx="0">
                  <c:v>MENA</c:v>
                </c:pt>
              </c:strCache>
            </c:strRef>
          </c:tx>
          <c:spPr>
            <a:solidFill>
              <a:schemeClr val="accent4"/>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results'!$O$98:$U$98</c:f>
              <c:numCache>
                <c:formatCode>General</c:formatCode>
                <c:ptCount val="7"/>
                <c:pt idx="0">
                  <c:v>57.082438428452917</c:v>
                </c:pt>
                <c:pt idx="1">
                  <c:v>47.506577032315889</c:v>
                </c:pt>
                <c:pt idx="2">
                  <c:v>53.186840211350024</c:v>
                </c:pt>
                <c:pt idx="3">
                  <c:v>48.861701261701263</c:v>
                </c:pt>
                <c:pt idx="4">
                  <c:v>44.881915905445311</c:v>
                </c:pt>
                <c:pt idx="6">
                  <c:v>50.521660873837476</c:v>
                </c:pt>
              </c:numCache>
            </c:numRef>
          </c:val>
          <c:extLst>
            <c:ext xmlns:c16="http://schemas.microsoft.com/office/drawing/2014/chart" uri="{C3380CC4-5D6E-409C-BE32-E72D297353CC}">
              <c16:uniqueId val="{00000002-F3C5-4ED5-9AED-F3F374E74431}"/>
            </c:ext>
          </c:extLst>
        </c:ser>
        <c:ser>
          <c:idx val="1"/>
          <c:order val="3"/>
          <c:tx>
            <c:strRef>
              <c:f>'2017 Global results'!$N$97</c:f>
              <c:strCache>
                <c:ptCount val="1"/>
                <c:pt idx="0">
                  <c:v>LAC</c:v>
                </c:pt>
              </c:strCache>
            </c:strRef>
          </c:tx>
          <c:spPr>
            <a:solidFill>
              <a:schemeClr val="accent3"/>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results'!$O$97:$U$97</c:f>
              <c:numCache>
                <c:formatCode>General</c:formatCode>
                <c:ptCount val="7"/>
                <c:pt idx="0">
                  <c:v>52.291509288037069</c:v>
                </c:pt>
                <c:pt idx="1">
                  <c:v>44.835609221025884</c:v>
                </c:pt>
                <c:pt idx="2">
                  <c:v>49.028301730848028</c:v>
                </c:pt>
                <c:pt idx="3">
                  <c:v>55.683050488606035</c:v>
                </c:pt>
                <c:pt idx="4">
                  <c:v>37.153617986951325</c:v>
                </c:pt>
                <c:pt idx="6">
                  <c:v>46.20804706380364</c:v>
                </c:pt>
              </c:numCache>
            </c:numRef>
          </c:val>
          <c:extLst>
            <c:ext xmlns:c16="http://schemas.microsoft.com/office/drawing/2014/chart" uri="{C3380CC4-5D6E-409C-BE32-E72D297353CC}">
              <c16:uniqueId val="{00000001-F3C5-4ED5-9AED-F3F374E74431}"/>
            </c:ext>
          </c:extLst>
        </c:ser>
        <c:ser>
          <c:idx val="3"/>
          <c:order val="4"/>
          <c:tx>
            <c:strRef>
              <c:f>'2017 Global results'!$N$99</c:f>
              <c:strCache>
                <c:ptCount val="1"/>
                <c:pt idx="0">
                  <c:v>ASIA</c:v>
                </c:pt>
              </c:strCache>
            </c:strRef>
          </c:tx>
          <c:spPr>
            <a:solidFill>
              <a:schemeClr val="accent5"/>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results'!$O$99:$U$99</c:f>
              <c:numCache>
                <c:formatCode>General</c:formatCode>
                <c:ptCount val="7"/>
                <c:pt idx="0">
                  <c:v>55.590699042616563</c:v>
                </c:pt>
                <c:pt idx="1">
                  <c:v>42.023320088607477</c:v>
                </c:pt>
                <c:pt idx="2">
                  <c:v>47.37876561215004</c:v>
                </c:pt>
                <c:pt idx="3">
                  <c:v>51.678442200501024</c:v>
                </c:pt>
                <c:pt idx="4">
                  <c:v>38.30614365663385</c:v>
                </c:pt>
                <c:pt idx="6">
                  <c:v>45.906331025156035</c:v>
                </c:pt>
              </c:numCache>
            </c:numRef>
          </c:val>
          <c:extLst>
            <c:ext xmlns:c16="http://schemas.microsoft.com/office/drawing/2014/chart" uri="{C3380CC4-5D6E-409C-BE32-E72D297353CC}">
              <c16:uniqueId val="{00000003-F3C5-4ED5-9AED-F3F374E74431}"/>
            </c:ext>
          </c:extLst>
        </c:ser>
        <c:ser>
          <c:idx val="5"/>
          <c:order val="5"/>
          <c:tx>
            <c:strRef>
              <c:f>'2017 Global results'!$N$101</c:f>
              <c:strCache>
                <c:ptCount val="1"/>
                <c:pt idx="0">
                  <c:v>EECA</c:v>
                </c:pt>
              </c:strCache>
            </c:strRef>
          </c:tx>
          <c:spPr>
            <a:solidFill>
              <a:schemeClr val="accent1"/>
            </a:solidFill>
            <a:ln>
              <a:noFill/>
            </a:ln>
            <a:effectLst/>
          </c:spPr>
          <c:invertIfNegative val="0"/>
          <c:cat>
            <c:strRef>
              <c:f>'2017 Global results'!$O$95:$U$95</c:f>
              <c:strCache>
                <c:ptCount val="7"/>
                <c:pt idx="0">
                  <c:v>Strategy</c:v>
                </c:pt>
                <c:pt idx="1">
                  <c:v>Data</c:v>
                </c:pt>
                <c:pt idx="2">
                  <c:v>Quality</c:v>
                </c:pt>
                <c:pt idx="3">
                  <c:v>Equity</c:v>
                </c:pt>
                <c:pt idx="4">
                  <c:v>Accountability</c:v>
                </c:pt>
                <c:pt idx="6">
                  <c:v>Total</c:v>
                </c:pt>
              </c:strCache>
            </c:strRef>
          </c:cat>
          <c:val>
            <c:numRef>
              <c:f>'2017 Global results'!$O$101:$U$101</c:f>
              <c:numCache>
                <c:formatCode>General</c:formatCode>
                <c:ptCount val="7"/>
                <c:pt idx="0">
                  <c:v>56.67987565205911</c:v>
                </c:pt>
                <c:pt idx="1">
                  <c:v>46.0696019753155</c:v>
                </c:pt>
                <c:pt idx="2">
                  <c:v>50.341962269172768</c:v>
                </c:pt>
                <c:pt idx="3">
                  <c:v>55.123055008606158</c:v>
                </c:pt>
                <c:pt idx="4">
                  <c:v>38.911722904997646</c:v>
                </c:pt>
                <c:pt idx="6">
                  <c:v>43.283684450725971</c:v>
                </c:pt>
              </c:numCache>
            </c:numRef>
          </c:val>
          <c:extLst>
            <c:ext xmlns:c16="http://schemas.microsoft.com/office/drawing/2014/chart" uri="{C3380CC4-5D6E-409C-BE32-E72D297353CC}">
              <c16:uniqueId val="{00000005-F3C5-4ED5-9AED-F3F374E74431}"/>
            </c:ext>
          </c:extLst>
        </c:ser>
        <c:dLbls>
          <c:showLegendKey val="0"/>
          <c:showVal val="0"/>
          <c:showCatName val="0"/>
          <c:showSerName val="0"/>
          <c:showPercent val="0"/>
          <c:showBubbleSize val="0"/>
        </c:dLbls>
        <c:gapWidth val="219"/>
        <c:overlap val="-27"/>
        <c:axId val="1769296975"/>
        <c:axId val="1510268751"/>
      </c:barChart>
      <c:catAx>
        <c:axId val="176929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268751"/>
        <c:crosses val="autoZero"/>
        <c:auto val="1"/>
        <c:lblAlgn val="ctr"/>
        <c:lblOffset val="100"/>
        <c:noMultiLvlLbl val="0"/>
      </c:catAx>
      <c:valAx>
        <c:axId val="1510268751"/>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296975"/>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Score by Region</a:t>
            </a:r>
            <a:r>
              <a:rPr lang="en-US" baseline="0"/>
              <a:t> and Dimension, Based on 1-10 Scale Score (weighted)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'2017 Global results'!$N$106</c:f>
              <c:strCache>
                <c:ptCount val="1"/>
                <c:pt idx="0">
                  <c:v>SSAF-A</c:v>
                </c:pt>
              </c:strCache>
            </c:strRef>
          </c:tx>
          <c:spPr>
            <a:solidFill>
              <a:schemeClr val="accent2"/>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results'!$O$106:$U$106</c:f>
              <c:numCache>
                <c:formatCode>General</c:formatCode>
                <c:ptCount val="7"/>
                <c:pt idx="0">
                  <c:v>66.30562923005138</c:v>
                </c:pt>
                <c:pt idx="1">
                  <c:v>50.541727633405742</c:v>
                </c:pt>
                <c:pt idx="2">
                  <c:v>53.43051629160508</c:v>
                </c:pt>
                <c:pt idx="3">
                  <c:v>60.474325895128189</c:v>
                </c:pt>
                <c:pt idx="4">
                  <c:v>38.034476295099374</c:v>
                </c:pt>
                <c:pt idx="6">
                  <c:v>51.930961628704203</c:v>
                </c:pt>
              </c:numCache>
            </c:numRef>
          </c:val>
          <c:extLst>
            <c:ext xmlns:c16="http://schemas.microsoft.com/office/drawing/2014/chart" uri="{C3380CC4-5D6E-409C-BE32-E72D297353CC}">
              <c16:uniqueId val="{00000000-CBA2-4265-B972-C3256887CE3C}"/>
            </c:ext>
          </c:extLst>
        </c:ser>
        <c:ser>
          <c:idx val="1"/>
          <c:order val="1"/>
          <c:tx>
            <c:strRef>
              <c:f>'2017 Global results'!$N$107</c:f>
              <c:strCache>
                <c:ptCount val="1"/>
                <c:pt idx="0">
                  <c:v>SSAF-F</c:v>
                </c:pt>
              </c:strCache>
            </c:strRef>
          </c:tx>
          <c:spPr>
            <a:solidFill>
              <a:schemeClr val="accent6"/>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results'!$O$107:$U$107</c:f>
              <c:numCache>
                <c:formatCode>General</c:formatCode>
                <c:ptCount val="7"/>
                <c:pt idx="0">
                  <c:v>58.999096801271058</c:v>
                </c:pt>
                <c:pt idx="1">
                  <c:v>41.790757684156468</c:v>
                </c:pt>
                <c:pt idx="2">
                  <c:v>52.238826803640634</c:v>
                </c:pt>
                <c:pt idx="3">
                  <c:v>50.758280976497389</c:v>
                </c:pt>
                <c:pt idx="4">
                  <c:v>32.845114042085683</c:v>
                </c:pt>
                <c:pt idx="6">
                  <c:v>46.710126434028908</c:v>
                </c:pt>
              </c:numCache>
            </c:numRef>
          </c:val>
          <c:extLst>
            <c:ext xmlns:c16="http://schemas.microsoft.com/office/drawing/2014/chart" uri="{C3380CC4-5D6E-409C-BE32-E72D297353CC}">
              <c16:uniqueId val="{00000001-CBA2-4265-B972-C3256887CE3C}"/>
            </c:ext>
          </c:extLst>
        </c:ser>
        <c:ser>
          <c:idx val="3"/>
          <c:order val="2"/>
          <c:tx>
            <c:strRef>
              <c:f>'2017 Global results'!$N$109</c:f>
              <c:strCache>
                <c:ptCount val="1"/>
                <c:pt idx="0">
                  <c:v>ASIA</c:v>
                </c:pt>
              </c:strCache>
            </c:strRef>
          </c:tx>
          <c:spPr>
            <a:solidFill>
              <a:schemeClr val="accent5"/>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results'!$O$109:$U$109</c:f>
              <c:numCache>
                <c:formatCode>General</c:formatCode>
                <c:ptCount val="7"/>
                <c:pt idx="0">
                  <c:v>60.767475525657154</c:v>
                </c:pt>
                <c:pt idx="1">
                  <c:v>45.063546695772082</c:v>
                </c:pt>
                <c:pt idx="2">
                  <c:v>48.176551263077165</c:v>
                </c:pt>
                <c:pt idx="3">
                  <c:v>45.550945451414321</c:v>
                </c:pt>
                <c:pt idx="4">
                  <c:v>41.030462983662815</c:v>
                </c:pt>
                <c:pt idx="6">
                  <c:v>48.194306349248471</c:v>
                </c:pt>
              </c:numCache>
            </c:numRef>
          </c:val>
          <c:extLst>
            <c:ext xmlns:c16="http://schemas.microsoft.com/office/drawing/2014/chart" uri="{C3380CC4-5D6E-409C-BE32-E72D297353CC}">
              <c16:uniqueId val="{00000003-CBA2-4265-B972-C3256887CE3C}"/>
            </c:ext>
          </c:extLst>
        </c:ser>
        <c:ser>
          <c:idx val="2"/>
          <c:order val="3"/>
          <c:tx>
            <c:strRef>
              <c:f>'2017 Global results'!$N$108</c:f>
              <c:strCache>
                <c:ptCount val="1"/>
                <c:pt idx="0">
                  <c:v>LAC</c:v>
                </c:pt>
              </c:strCache>
            </c:strRef>
          </c:tx>
          <c:spPr>
            <a:solidFill>
              <a:schemeClr val="accent3"/>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results'!$O$108:$U$108</c:f>
              <c:numCache>
                <c:formatCode>General</c:formatCode>
                <c:ptCount val="7"/>
                <c:pt idx="0">
                  <c:v>55.115873164292502</c:v>
                </c:pt>
                <c:pt idx="1">
                  <c:v>48.445979406695976</c:v>
                </c:pt>
                <c:pt idx="2">
                  <c:v>49.47876981052918</c:v>
                </c:pt>
                <c:pt idx="3">
                  <c:v>57.726686689082925</c:v>
                </c:pt>
                <c:pt idx="4">
                  <c:v>35.763753107162479</c:v>
                </c:pt>
                <c:pt idx="6">
                  <c:v>47.383467173781249</c:v>
                </c:pt>
              </c:numCache>
            </c:numRef>
          </c:val>
          <c:extLst>
            <c:ext xmlns:c16="http://schemas.microsoft.com/office/drawing/2014/chart" uri="{C3380CC4-5D6E-409C-BE32-E72D297353CC}">
              <c16:uniqueId val="{00000002-CBA2-4265-B972-C3256887CE3C}"/>
            </c:ext>
          </c:extLst>
        </c:ser>
        <c:ser>
          <c:idx val="4"/>
          <c:order val="4"/>
          <c:tx>
            <c:strRef>
              <c:f>'2017 Global results'!$N$110</c:f>
              <c:strCache>
                <c:ptCount val="1"/>
                <c:pt idx="0">
                  <c:v>MENA</c:v>
                </c:pt>
              </c:strCache>
            </c:strRef>
          </c:tx>
          <c:spPr>
            <a:solidFill>
              <a:schemeClr val="accent4"/>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results'!$O$110:$U$110</c:f>
              <c:numCache>
                <c:formatCode>General</c:formatCode>
                <c:ptCount val="7"/>
                <c:pt idx="0">
                  <c:v>57.019853066223078</c:v>
                </c:pt>
                <c:pt idx="1">
                  <c:v>44.543842934543747</c:v>
                </c:pt>
                <c:pt idx="2">
                  <c:v>49.419137519123375</c:v>
                </c:pt>
                <c:pt idx="3">
                  <c:v>42.661126085807567</c:v>
                </c:pt>
                <c:pt idx="4">
                  <c:v>41.167990534520577</c:v>
                </c:pt>
                <c:pt idx="6">
                  <c:v>47.547618809518212</c:v>
                </c:pt>
              </c:numCache>
            </c:numRef>
          </c:val>
          <c:extLst>
            <c:ext xmlns:c16="http://schemas.microsoft.com/office/drawing/2014/chart" uri="{C3380CC4-5D6E-409C-BE32-E72D297353CC}">
              <c16:uniqueId val="{00000004-CBA2-4265-B972-C3256887CE3C}"/>
            </c:ext>
          </c:extLst>
        </c:ser>
        <c:ser>
          <c:idx val="5"/>
          <c:order val="5"/>
          <c:tx>
            <c:strRef>
              <c:f>'2017 Global results'!$N$111</c:f>
              <c:strCache>
                <c:ptCount val="1"/>
                <c:pt idx="0">
                  <c:v>EECA</c:v>
                </c:pt>
              </c:strCache>
            </c:strRef>
          </c:tx>
          <c:spPr>
            <a:solidFill>
              <a:schemeClr val="accent1"/>
            </a:solidFill>
            <a:ln>
              <a:noFill/>
            </a:ln>
            <a:effectLst/>
          </c:spPr>
          <c:invertIfNegative val="0"/>
          <c:cat>
            <c:strRef>
              <c:f>'2017 Global results'!$O$105:$U$105</c:f>
              <c:strCache>
                <c:ptCount val="7"/>
                <c:pt idx="0">
                  <c:v>Strategy</c:v>
                </c:pt>
                <c:pt idx="1">
                  <c:v>Data</c:v>
                </c:pt>
                <c:pt idx="2">
                  <c:v>Quality </c:v>
                </c:pt>
                <c:pt idx="3">
                  <c:v>Equity </c:v>
                </c:pt>
                <c:pt idx="4">
                  <c:v>Accountability </c:v>
                </c:pt>
                <c:pt idx="6">
                  <c:v>Total</c:v>
                </c:pt>
              </c:strCache>
            </c:strRef>
          </c:cat>
          <c:val>
            <c:numRef>
              <c:f>'2017 Global results'!$O$111:$U$111</c:f>
              <c:numCache>
                <c:formatCode>General</c:formatCode>
                <c:ptCount val="7"/>
                <c:pt idx="0">
                  <c:v>29.746709617215302</c:v>
                </c:pt>
                <c:pt idx="1">
                  <c:v>34.964668370375442</c:v>
                </c:pt>
                <c:pt idx="2">
                  <c:v>34.686367877000158</c:v>
                </c:pt>
                <c:pt idx="3">
                  <c:v>45.420692158286123</c:v>
                </c:pt>
                <c:pt idx="4">
                  <c:v>27.469964710792105</c:v>
                </c:pt>
                <c:pt idx="6">
                  <c:v>32.365005803303092</c:v>
                </c:pt>
              </c:numCache>
            </c:numRef>
          </c:val>
          <c:extLst>
            <c:ext xmlns:c16="http://schemas.microsoft.com/office/drawing/2014/chart" uri="{C3380CC4-5D6E-409C-BE32-E72D297353CC}">
              <c16:uniqueId val="{00000005-CBA2-4265-B972-C3256887CE3C}"/>
            </c:ext>
          </c:extLst>
        </c:ser>
        <c:dLbls>
          <c:showLegendKey val="0"/>
          <c:showVal val="0"/>
          <c:showCatName val="0"/>
          <c:showSerName val="0"/>
          <c:showPercent val="0"/>
          <c:showBubbleSize val="0"/>
        </c:dLbls>
        <c:gapWidth val="219"/>
        <c:overlap val="-27"/>
        <c:axId val="1786037439"/>
        <c:axId val="1470221535"/>
      </c:barChart>
      <c:catAx>
        <c:axId val="178603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21535"/>
        <c:crosses val="autoZero"/>
        <c:auto val="1"/>
        <c:lblAlgn val="ctr"/>
        <c:lblOffset val="100"/>
        <c:noMultiLvlLbl val="0"/>
      </c:catAx>
      <c:valAx>
        <c:axId val="1470221535"/>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037439"/>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a:t>
            </a:r>
            <a:r>
              <a:rPr lang="en-US" baseline="0"/>
              <a:t> Score by Region and Dimension, based on y/n score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'2017 Global results'!$Y$96</c:f>
              <c:strCache>
                <c:ptCount val="1"/>
                <c:pt idx="0">
                  <c:v>SSAF-A</c:v>
                </c:pt>
              </c:strCache>
            </c:strRef>
          </c:tx>
          <c:spPr>
            <a:solidFill>
              <a:schemeClr val="accent2"/>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results'!$Z$96:$AF$96</c:f>
              <c:numCache>
                <c:formatCode>General</c:formatCode>
                <c:ptCount val="7"/>
                <c:pt idx="0">
                  <c:v>89.640434932714342</c:v>
                </c:pt>
                <c:pt idx="1">
                  <c:v>79.916928251487093</c:v>
                </c:pt>
                <c:pt idx="2">
                  <c:v>75.860815246844666</c:v>
                </c:pt>
                <c:pt idx="3">
                  <c:v>83.438310708898939</c:v>
                </c:pt>
                <c:pt idx="4">
                  <c:v>65.437790967202744</c:v>
                </c:pt>
                <c:pt idx="6">
                  <c:v>77.201080488139297</c:v>
                </c:pt>
              </c:numCache>
            </c:numRef>
          </c:val>
          <c:extLst>
            <c:ext xmlns:c16="http://schemas.microsoft.com/office/drawing/2014/chart" uri="{C3380CC4-5D6E-409C-BE32-E72D297353CC}">
              <c16:uniqueId val="{00000000-CCF5-49B8-85A1-A3C8CF35AABA}"/>
            </c:ext>
          </c:extLst>
        </c:ser>
        <c:ser>
          <c:idx val="4"/>
          <c:order val="1"/>
          <c:tx>
            <c:strRef>
              <c:f>'2017 Global results'!$Y$100</c:f>
              <c:strCache>
                <c:ptCount val="1"/>
                <c:pt idx="0">
                  <c:v>SSAF-F</c:v>
                </c:pt>
              </c:strCache>
            </c:strRef>
          </c:tx>
          <c:spPr>
            <a:solidFill>
              <a:schemeClr val="accent6"/>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results'!$Z$100:$AF$100</c:f>
              <c:numCache>
                <c:formatCode>General</c:formatCode>
                <c:ptCount val="7"/>
                <c:pt idx="0">
                  <c:v>87.503447148775862</c:v>
                </c:pt>
                <c:pt idx="1">
                  <c:v>78.754142363787693</c:v>
                </c:pt>
                <c:pt idx="2">
                  <c:v>83.572364454717373</c:v>
                </c:pt>
                <c:pt idx="3">
                  <c:v>78.486511950179761</c:v>
                </c:pt>
                <c:pt idx="4">
                  <c:v>60.052915174022438</c:v>
                </c:pt>
                <c:pt idx="6">
                  <c:v>77.2607816299425</c:v>
                </c:pt>
              </c:numCache>
            </c:numRef>
          </c:val>
          <c:extLst>
            <c:ext xmlns:c16="http://schemas.microsoft.com/office/drawing/2014/chart" uri="{C3380CC4-5D6E-409C-BE32-E72D297353CC}">
              <c16:uniqueId val="{00000004-CCF5-49B8-85A1-A3C8CF35AABA}"/>
            </c:ext>
          </c:extLst>
        </c:ser>
        <c:ser>
          <c:idx val="3"/>
          <c:order val="2"/>
          <c:tx>
            <c:strRef>
              <c:f>'2017 Global results'!$Y$99</c:f>
              <c:strCache>
                <c:ptCount val="1"/>
                <c:pt idx="0">
                  <c:v>ASIA</c:v>
                </c:pt>
              </c:strCache>
            </c:strRef>
          </c:tx>
          <c:spPr>
            <a:solidFill>
              <a:schemeClr val="accent5"/>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results'!$Z$99:$AF$99</c:f>
              <c:numCache>
                <c:formatCode>General</c:formatCode>
                <c:ptCount val="7"/>
                <c:pt idx="0">
                  <c:v>81.430993434669887</c:v>
                </c:pt>
                <c:pt idx="1">
                  <c:v>66.512299455638555</c:v>
                </c:pt>
                <c:pt idx="2">
                  <c:v>69.415434703064463</c:v>
                </c:pt>
                <c:pt idx="3">
                  <c:v>68.032540670038401</c:v>
                </c:pt>
                <c:pt idx="4">
                  <c:v>59.043250088505971</c:v>
                </c:pt>
                <c:pt idx="6">
                  <c:v>68.575728544609433</c:v>
                </c:pt>
              </c:numCache>
            </c:numRef>
          </c:val>
          <c:extLst>
            <c:ext xmlns:c16="http://schemas.microsoft.com/office/drawing/2014/chart" uri="{C3380CC4-5D6E-409C-BE32-E72D297353CC}">
              <c16:uniqueId val="{00000003-CCF5-49B8-85A1-A3C8CF35AABA}"/>
            </c:ext>
          </c:extLst>
        </c:ser>
        <c:ser>
          <c:idx val="1"/>
          <c:order val="3"/>
          <c:tx>
            <c:strRef>
              <c:f>'2017 Global results'!$Y$97</c:f>
              <c:strCache>
                <c:ptCount val="1"/>
                <c:pt idx="0">
                  <c:v>LAC</c:v>
                </c:pt>
              </c:strCache>
            </c:strRef>
          </c:tx>
          <c:spPr>
            <a:solidFill>
              <a:schemeClr val="accent3"/>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results'!$Z$97:$AF$97</c:f>
              <c:numCache>
                <c:formatCode>General</c:formatCode>
                <c:ptCount val="7"/>
                <c:pt idx="0">
                  <c:v>74.87991175491176</c:v>
                </c:pt>
                <c:pt idx="1">
                  <c:v>66.728671791171791</c:v>
                </c:pt>
                <c:pt idx="2">
                  <c:v>69.631556714890039</c:v>
                </c:pt>
                <c:pt idx="3">
                  <c:v>77.526715708533885</c:v>
                </c:pt>
                <c:pt idx="4">
                  <c:v>56.443024568024555</c:v>
                </c:pt>
                <c:pt idx="6">
                  <c:v>67.168658990186785</c:v>
                </c:pt>
              </c:numCache>
            </c:numRef>
          </c:val>
          <c:extLst>
            <c:ext xmlns:c16="http://schemas.microsoft.com/office/drawing/2014/chart" uri="{C3380CC4-5D6E-409C-BE32-E72D297353CC}">
              <c16:uniqueId val="{00000001-CCF5-49B8-85A1-A3C8CF35AABA}"/>
            </c:ext>
          </c:extLst>
        </c:ser>
        <c:ser>
          <c:idx val="2"/>
          <c:order val="4"/>
          <c:tx>
            <c:strRef>
              <c:f>'2017 Global results'!$Y$98</c:f>
              <c:strCache>
                <c:ptCount val="1"/>
                <c:pt idx="0">
                  <c:v>MENA</c:v>
                </c:pt>
              </c:strCache>
            </c:strRef>
          </c:tx>
          <c:spPr>
            <a:solidFill>
              <a:schemeClr val="accent4"/>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results'!$Z$98:$AF$98</c:f>
              <c:numCache>
                <c:formatCode>General</c:formatCode>
                <c:ptCount val="7"/>
                <c:pt idx="0">
                  <c:v>83.642714741398962</c:v>
                </c:pt>
                <c:pt idx="1">
                  <c:v>63.503593612718326</c:v>
                </c:pt>
                <c:pt idx="2">
                  <c:v>68.343256388148035</c:v>
                </c:pt>
                <c:pt idx="3">
                  <c:v>50.461390948233053</c:v>
                </c:pt>
                <c:pt idx="4">
                  <c:v>65.805379342879348</c:v>
                </c:pt>
                <c:pt idx="6">
                  <c:v>68.852916827156633</c:v>
                </c:pt>
              </c:numCache>
            </c:numRef>
          </c:val>
          <c:extLst>
            <c:ext xmlns:c16="http://schemas.microsoft.com/office/drawing/2014/chart" uri="{C3380CC4-5D6E-409C-BE32-E72D297353CC}">
              <c16:uniqueId val="{00000002-CCF5-49B8-85A1-A3C8CF35AABA}"/>
            </c:ext>
          </c:extLst>
        </c:ser>
        <c:ser>
          <c:idx val="5"/>
          <c:order val="5"/>
          <c:tx>
            <c:strRef>
              <c:f>'2017 Global results'!$Y$101</c:f>
              <c:strCache>
                <c:ptCount val="1"/>
                <c:pt idx="0">
                  <c:v>EECA</c:v>
                </c:pt>
              </c:strCache>
            </c:strRef>
          </c:tx>
          <c:spPr>
            <a:solidFill>
              <a:schemeClr val="accent1"/>
            </a:solidFill>
            <a:ln>
              <a:noFill/>
            </a:ln>
            <a:effectLst/>
          </c:spPr>
          <c:invertIfNegative val="0"/>
          <c:cat>
            <c:strRef>
              <c:f>'2017 Global results'!$Z$95:$AF$95</c:f>
              <c:strCache>
                <c:ptCount val="7"/>
                <c:pt idx="0">
                  <c:v>Strategy</c:v>
                </c:pt>
                <c:pt idx="1">
                  <c:v>Data</c:v>
                </c:pt>
                <c:pt idx="2">
                  <c:v>Quality</c:v>
                </c:pt>
                <c:pt idx="3">
                  <c:v>Equity</c:v>
                </c:pt>
                <c:pt idx="4">
                  <c:v>Accountability</c:v>
                </c:pt>
                <c:pt idx="6">
                  <c:v>Total</c:v>
                </c:pt>
              </c:strCache>
            </c:strRef>
          </c:cat>
          <c:val>
            <c:numRef>
              <c:f>'2017 Global results'!$Z$101:$AF$101</c:f>
              <c:numCache>
                <c:formatCode>General</c:formatCode>
                <c:ptCount val="7"/>
                <c:pt idx="0">
                  <c:v>68.791204710322347</c:v>
                </c:pt>
                <c:pt idx="1">
                  <c:v>59.307697593318899</c:v>
                </c:pt>
                <c:pt idx="2">
                  <c:v>57.420824138386756</c:v>
                </c:pt>
                <c:pt idx="3">
                  <c:v>69.778665807303568</c:v>
                </c:pt>
                <c:pt idx="4">
                  <c:v>51.578212504260925</c:v>
                </c:pt>
                <c:pt idx="6">
                  <c:v>59.005287617048793</c:v>
                </c:pt>
              </c:numCache>
            </c:numRef>
          </c:val>
          <c:extLst>
            <c:ext xmlns:c16="http://schemas.microsoft.com/office/drawing/2014/chart" uri="{C3380CC4-5D6E-409C-BE32-E72D297353CC}">
              <c16:uniqueId val="{00000005-CCF5-49B8-85A1-A3C8CF35AABA}"/>
            </c:ext>
          </c:extLst>
        </c:ser>
        <c:dLbls>
          <c:showLegendKey val="0"/>
          <c:showVal val="0"/>
          <c:showCatName val="0"/>
          <c:showSerName val="0"/>
          <c:showPercent val="0"/>
          <c:showBubbleSize val="0"/>
        </c:dLbls>
        <c:gapWidth val="219"/>
        <c:overlap val="-27"/>
        <c:axId val="296637103"/>
        <c:axId val="1728934463"/>
      </c:barChart>
      <c:catAx>
        <c:axId val="29663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34463"/>
        <c:crosses val="autoZero"/>
        <c:auto val="1"/>
        <c:lblAlgn val="ctr"/>
        <c:lblOffset val="100"/>
        <c:noMultiLvlLbl val="0"/>
      </c:catAx>
      <c:valAx>
        <c:axId val="172893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37103"/>
        <c:crosses val="autoZero"/>
        <c:crossBetween val="between"/>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Score by Region and Dimension, Based</a:t>
            </a:r>
            <a:r>
              <a:rPr lang="en-US" baseline="0"/>
              <a:t> on y/n Score (weighted)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'2017 Global results'!$Y$106</c:f>
              <c:strCache>
                <c:ptCount val="1"/>
                <c:pt idx="0">
                  <c:v>SSAF-A</c:v>
                </c:pt>
              </c:strCache>
            </c:strRef>
          </c:tx>
          <c:spPr>
            <a:solidFill>
              <a:schemeClr val="accent2"/>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results'!$Z$106:$AF$106</c:f>
              <c:numCache>
                <c:formatCode>General</c:formatCode>
                <c:ptCount val="7"/>
                <c:pt idx="0">
                  <c:v>92.100713550128148</c:v>
                </c:pt>
                <c:pt idx="1">
                  <c:v>81.927407042931193</c:v>
                </c:pt>
                <c:pt idx="2">
                  <c:v>78.730484315178401</c:v>
                </c:pt>
                <c:pt idx="3">
                  <c:v>77.985960101531035</c:v>
                </c:pt>
                <c:pt idx="4">
                  <c:v>64.66083829904359</c:v>
                </c:pt>
                <c:pt idx="6">
                  <c:v>78.489276993002846</c:v>
                </c:pt>
              </c:numCache>
            </c:numRef>
          </c:val>
          <c:extLst>
            <c:ext xmlns:c16="http://schemas.microsoft.com/office/drawing/2014/chart" uri="{C3380CC4-5D6E-409C-BE32-E72D297353CC}">
              <c16:uniqueId val="{00000000-E4A1-414D-ACB3-0F060924F051}"/>
            </c:ext>
          </c:extLst>
        </c:ser>
        <c:ser>
          <c:idx val="1"/>
          <c:order val="1"/>
          <c:tx>
            <c:strRef>
              <c:f>'2017 Global results'!$Y$107</c:f>
              <c:strCache>
                <c:ptCount val="1"/>
                <c:pt idx="0">
                  <c:v>SSAF-F</c:v>
                </c:pt>
              </c:strCache>
            </c:strRef>
          </c:tx>
          <c:spPr>
            <a:solidFill>
              <a:schemeClr val="accent6"/>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results'!$Z$107:$AF$107</c:f>
              <c:numCache>
                <c:formatCode>General</c:formatCode>
                <c:ptCount val="7"/>
                <c:pt idx="0">
                  <c:v>89.101949233932913</c:v>
                </c:pt>
                <c:pt idx="1">
                  <c:v>76.702155246898329</c:v>
                </c:pt>
                <c:pt idx="2">
                  <c:v>81.484685528366043</c:v>
                </c:pt>
                <c:pt idx="3">
                  <c:v>78.057658954212442</c:v>
                </c:pt>
                <c:pt idx="4">
                  <c:v>57.886060407569786</c:v>
                </c:pt>
                <c:pt idx="6">
                  <c:v>75.980624604279129</c:v>
                </c:pt>
              </c:numCache>
            </c:numRef>
          </c:val>
          <c:extLst>
            <c:ext xmlns:c16="http://schemas.microsoft.com/office/drawing/2014/chart" uri="{C3380CC4-5D6E-409C-BE32-E72D297353CC}">
              <c16:uniqueId val="{00000001-E4A1-414D-ACB3-0F060924F051}"/>
            </c:ext>
          </c:extLst>
        </c:ser>
        <c:ser>
          <c:idx val="3"/>
          <c:order val="2"/>
          <c:tx>
            <c:strRef>
              <c:f>'2017 Global results'!$Y$109</c:f>
              <c:strCache>
                <c:ptCount val="1"/>
                <c:pt idx="0">
                  <c:v>ASIA</c:v>
                </c:pt>
              </c:strCache>
            </c:strRef>
          </c:tx>
          <c:spPr>
            <a:solidFill>
              <a:schemeClr val="accent5"/>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results'!$Z$109:$AF$109</c:f>
              <c:numCache>
                <c:formatCode>General</c:formatCode>
                <c:ptCount val="7"/>
                <c:pt idx="0">
                  <c:v>83.030562974733812</c:v>
                </c:pt>
                <c:pt idx="1">
                  <c:v>63.343887519048913</c:v>
                </c:pt>
                <c:pt idx="2">
                  <c:v>71.430997739207086</c:v>
                </c:pt>
                <c:pt idx="3">
                  <c:v>55.118306260912256</c:v>
                </c:pt>
                <c:pt idx="4">
                  <c:v>56.358278041612166</c:v>
                </c:pt>
                <c:pt idx="6">
                  <c:v>67.549674243967331</c:v>
                </c:pt>
              </c:numCache>
            </c:numRef>
          </c:val>
          <c:extLst>
            <c:ext xmlns:c16="http://schemas.microsoft.com/office/drawing/2014/chart" uri="{C3380CC4-5D6E-409C-BE32-E72D297353CC}">
              <c16:uniqueId val="{00000003-E4A1-414D-ACB3-0F060924F051}"/>
            </c:ext>
          </c:extLst>
        </c:ser>
        <c:ser>
          <c:idx val="2"/>
          <c:order val="3"/>
          <c:tx>
            <c:strRef>
              <c:f>'2017 Global results'!$Y$108</c:f>
              <c:strCache>
                <c:ptCount val="1"/>
                <c:pt idx="0">
                  <c:v>LAC</c:v>
                </c:pt>
              </c:strCache>
            </c:strRef>
          </c:tx>
          <c:spPr>
            <a:solidFill>
              <a:schemeClr val="accent3"/>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results'!$Z$108:$AF$108</c:f>
              <c:numCache>
                <c:formatCode>General</c:formatCode>
                <c:ptCount val="7"/>
                <c:pt idx="0">
                  <c:v>75.516988005635866</c:v>
                </c:pt>
                <c:pt idx="1">
                  <c:v>75.062077581518068</c:v>
                </c:pt>
                <c:pt idx="2">
                  <c:v>73.237389928295386</c:v>
                </c:pt>
                <c:pt idx="3">
                  <c:v>80.839628508730613</c:v>
                </c:pt>
                <c:pt idx="4">
                  <c:v>59.665557984261412</c:v>
                </c:pt>
                <c:pt idx="6">
                  <c:v>71.081356386441684</c:v>
                </c:pt>
              </c:numCache>
            </c:numRef>
          </c:val>
          <c:extLst>
            <c:ext xmlns:c16="http://schemas.microsoft.com/office/drawing/2014/chart" uri="{C3380CC4-5D6E-409C-BE32-E72D297353CC}">
              <c16:uniqueId val="{00000002-E4A1-414D-ACB3-0F060924F051}"/>
            </c:ext>
          </c:extLst>
        </c:ser>
        <c:ser>
          <c:idx val="4"/>
          <c:order val="4"/>
          <c:tx>
            <c:strRef>
              <c:f>'2017 Global results'!$Y$110</c:f>
              <c:strCache>
                <c:ptCount val="1"/>
                <c:pt idx="0">
                  <c:v>MENA</c:v>
                </c:pt>
              </c:strCache>
            </c:strRef>
          </c:tx>
          <c:spPr>
            <a:solidFill>
              <a:schemeClr val="accent4"/>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results'!$Z$110:$AF$110</c:f>
              <c:numCache>
                <c:formatCode>General</c:formatCode>
                <c:ptCount val="7"/>
                <c:pt idx="0">
                  <c:v>77.103681366315215</c:v>
                </c:pt>
                <c:pt idx="1">
                  <c:v>63.186400014761013</c:v>
                </c:pt>
                <c:pt idx="2">
                  <c:v>62.907634812043959</c:v>
                </c:pt>
                <c:pt idx="3">
                  <c:v>37.863241528496566</c:v>
                </c:pt>
                <c:pt idx="4">
                  <c:v>61.497711791442121</c:v>
                </c:pt>
                <c:pt idx="6">
                  <c:v>64.191088764436884</c:v>
                </c:pt>
              </c:numCache>
            </c:numRef>
          </c:val>
          <c:extLst>
            <c:ext xmlns:c16="http://schemas.microsoft.com/office/drawing/2014/chart" uri="{C3380CC4-5D6E-409C-BE32-E72D297353CC}">
              <c16:uniqueId val="{00000004-E4A1-414D-ACB3-0F060924F051}"/>
            </c:ext>
          </c:extLst>
        </c:ser>
        <c:ser>
          <c:idx val="5"/>
          <c:order val="5"/>
          <c:tx>
            <c:strRef>
              <c:f>'2017 Global results'!$Y$111</c:f>
              <c:strCache>
                <c:ptCount val="1"/>
                <c:pt idx="0">
                  <c:v>EECA</c:v>
                </c:pt>
              </c:strCache>
            </c:strRef>
          </c:tx>
          <c:spPr>
            <a:solidFill>
              <a:schemeClr val="accent1"/>
            </a:solidFill>
            <a:ln>
              <a:noFill/>
            </a:ln>
            <a:effectLst/>
          </c:spPr>
          <c:invertIfNegative val="0"/>
          <c:cat>
            <c:strRef>
              <c:f>'2017 Global results'!$Z$105:$AF$105</c:f>
              <c:strCache>
                <c:ptCount val="7"/>
                <c:pt idx="0">
                  <c:v>Strategy</c:v>
                </c:pt>
                <c:pt idx="1">
                  <c:v>Data</c:v>
                </c:pt>
                <c:pt idx="2">
                  <c:v>Quality </c:v>
                </c:pt>
                <c:pt idx="3">
                  <c:v>Equity </c:v>
                </c:pt>
                <c:pt idx="4">
                  <c:v>Accountability </c:v>
                </c:pt>
                <c:pt idx="6">
                  <c:v>Total</c:v>
                </c:pt>
              </c:strCache>
            </c:strRef>
          </c:cat>
          <c:val>
            <c:numRef>
              <c:f>'2017 Global results'!$Z$111:$AF$111</c:f>
              <c:numCache>
                <c:formatCode>General</c:formatCode>
                <c:ptCount val="7"/>
                <c:pt idx="0">
                  <c:v>46.189505687165976</c:v>
                </c:pt>
                <c:pt idx="1">
                  <c:v>59.919951917363065</c:v>
                </c:pt>
                <c:pt idx="2">
                  <c:v>46.356109885146971</c:v>
                </c:pt>
                <c:pt idx="3">
                  <c:v>46.539393553807997</c:v>
                </c:pt>
                <c:pt idx="4">
                  <c:v>44.320959922678469</c:v>
                </c:pt>
                <c:pt idx="6">
                  <c:v>48.654703368872056</c:v>
                </c:pt>
              </c:numCache>
            </c:numRef>
          </c:val>
          <c:extLst>
            <c:ext xmlns:c16="http://schemas.microsoft.com/office/drawing/2014/chart" uri="{C3380CC4-5D6E-409C-BE32-E72D297353CC}">
              <c16:uniqueId val="{00000005-E4A1-414D-ACB3-0F060924F051}"/>
            </c:ext>
          </c:extLst>
        </c:ser>
        <c:dLbls>
          <c:showLegendKey val="0"/>
          <c:showVal val="0"/>
          <c:showCatName val="0"/>
          <c:showSerName val="0"/>
          <c:showPercent val="0"/>
          <c:showBubbleSize val="0"/>
        </c:dLbls>
        <c:gapWidth val="219"/>
        <c:overlap val="-27"/>
        <c:axId val="296672703"/>
        <c:axId val="493600751"/>
      </c:barChart>
      <c:catAx>
        <c:axId val="29667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00751"/>
        <c:crosses val="autoZero"/>
        <c:auto val="1"/>
        <c:lblAlgn val="ctr"/>
        <c:lblOffset val="100"/>
        <c:noMultiLvlLbl val="0"/>
      </c:catAx>
      <c:valAx>
        <c:axId val="49360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7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a:t>
            </a:r>
            <a:r>
              <a:rPr lang="en-US" baseline="0"/>
              <a:t> point difference between 2017 Y/N Scores and 1-10 Scores (unweighted and 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Unweighted</c:v>
          </c:tx>
          <c:spPr>
            <a:solidFill>
              <a:schemeClr val="accent1">
                <a:lumMod val="75000"/>
              </a:schemeClr>
            </a:solidFill>
            <a:ln>
              <a:noFill/>
            </a:ln>
            <a:effectLst/>
          </c:spPr>
          <c:invertIfNegative val="0"/>
          <c:cat>
            <c:strRef>
              <c:f>'2017 Global results'!$O$115:$U$115</c:f>
              <c:strCache>
                <c:ptCount val="7"/>
                <c:pt idx="0">
                  <c:v>Strategy</c:v>
                </c:pt>
                <c:pt idx="1">
                  <c:v>Data</c:v>
                </c:pt>
                <c:pt idx="2">
                  <c:v>Quality </c:v>
                </c:pt>
                <c:pt idx="3">
                  <c:v>Equity </c:v>
                </c:pt>
                <c:pt idx="4">
                  <c:v>Accountability </c:v>
                </c:pt>
                <c:pt idx="6">
                  <c:v>Total</c:v>
                </c:pt>
              </c:strCache>
            </c:strRef>
          </c:cat>
          <c:val>
            <c:numRef>
              <c:f>'2017 Global results'!$O$114:$U$114</c:f>
              <c:numCache>
                <c:formatCode>General</c:formatCode>
                <c:ptCount val="7"/>
                <c:pt idx="0">
                  <c:v>26.964962121212125</c:v>
                </c:pt>
                <c:pt idx="1">
                  <c:v>27.647665413290415</c:v>
                </c:pt>
                <c:pt idx="2">
                  <c:v>24.050024050024046</c:v>
                </c:pt>
                <c:pt idx="3">
                  <c:v>19.805836139169475</c:v>
                </c:pt>
                <c:pt idx="4">
                  <c:v>20.457012123678794</c:v>
                </c:pt>
                <c:pt idx="6">
                  <c:v>25.473126100860878</c:v>
                </c:pt>
              </c:numCache>
            </c:numRef>
          </c:val>
          <c:extLst>
            <c:ext xmlns:c16="http://schemas.microsoft.com/office/drawing/2014/chart" uri="{C3380CC4-5D6E-409C-BE32-E72D297353CC}">
              <c16:uniqueId val="{00000000-9922-4769-8741-02FDD544F094}"/>
            </c:ext>
          </c:extLst>
        </c:ser>
        <c:ser>
          <c:idx val="1"/>
          <c:order val="1"/>
          <c:tx>
            <c:v>Weighted</c:v>
          </c:tx>
          <c:spPr>
            <a:solidFill>
              <a:schemeClr val="accent1">
                <a:lumMod val="60000"/>
                <a:lumOff val="40000"/>
              </a:schemeClr>
            </a:solidFill>
            <a:ln>
              <a:noFill/>
            </a:ln>
            <a:effectLst/>
          </c:spPr>
          <c:invertIfNegative val="0"/>
          <c:val>
            <c:numRef>
              <c:f>'2017 Global results'!$Z$114:$AF$114</c:f>
              <c:numCache>
                <c:formatCode>General</c:formatCode>
                <c:ptCount val="7"/>
                <c:pt idx="0">
                  <c:v>24.797611805959484</c:v>
                </c:pt>
                <c:pt idx="1">
                  <c:v>35.402687392608456</c:v>
                </c:pt>
                <c:pt idx="2">
                  <c:v>31.166834017000447</c:v>
                </c:pt>
                <c:pt idx="3">
                  <c:v>7.177348603272617</c:v>
                </c:pt>
                <c:pt idx="4">
                  <c:v>28.146247119953681</c:v>
                </c:pt>
                <c:pt idx="6">
                  <c:v>21.190741947136544</c:v>
                </c:pt>
              </c:numCache>
            </c:numRef>
          </c:val>
          <c:extLst>
            <c:ext xmlns:c16="http://schemas.microsoft.com/office/drawing/2014/chart" uri="{C3380CC4-5D6E-409C-BE32-E72D297353CC}">
              <c16:uniqueId val="{00000002-9922-4769-8741-02FDD544F094}"/>
            </c:ext>
          </c:extLst>
        </c:ser>
        <c:dLbls>
          <c:showLegendKey val="0"/>
          <c:showVal val="0"/>
          <c:showCatName val="0"/>
          <c:showSerName val="0"/>
          <c:showPercent val="0"/>
          <c:showBubbleSize val="0"/>
        </c:dLbls>
        <c:gapWidth val="219"/>
        <c:overlap val="-27"/>
        <c:axId val="551896079"/>
        <c:axId val="293447327"/>
      </c:barChart>
      <c:catAx>
        <c:axId val="55189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447327"/>
        <c:crosses val="autoZero"/>
        <c:auto val="1"/>
        <c:lblAlgn val="ctr"/>
        <c:lblOffset val="100"/>
        <c:noMultiLvlLbl val="0"/>
      </c:catAx>
      <c:valAx>
        <c:axId val="29344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896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 Point</a:t>
            </a:r>
            <a:r>
              <a:rPr lang="en-US" baseline="0"/>
              <a:t> Difference in NCIFP Domain Scores from 2014 to 2017, by region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'2014 2017 Global results'!$N$33</c:f>
              <c:strCache>
                <c:ptCount val="1"/>
                <c:pt idx="0">
                  <c:v>SSAF-A</c:v>
                </c:pt>
              </c:strCache>
            </c:strRef>
          </c:tx>
          <c:spPr>
            <a:solidFill>
              <a:schemeClr val="accent2"/>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results'!$O$33:$U$33</c:f>
              <c:numCache>
                <c:formatCode>0.0</c:formatCode>
                <c:ptCount val="7"/>
                <c:pt idx="0">
                  <c:v>13.336256154883607</c:v>
                </c:pt>
                <c:pt idx="1">
                  <c:v>15.535707678564826</c:v>
                </c:pt>
                <c:pt idx="2">
                  <c:v>12.488401780681194</c:v>
                </c:pt>
                <c:pt idx="3">
                  <c:v>7.1033162008652191</c:v>
                </c:pt>
                <c:pt idx="4">
                  <c:v>21.770007770007769</c:v>
                </c:pt>
                <c:pt idx="6">
                  <c:v>13.054778623996317</c:v>
                </c:pt>
              </c:numCache>
            </c:numRef>
          </c:val>
          <c:extLst>
            <c:ext xmlns:c16="http://schemas.microsoft.com/office/drawing/2014/chart" uri="{C3380CC4-5D6E-409C-BE32-E72D297353CC}">
              <c16:uniqueId val="{00000002-70AA-4E92-817D-3783EADFED2E}"/>
            </c:ext>
          </c:extLst>
        </c:ser>
        <c:ser>
          <c:idx val="0"/>
          <c:order val="1"/>
          <c:tx>
            <c:strRef>
              <c:f>'2014 2017 Global results'!$N$31</c:f>
              <c:strCache>
                <c:ptCount val="1"/>
                <c:pt idx="0">
                  <c:v>SSAF-F</c:v>
                </c:pt>
              </c:strCache>
            </c:strRef>
          </c:tx>
          <c:spPr>
            <a:solidFill>
              <a:schemeClr val="accent6"/>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results'!$O$31:$U$31</c:f>
              <c:numCache>
                <c:formatCode>0.0</c:formatCode>
                <c:ptCount val="7"/>
                <c:pt idx="0">
                  <c:v>8.4239834239834295</c:v>
                </c:pt>
                <c:pt idx="1">
                  <c:v>12.314356719118621</c:v>
                </c:pt>
                <c:pt idx="2">
                  <c:v>11.702507883063433</c:v>
                </c:pt>
                <c:pt idx="3">
                  <c:v>2.9171569171569089</c:v>
                </c:pt>
                <c:pt idx="4">
                  <c:v>21.944444444444446</c:v>
                </c:pt>
                <c:pt idx="6">
                  <c:v>13.655038347895484</c:v>
                </c:pt>
              </c:numCache>
            </c:numRef>
          </c:val>
          <c:extLst>
            <c:ext xmlns:c16="http://schemas.microsoft.com/office/drawing/2014/chart" uri="{C3380CC4-5D6E-409C-BE32-E72D297353CC}">
              <c16:uniqueId val="{00000000-70AA-4E92-817D-3783EADFED2E}"/>
            </c:ext>
          </c:extLst>
        </c:ser>
        <c:ser>
          <c:idx val="4"/>
          <c:order val="2"/>
          <c:tx>
            <c:strRef>
              <c:f>'2014 2017 Global results'!$N$35</c:f>
              <c:strCache>
                <c:ptCount val="1"/>
                <c:pt idx="0">
                  <c:v>ASIA</c:v>
                </c:pt>
              </c:strCache>
            </c:strRef>
          </c:tx>
          <c:spPr>
            <a:solidFill>
              <a:schemeClr val="accent5"/>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results'!$O$35:$U$35</c:f>
              <c:numCache>
                <c:formatCode>0.0</c:formatCode>
                <c:ptCount val="7"/>
                <c:pt idx="0">
                  <c:v>11.238977072310405</c:v>
                </c:pt>
                <c:pt idx="1">
                  <c:v>6.3188521921515211</c:v>
                </c:pt>
                <c:pt idx="2">
                  <c:v>14.219052552385886</c:v>
                </c:pt>
                <c:pt idx="3">
                  <c:v>1.5151017192683938</c:v>
                </c:pt>
                <c:pt idx="4">
                  <c:v>24.191544566544561</c:v>
                </c:pt>
                <c:pt idx="6">
                  <c:v>10.621328849633073</c:v>
                </c:pt>
              </c:numCache>
            </c:numRef>
          </c:val>
          <c:extLst>
            <c:ext xmlns:c16="http://schemas.microsoft.com/office/drawing/2014/chart" uri="{C3380CC4-5D6E-409C-BE32-E72D297353CC}">
              <c16:uniqueId val="{00000004-70AA-4E92-817D-3783EADFED2E}"/>
            </c:ext>
          </c:extLst>
        </c:ser>
        <c:ser>
          <c:idx val="3"/>
          <c:order val="3"/>
          <c:tx>
            <c:strRef>
              <c:f>'2014 2017 Global results'!$N$34</c:f>
              <c:strCache>
                <c:ptCount val="1"/>
                <c:pt idx="0">
                  <c:v>LAC</c:v>
                </c:pt>
              </c:strCache>
            </c:strRef>
          </c:tx>
          <c:spPr>
            <a:solidFill>
              <a:schemeClr val="accent3"/>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results'!$O$34:$U$34</c:f>
              <c:numCache>
                <c:formatCode>0.0</c:formatCode>
                <c:ptCount val="7"/>
                <c:pt idx="0">
                  <c:v>5.6003256003256112</c:v>
                </c:pt>
                <c:pt idx="1">
                  <c:v>9.7866419294990763</c:v>
                </c:pt>
                <c:pt idx="2">
                  <c:v>13.290182040182039</c:v>
                </c:pt>
                <c:pt idx="3">
                  <c:v>4.4946830946830971</c:v>
                </c:pt>
                <c:pt idx="4">
                  <c:v>17.287712287712282</c:v>
                </c:pt>
                <c:pt idx="6">
                  <c:v>12.352332940428184</c:v>
                </c:pt>
              </c:numCache>
            </c:numRef>
          </c:val>
          <c:extLst>
            <c:ext xmlns:c16="http://schemas.microsoft.com/office/drawing/2014/chart" uri="{C3380CC4-5D6E-409C-BE32-E72D297353CC}">
              <c16:uniqueId val="{00000003-70AA-4E92-817D-3783EADFED2E}"/>
            </c:ext>
          </c:extLst>
        </c:ser>
        <c:ser>
          <c:idx val="1"/>
          <c:order val="4"/>
          <c:tx>
            <c:strRef>
              <c:f>'2014 2017 Global results'!$N$32</c:f>
              <c:strCache>
                <c:ptCount val="1"/>
                <c:pt idx="0">
                  <c:v>MENA</c:v>
                </c:pt>
              </c:strCache>
            </c:strRef>
          </c:tx>
          <c:spPr>
            <a:solidFill>
              <a:schemeClr val="accent4"/>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results'!$O$32:$U$32</c:f>
              <c:numCache>
                <c:formatCode>0.0</c:formatCode>
                <c:ptCount val="7"/>
                <c:pt idx="0">
                  <c:v>16.726622143288811</c:v>
                </c:pt>
                <c:pt idx="1">
                  <c:v>12.250352161066449</c:v>
                </c:pt>
                <c:pt idx="2">
                  <c:v>2.7847152847152721</c:v>
                </c:pt>
                <c:pt idx="3">
                  <c:v>1.2790541248874554</c:v>
                </c:pt>
                <c:pt idx="4">
                  <c:v>29.005106005106001</c:v>
                </c:pt>
                <c:pt idx="6">
                  <c:v>12.467892874950699</c:v>
                </c:pt>
              </c:numCache>
            </c:numRef>
          </c:val>
          <c:extLst>
            <c:ext xmlns:c16="http://schemas.microsoft.com/office/drawing/2014/chart" uri="{C3380CC4-5D6E-409C-BE32-E72D297353CC}">
              <c16:uniqueId val="{00000001-70AA-4E92-817D-3783EADFED2E}"/>
            </c:ext>
          </c:extLst>
        </c:ser>
        <c:ser>
          <c:idx val="5"/>
          <c:order val="5"/>
          <c:tx>
            <c:strRef>
              <c:f>'2014 2017 Global results'!$N$36</c:f>
              <c:strCache>
                <c:ptCount val="1"/>
                <c:pt idx="0">
                  <c:v>EECA</c:v>
                </c:pt>
              </c:strCache>
            </c:strRef>
          </c:tx>
          <c:spPr>
            <a:solidFill>
              <a:schemeClr val="accent1"/>
            </a:solidFill>
            <a:ln>
              <a:noFill/>
            </a:ln>
            <a:effectLst/>
          </c:spPr>
          <c:invertIfNegative val="0"/>
          <c:cat>
            <c:strRef>
              <c:f>'2014 2017 Global results'!$O$30:$U$30</c:f>
              <c:strCache>
                <c:ptCount val="7"/>
                <c:pt idx="0">
                  <c:v>Strategy</c:v>
                </c:pt>
                <c:pt idx="1">
                  <c:v>Data</c:v>
                </c:pt>
                <c:pt idx="2">
                  <c:v>Quality</c:v>
                </c:pt>
                <c:pt idx="3">
                  <c:v>Equity</c:v>
                </c:pt>
                <c:pt idx="4">
                  <c:v>Accountability</c:v>
                </c:pt>
                <c:pt idx="6">
                  <c:v>Total Score</c:v>
                </c:pt>
              </c:strCache>
            </c:strRef>
          </c:cat>
          <c:val>
            <c:numRef>
              <c:f>'2014 2017 Global results'!$O$36:$U$36</c:f>
              <c:numCache>
                <c:formatCode>0.0</c:formatCode>
                <c:ptCount val="7"/>
                <c:pt idx="0">
                  <c:v>16.876945222533461</c:v>
                </c:pt>
                <c:pt idx="1">
                  <c:v>14.208190074786714</c:v>
                </c:pt>
                <c:pt idx="2">
                  <c:v>8.0017667517667448</c:v>
                </c:pt>
                <c:pt idx="3">
                  <c:v>-3.361983078649736</c:v>
                </c:pt>
                <c:pt idx="4">
                  <c:v>9.116161616161623</c:v>
                </c:pt>
                <c:pt idx="6">
                  <c:v>5.069369680013935</c:v>
                </c:pt>
              </c:numCache>
            </c:numRef>
          </c:val>
          <c:extLst>
            <c:ext xmlns:c16="http://schemas.microsoft.com/office/drawing/2014/chart" uri="{C3380CC4-5D6E-409C-BE32-E72D297353CC}">
              <c16:uniqueId val="{00000005-70AA-4E92-817D-3783EADFED2E}"/>
            </c:ext>
          </c:extLst>
        </c:ser>
        <c:dLbls>
          <c:showLegendKey val="0"/>
          <c:showVal val="0"/>
          <c:showCatName val="0"/>
          <c:showSerName val="0"/>
          <c:showPercent val="0"/>
          <c:showBubbleSize val="0"/>
        </c:dLbls>
        <c:gapWidth val="219"/>
        <c:overlap val="-27"/>
        <c:axId val="1849575808"/>
        <c:axId val="1850984384"/>
      </c:barChart>
      <c:catAx>
        <c:axId val="184957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84384"/>
        <c:crosses val="autoZero"/>
        <c:auto val="1"/>
        <c:lblAlgn val="ctr"/>
        <c:lblOffset val="100"/>
        <c:noMultiLvlLbl val="0"/>
      </c:catAx>
      <c:valAx>
        <c:axId val="1850984384"/>
        <c:scaling>
          <c:orientation val="minMax"/>
          <c:max val="5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domain score difference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75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NCIFP Global: 2014 and 2017 (unweighted)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2014 unweighted</c:v>
          </c:tx>
          <c:spPr>
            <a:solidFill>
              <a:schemeClr val="accent1"/>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results'!$O$5:$U$5</c:f>
              <c:numCache>
                <c:formatCode>0.0</c:formatCode>
                <c:ptCount val="7"/>
                <c:pt idx="0">
                  <c:v>62.110891034260185</c:v>
                </c:pt>
                <c:pt idx="1">
                  <c:v>53.184091690730511</c:v>
                </c:pt>
                <c:pt idx="2">
                  <c:v>52.82417459384029</c:v>
                </c:pt>
                <c:pt idx="3">
                  <c:v>57.984021890535239</c:v>
                </c:pt>
                <c:pt idx="4">
                  <c:v>39.162371665892785</c:v>
                </c:pt>
                <c:pt idx="6">
                  <c:v>53.305081684709251</c:v>
                </c:pt>
              </c:numCache>
            </c:numRef>
          </c:val>
          <c:extLst>
            <c:ext xmlns:c16="http://schemas.microsoft.com/office/drawing/2014/chart" uri="{C3380CC4-5D6E-409C-BE32-E72D297353CC}">
              <c16:uniqueId val="{00000000-1C23-4F4C-A96E-D6365939454D}"/>
            </c:ext>
          </c:extLst>
        </c:ser>
        <c:ser>
          <c:idx val="1"/>
          <c:order val="1"/>
          <c:tx>
            <c:v>2017 unweighted</c:v>
          </c:tx>
          <c:spPr>
            <a:solidFill>
              <a:schemeClr val="accent2"/>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results'!$O$8:$U$8</c:f>
              <c:numCache>
                <c:formatCode>0.0</c:formatCode>
                <c:ptCount val="7"/>
                <c:pt idx="0">
                  <c:v>73.739721236213725</c:v>
                </c:pt>
                <c:pt idx="1">
                  <c:v>63.787361781981382</c:v>
                </c:pt>
                <c:pt idx="2">
                  <c:v>63.666266516091753</c:v>
                </c:pt>
                <c:pt idx="3">
                  <c:v>60.480907625315609</c:v>
                </c:pt>
                <c:pt idx="4">
                  <c:v>58.936982601898556</c:v>
                </c:pt>
                <c:pt idx="6">
                  <c:v>64.27271369562564</c:v>
                </c:pt>
              </c:numCache>
            </c:numRef>
          </c:val>
          <c:extLst>
            <c:ext xmlns:c16="http://schemas.microsoft.com/office/drawing/2014/chart" uri="{C3380CC4-5D6E-409C-BE32-E72D297353CC}">
              <c16:uniqueId val="{00000001-1C23-4F4C-A96E-D6365939454D}"/>
            </c:ext>
          </c:extLst>
        </c:ser>
        <c:dLbls>
          <c:showLegendKey val="0"/>
          <c:showVal val="0"/>
          <c:showCatName val="0"/>
          <c:showSerName val="0"/>
          <c:showPercent val="0"/>
          <c:showBubbleSize val="0"/>
        </c:dLbls>
        <c:gapWidth val="219"/>
        <c:overlap val="-27"/>
        <c:axId val="1598787072"/>
        <c:axId val="1850974816"/>
      </c:barChart>
      <c:catAx>
        <c:axId val="159878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74816"/>
        <c:crosses val="autoZero"/>
        <c:auto val="1"/>
        <c:lblAlgn val="ctr"/>
        <c:lblOffset val="100"/>
        <c:noMultiLvlLbl val="0"/>
      </c:catAx>
      <c:valAx>
        <c:axId val="1850974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87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NCIFP Global: 2014 and 2017 (weighted)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2014</c:v>
          </c:tx>
          <c:spPr>
            <a:solidFill>
              <a:schemeClr val="accent1"/>
            </a:solidFill>
            <a:ln>
              <a:noFill/>
            </a:ln>
            <a:effectLst/>
          </c:spPr>
          <c:invertIfNegative val="0"/>
          <c:cat>
            <c:strRef>
              <c:f>'2014 2017 Global results'!$Y$4:$AE$4</c:f>
              <c:strCache>
                <c:ptCount val="7"/>
                <c:pt idx="0">
                  <c:v>Strategy</c:v>
                </c:pt>
                <c:pt idx="1">
                  <c:v>Data</c:v>
                </c:pt>
                <c:pt idx="2">
                  <c:v>Quality</c:v>
                </c:pt>
                <c:pt idx="3">
                  <c:v>Equity</c:v>
                </c:pt>
                <c:pt idx="4">
                  <c:v>Accountability</c:v>
                </c:pt>
                <c:pt idx="6">
                  <c:v>Total Score</c:v>
                </c:pt>
              </c:strCache>
            </c:strRef>
          </c:cat>
          <c:val>
            <c:numRef>
              <c:f>'2014 2017 Global results'!$Y$5:$AE$5</c:f>
              <c:numCache>
                <c:formatCode>0.0</c:formatCode>
                <c:ptCount val="7"/>
                <c:pt idx="0">
                  <c:v>65.321596442223679</c:v>
                </c:pt>
                <c:pt idx="1">
                  <c:v>51.947995949974526</c:v>
                </c:pt>
                <c:pt idx="2">
                  <c:v>48.835282469895716</c:v>
                </c:pt>
                <c:pt idx="3">
                  <c:v>58.409031286063566</c:v>
                </c:pt>
                <c:pt idx="4">
                  <c:v>39.594905380794977</c:v>
                </c:pt>
                <c:pt idx="6">
                  <c:v>52.495796926661015</c:v>
                </c:pt>
              </c:numCache>
            </c:numRef>
          </c:val>
          <c:extLst>
            <c:ext xmlns:c16="http://schemas.microsoft.com/office/drawing/2014/chart" uri="{C3380CC4-5D6E-409C-BE32-E72D297353CC}">
              <c16:uniqueId val="{00000000-60EE-47D7-9460-D3340510DB67}"/>
            </c:ext>
          </c:extLst>
        </c:ser>
        <c:ser>
          <c:idx val="1"/>
          <c:order val="1"/>
          <c:tx>
            <c:v>2017</c:v>
          </c:tx>
          <c:spPr>
            <a:solidFill>
              <a:schemeClr val="accent2"/>
            </a:solidFill>
            <a:ln>
              <a:noFill/>
            </a:ln>
            <a:effectLst/>
          </c:spPr>
          <c:invertIfNegative val="0"/>
          <c:cat>
            <c:strRef>
              <c:f>'2014 2017 Global results'!$Y$4:$AE$4</c:f>
              <c:strCache>
                <c:ptCount val="7"/>
                <c:pt idx="0">
                  <c:v>Strategy</c:v>
                </c:pt>
                <c:pt idx="1">
                  <c:v>Data</c:v>
                </c:pt>
                <c:pt idx="2">
                  <c:v>Quality</c:v>
                </c:pt>
                <c:pt idx="3">
                  <c:v>Equity</c:v>
                </c:pt>
                <c:pt idx="4">
                  <c:v>Accountability</c:v>
                </c:pt>
                <c:pt idx="6">
                  <c:v>Total Score</c:v>
                </c:pt>
              </c:strCache>
            </c:strRef>
          </c:cat>
          <c:val>
            <c:numRef>
              <c:f>'2014 2017 Global results'!$Y$8:$AE$8</c:f>
              <c:numCache>
                <c:formatCode>0.0</c:formatCode>
                <c:ptCount val="7"/>
                <c:pt idx="0">
                  <c:v>76.721014432617636</c:v>
                </c:pt>
                <c:pt idx="1">
                  <c:v>61.412195766934815</c:v>
                </c:pt>
                <c:pt idx="2">
                  <c:v>63.055210769705269</c:v>
                </c:pt>
                <c:pt idx="3">
                  <c:v>60.358702496493635</c:v>
                </c:pt>
                <c:pt idx="4">
                  <c:v>56.9543143701584</c:v>
                </c:pt>
                <c:pt idx="6">
                  <c:v>63.81011260230504</c:v>
                </c:pt>
              </c:numCache>
            </c:numRef>
          </c:val>
          <c:extLst>
            <c:ext xmlns:c16="http://schemas.microsoft.com/office/drawing/2014/chart" uri="{C3380CC4-5D6E-409C-BE32-E72D297353CC}">
              <c16:uniqueId val="{00000001-60EE-47D7-9460-D3340510DB67}"/>
            </c:ext>
          </c:extLst>
        </c:ser>
        <c:dLbls>
          <c:showLegendKey val="0"/>
          <c:showVal val="0"/>
          <c:showCatName val="0"/>
          <c:showSerName val="0"/>
          <c:showPercent val="0"/>
          <c:showBubbleSize val="0"/>
        </c:dLbls>
        <c:gapWidth val="219"/>
        <c:overlap val="-27"/>
        <c:axId val="166406944"/>
        <c:axId val="1984146272"/>
      </c:barChart>
      <c:catAx>
        <c:axId val="16640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146272"/>
        <c:crosses val="autoZero"/>
        <c:auto val="1"/>
        <c:lblAlgn val="ctr"/>
        <c:lblOffset val="100"/>
        <c:noMultiLvlLbl val="0"/>
      </c:catAx>
      <c:valAx>
        <c:axId val="1984146272"/>
        <c:scaling>
          <c:orientation val="minMax"/>
          <c:max val="8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06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NCIFP Global: 2014 and 2017 (weighted and unweighted)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2014 unweighted</c:v>
          </c:tx>
          <c:spPr>
            <a:solidFill>
              <a:schemeClr val="accent1"/>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results'!$O$5:$U$5</c:f>
              <c:numCache>
                <c:formatCode>0.0</c:formatCode>
                <c:ptCount val="7"/>
                <c:pt idx="0">
                  <c:v>62.110891034260185</c:v>
                </c:pt>
                <c:pt idx="1">
                  <c:v>53.184091690730511</c:v>
                </c:pt>
                <c:pt idx="2">
                  <c:v>52.82417459384029</c:v>
                </c:pt>
                <c:pt idx="3">
                  <c:v>57.984021890535239</c:v>
                </c:pt>
                <c:pt idx="4">
                  <c:v>39.162371665892785</c:v>
                </c:pt>
                <c:pt idx="6">
                  <c:v>53.305081684709251</c:v>
                </c:pt>
              </c:numCache>
            </c:numRef>
          </c:val>
          <c:extLst>
            <c:ext xmlns:c16="http://schemas.microsoft.com/office/drawing/2014/chart" uri="{C3380CC4-5D6E-409C-BE32-E72D297353CC}">
              <c16:uniqueId val="{00000000-4C22-4EC0-99A3-A80B02AE3D3A}"/>
            </c:ext>
          </c:extLst>
        </c:ser>
        <c:ser>
          <c:idx val="2"/>
          <c:order val="1"/>
          <c:tx>
            <c:v>2014 weighted</c:v>
          </c:tx>
          <c:spPr>
            <a:solidFill>
              <a:schemeClr val="accent1">
                <a:lumMod val="60000"/>
                <a:lumOff val="40000"/>
              </a:schemeClr>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results'!$Y$5:$AE$5</c:f>
              <c:numCache>
                <c:formatCode>0.0</c:formatCode>
                <c:ptCount val="7"/>
                <c:pt idx="0">
                  <c:v>65.321596442223679</c:v>
                </c:pt>
                <c:pt idx="1">
                  <c:v>51.947995949974526</c:v>
                </c:pt>
                <c:pt idx="2">
                  <c:v>48.835282469895716</c:v>
                </c:pt>
                <c:pt idx="3">
                  <c:v>58.409031286063566</c:v>
                </c:pt>
                <c:pt idx="4">
                  <c:v>39.594905380794977</c:v>
                </c:pt>
                <c:pt idx="6">
                  <c:v>52.495796926661015</c:v>
                </c:pt>
              </c:numCache>
            </c:numRef>
          </c:val>
          <c:extLst>
            <c:ext xmlns:c16="http://schemas.microsoft.com/office/drawing/2014/chart" uri="{C3380CC4-5D6E-409C-BE32-E72D297353CC}">
              <c16:uniqueId val="{00000002-4C22-4EC0-99A3-A80B02AE3D3A}"/>
            </c:ext>
          </c:extLst>
        </c:ser>
        <c:ser>
          <c:idx val="1"/>
          <c:order val="2"/>
          <c:tx>
            <c:v>2017 unweighted</c:v>
          </c:tx>
          <c:spPr>
            <a:solidFill>
              <a:schemeClr val="accent2"/>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results'!$O$8:$U$8</c:f>
              <c:numCache>
                <c:formatCode>0.0</c:formatCode>
                <c:ptCount val="7"/>
                <c:pt idx="0">
                  <c:v>73.739721236213725</c:v>
                </c:pt>
                <c:pt idx="1">
                  <c:v>63.787361781981382</c:v>
                </c:pt>
                <c:pt idx="2">
                  <c:v>63.666266516091753</c:v>
                </c:pt>
                <c:pt idx="3">
                  <c:v>60.480907625315609</c:v>
                </c:pt>
                <c:pt idx="4">
                  <c:v>58.936982601898556</c:v>
                </c:pt>
                <c:pt idx="6">
                  <c:v>64.27271369562564</c:v>
                </c:pt>
              </c:numCache>
            </c:numRef>
          </c:val>
          <c:extLst>
            <c:ext xmlns:c16="http://schemas.microsoft.com/office/drawing/2014/chart" uri="{C3380CC4-5D6E-409C-BE32-E72D297353CC}">
              <c16:uniqueId val="{00000001-4C22-4EC0-99A3-A80B02AE3D3A}"/>
            </c:ext>
          </c:extLst>
        </c:ser>
        <c:ser>
          <c:idx val="3"/>
          <c:order val="3"/>
          <c:tx>
            <c:v>2017 weighted</c:v>
          </c:tx>
          <c:spPr>
            <a:solidFill>
              <a:schemeClr val="accent2">
                <a:lumMod val="60000"/>
                <a:lumOff val="40000"/>
              </a:schemeClr>
            </a:solidFill>
            <a:ln>
              <a:noFill/>
            </a:ln>
            <a:effectLst/>
          </c:spPr>
          <c:invertIfNegative val="0"/>
          <c:cat>
            <c:strRef>
              <c:f>'2014 2017 Global results'!$O$4:$U$4</c:f>
              <c:strCache>
                <c:ptCount val="7"/>
                <c:pt idx="0">
                  <c:v>Strategy</c:v>
                </c:pt>
                <c:pt idx="1">
                  <c:v>Data</c:v>
                </c:pt>
                <c:pt idx="2">
                  <c:v>Quality</c:v>
                </c:pt>
                <c:pt idx="3">
                  <c:v>Equity</c:v>
                </c:pt>
                <c:pt idx="4">
                  <c:v>Accountability</c:v>
                </c:pt>
                <c:pt idx="6">
                  <c:v>Total Score</c:v>
                </c:pt>
              </c:strCache>
            </c:strRef>
          </c:cat>
          <c:val>
            <c:numRef>
              <c:f>'2014 2017 Global results'!$Y$8:$AE$8</c:f>
              <c:numCache>
                <c:formatCode>0.0</c:formatCode>
                <c:ptCount val="7"/>
                <c:pt idx="0">
                  <c:v>76.721014432617636</c:v>
                </c:pt>
                <c:pt idx="1">
                  <c:v>61.412195766934815</c:v>
                </c:pt>
                <c:pt idx="2">
                  <c:v>63.055210769705269</c:v>
                </c:pt>
                <c:pt idx="3">
                  <c:v>60.358702496493635</c:v>
                </c:pt>
                <c:pt idx="4">
                  <c:v>56.9543143701584</c:v>
                </c:pt>
                <c:pt idx="6">
                  <c:v>63.81011260230504</c:v>
                </c:pt>
              </c:numCache>
            </c:numRef>
          </c:val>
          <c:extLst>
            <c:ext xmlns:c16="http://schemas.microsoft.com/office/drawing/2014/chart" uri="{C3380CC4-5D6E-409C-BE32-E72D297353CC}">
              <c16:uniqueId val="{00000003-4C22-4EC0-99A3-A80B02AE3D3A}"/>
            </c:ext>
          </c:extLst>
        </c:ser>
        <c:dLbls>
          <c:showLegendKey val="0"/>
          <c:showVal val="0"/>
          <c:showCatName val="0"/>
          <c:showSerName val="0"/>
          <c:showPercent val="0"/>
          <c:showBubbleSize val="0"/>
        </c:dLbls>
        <c:gapWidth val="219"/>
        <c:overlap val="-27"/>
        <c:axId val="1180952975"/>
        <c:axId val="1239243791"/>
      </c:barChart>
      <c:catAx>
        <c:axId val="118095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243791"/>
        <c:crosses val="autoZero"/>
        <c:auto val="1"/>
        <c:lblAlgn val="ctr"/>
        <c:lblOffset val="100"/>
        <c:noMultiLvlLbl val="0"/>
      </c:catAx>
      <c:valAx>
        <c:axId val="1239243791"/>
        <c:scaling>
          <c:orientation val="minMax"/>
          <c:max val="8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952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 Point Difference in NCIFP Domain Scores from 2014 to 2017, by region (weighted)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v>SSAF-A</c:v>
          </c:tx>
          <c:spPr>
            <a:solidFill>
              <a:schemeClr val="accent2"/>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results'!$P$457:$V$457</c:f>
              <c:numCache>
                <c:formatCode>General</c:formatCode>
                <c:ptCount val="7"/>
                <c:pt idx="0">
                  <c:v>5.5843648256247294</c:v>
                </c:pt>
                <c:pt idx="1">
                  <c:v>7.5808326200259408</c:v>
                </c:pt>
                <c:pt idx="2">
                  <c:v>11.039810839211169</c:v>
                </c:pt>
                <c:pt idx="3">
                  <c:v>7.198407632235849</c:v>
                </c:pt>
                <c:pt idx="4">
                  <c:v>8.9616554908956569</c:v>
                </c:pt>
                <c:pt idx="6">
                  <c:v>17.44623077384994</c:v>
                </c:pt>
              </c:numCache>
            </c:numRef>
          </c:val>
          <c:extLst>
            <c:ext xmlns:c16="http://schemas.microsoft.com/office/drawing/2014/chart" uri="{C3380CC4-5D6E-409C-BE32-E72D297353CC}">
              <c16:uniqueId val="{00000002-7DD1-46A3-B080-6CBF054C08E7}"/>
            </c:ext>
          </c:extLst>
        </c:ser>
        <c:ser>
          <c:idx val="0"/>
          <c:order val="1"/>
          <c:tx>
            <c:v>SSAF-F</c:v>
          </c:tx>
          <c:spPr>
            <a:solidFill>
              <a:schemeClr val="accent6"/>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results'!$P$455:$V$455</c:f>
              <c:numCache>
                <c:formatCode>General</c:formatCode>
                <c:ptCount val="7"/>
                <c:pt idx="0">
                  <c:v>14.970538720538714</c:v>
                </c:pt>
                <c:pt idx="1">
                  <c:v>22.727423370280512</c:v>
                </c:pt>
                <c:pt idx="2">
                  <c:v>38.017748712193146</c:v>
                </c:pt>
                <c:pt idx="3">
                  <c:v>1.7370777370777477</c:v>
                </c:pt>
                <c:pt idx="4">
                  <c:v>15.272727272727272</c:v>
                </c:pt>
                <c:pt idx="6">
                  <c:v>15.223580526301605</c:v>
                </c:pt>
              </c:numCache>
            </c:numRef>
          </c:val>
          <c:extLst>
            <c:ext xmlns:c16="http://schemas.microsoft.com/office/drawing/2014/chart" uri="{C3380CC4-5D6E-409C-BE32-E72D297353CC}">
              <c16:uniqueId val="{00000000-7DD1-46A3-B080-6CBF054C08E7}"/>
            </c:ext>
          </c:extLst>
        </c:ser>
        <c:ser>
          <c:idx val="4"/>
          <c:order val="2"/>
          <c:tx>
            <c:v>ASIA</c:v>
          </c:tx>
          <c:spPr>
            <a:solidFill>
              <a:schemeClr val="accent5"/>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results'!$P$459:$V$459</c:f>
              <c:numCache>
                <c:formatCode>General</c:formatCode>
                <c:ptCount val="7"/>
                <c:pt idx="0">
                  <c:v>29.610809238270463</c:v>
                </c:pt>
                <c:pt idx="1">
                  <c:v>4.8843992629655579</c:v>
                </c:pt>
                <c:pt idx="2">
                  <c:v>8.1189181201473986</c:v>
                </c:pt>
                <c:pt idx="3">
                  <c:v>3.6614644614005987</c:v>
                </c:pt>
                <c:pt idx="4">
                  <c:v>46.465711400686956</c:v>
                </c:pt>
                <c:pt idx="6">
                  <c:v>11.517960796017704</c:v>
                </c:pt>
              </c:numCache>
            </c:numRef>
          </c:val>
          <c:extLst>
            <c:ext xmlns:c16="http://schemas.microsoft.com/office/drawing/2014/chart" uri="{C3380CC4-5D6E-409C-BE32-E72D297353CC}">
              <c16:uniqueId val="{00000004-7DD1-46A3-B080-6CBF054C08E7}"/>
            </c:ext>
          </c:extLst>
        </c:ser>
        <c:ser>
          <c:idx val="3"/>
          <c:order val="3"/>
          <c:tx>
            <c:v>LAC</c:v>
          </c:tx>
          <c:spPr>
            <a:solidFill>
              <a:schemeClr val="accent3"/>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results'!$P$458:$V$458</c:f>
              <c:numCache>
                <c:formatCode>General</c:formatCode>
                <c:ptCount val="7"/>
                <c:pt idx="0">
                  <c:v>15.923890923890921</c:v>
                </c:pt>
                <c:pt idx="1">
                  <c:v>25.356733213876069</c:v>
                </c:pt>
                <c:pt idx="2">
                  <c:v>27.110890652557305</c:v>
                </c:pt>
                <c:pt idx="3">
                  <c:v>9.1239747906414603</c:v>
                </c:pt>
                <c:pt idx="4">
                  <c:v>13.535353535353522</c:v>
                </c:pt>
                <c:pt idx="6">
                  <c:v>15.33531347715021</c:v>
                </c:pt>
              </c:numCache>
            </c:numRef>
          </c:val>
          <c:extLst>
            <c:ext xmlns:c16="http://schemas.microsoft.com/office/drawing/2014/chart" uri="{C3380CC4-5D6E-409C-BE32-E72D297353CC}">
              <c16:uniqueId val="{00000003-7DD1-46A3-B080-6CBF054C08E7}"/>
            </c:ext>
          </c:extLst>
        </c:ser>
        <c:ser>
          <c:idx val="1"/>
          <c:order val="4"/>
          <c:tx>
            <c:v>MENA</c:v>
          </c:tx>
          <c:spPr>
            <a:solidFill>
              <a:schemeClr val="accent4"/>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results'!$P$456:$V$456</c:f>
              <c:numCache>
                <c:formatCode>General</c:formatCode>
                <c:ptCount val="7"/>
                <c:pt idx="0">
                  <c:v>25.789009279981741</c:v>
                </c:pt>
                <c:pt idx="1">
                  <c:v>10.383527465121221</c:v>
                </c:pt>
                <c:pt idx="2">
                  <c:v>1.7731295415686443</c:v>
                </c:pt>
                <c:pt idx="3">
                  <c:v>-3.9082526049172728</c:v>
                </c:pt>
                <c:pt idx="4">
                  <c:v>29.085984593948961</c:v>
                </c:pt>
                <c:pt idx="6">
                  <c:v>16.003065865604071</c:v>
                </c:pt>
              </c:numCache>
            </c:numRef>
          </c:val>
          <c:extLst>
            <c:ext xmlns:c16="http://schemas.microsoft.com/office/drawing/2014/chart" uri="{C3380CC4-5D6E-409C-BE32-E72D297353CC}">
              <c16:uniqueId val="{00000001-7DD1-46A3-B080-6CBF054C08E7}"/>
            </c:ext>
          </c:extLst>
        </c:ser>
        <c:ser>
          <c:idx val="5"/>
          <c:order val="5"/>
          <c:tx>
            <c:v>EECA</c:v>
          </c:tx>
          <c:spPr>
            <a:solidFill>
              <a:schemeClr val="accent1"/>
            </a:solidFill>
            <a:ln>
              <a:noFill/>
            </a:ln>
            <a:effectLst/>
          </c:spPr>
          <c:invertIfNegative val="0"/>
          <c:cat>
            <c:strRef>
              <c:f>'2014 2017 Global results'!$P$238:$V$238</c:f>
              <c:strCache>
                <c:ptCount val="7"/>
                <c:pt idx="0">
                  <c:v>Strategy </c:v>
                </c:pt>
                <c:pt idx="1">
                  <c:v>Data</c:v>
                </c:pt>
                <c:pt idx="2">
                  <c:v>Quality </c:v>
                </c:pt>
                <c:pt idx="3">
                  <c:v>Equity</c:v>
                </c:pt>
                <c:pt idx="4">
                  <c:v>Accountability </c:v>
                </c:pt>
                <c:pt idx="6">
                  <c:v>Total</c:v>
                </c:pt>
              </c:strCache>
            </c:strRef>
          </c:cat>
          <c:val>
            <c:numRef>
              <c:f>'2014 2017 Global results'!$P$460:$V$460</c:f>
              <c:numCache>
                <c:formatCode>General</c:formatCode>
                <c:ptCount val="7"/>
                <c:pt idx="0">
                  <c:v>34.938271604938272</c:v>
                </c:pt>
                <c:pt idx="1">
                  <c:v>14.208190074786714</c:v>
                </c:pt>
                <c:pt idx="2">
                  <c:v>5.9410167575802069</c:v>
                </c:pt>
                <c:pt idx="3">
                  <c:v>-4.200877825877825</c:v>
                </c:pt>
                <c:pt idx="4">
                  <c:v>6.2217194570135739</c:v>
                </c:pt>
                <c:pt idx="6">
                  <c:v>35.118457330021975</c:v>
                </c:pt>
              </c:numCache>
            </c:numRef>
          </c:val>
          <c:extLst>
            <c:ext xmlns:c16="http://schemas.microsoft.com/office/drawing/2014/chart" uri="{C3380CC4-5D6E-409C-BE32-E72D297353CC}">
              <c16:uniqueId val="{00000005-7DD1-46A3-B080-6CBF054C08E7}"/>
            </c:ext>
          </c:extLst>
        </c:ser>
        <c:dLbls>
          <c:showLegendKey val="0"/>
          <c:showVal val="0"/>
          <c:showCatName val="0"/>
          <c:showSerName val="0"/>
          <c:showPercent val="0"/>
          <c:showBubbleSize val="0"/>
        </c:dLbls>
        <c:gapWidth val="219"/>
        <c:overlap val="-27"/>
        <c:axId val="2107572399"/>
        <c:axId val="493617807"/>
        <c:extLst>
          <c:ext xmlns:c15="http://schemas.microsoft.com/office/drawing/2012/chart" uri="{02D57815-91ED-43cb-92C2-25804820EDAC}">
            <c15:filteredBarSeries>
              <c15:ser>
                <c:idx val="6"/>
                <c:order val="6"/>
                <c:spPr>
                  <a:solidFill>
                    <a:schemeClr val="accent1">
                      <a:lumMod val="60000"/>
                    </a:schemeClr>
                  </a:solidFill>
                  <a:ln>
                    <a:noFill/>
                  </a:ln>
                  <a:effectLst/>
                </c:spPr>
                <c:invertIfNegative val="0"/>
                <c:cat>
                  <c:strRef>
                    <c:extLst>
                      <c:ext uri="{02D57815-91ED-43cb-92C2-25804820EDAC}">
                        <c15:formulaRef>
                          <c15:sqref>'2014 2017 Global results'!$P$238:$V$238</c15:sqref>
                        </c15:formulaRef>
                      </c:ext>
                    </c:extLst>
                    <c:strCache>
                      <c:ptCount val="7"/>
                      <c:pt idx="0">
                        <c:v>Strategy </c:v>
                      </c:pt>
                      <c:pt idx="1">
                        <c:v>Data</c:v>
                      </c:pt>
                      <c:pt idx="2">
                        <c:v>Quality </c:v>
                      </c:pt>
                      <c:pt idx="3">
                        <c:v>Equity</c:v>
                      </c:pt>
                      <c:pt idx="4">
                        <c:v>Accountability </c:v>
                      </c:pt>
                      <c:pt idx="6">
                        <c:v>Total</c:v>
                      </c:pt>
                    </c:strCache>
                  </c:strRef>
                </c:cat>
                <c:val>
                  <c:numRef>
                    <c:extLst>
                      <c:ext uri="{02D57815-91ED-43cb-92C2-25804820EDAC}">
                        <c15:formulaRef>
                          <c15:sqref>'2014 2017 Global results'!$P$461:$V$461</c15:sqref>
                        </c15:formulaRef>
                      </c:ext>
                    </c:extLst>
                    <c:numCache>
                      <c:formatCode>General</c:formatCode>
                      <c:ptCount val="7"/>
                      <c:pt idx="0">
                        <c:v>8.6317155067155085</c:v>
                      </c:pt>
                      <c:pt idx="1">
                        <c:v>11.478204335347188</c:v>
                      </c:pt>
                      <c:pt idx="2">
                        <c:v>13.715733854622755</c:v>
                      </c:pt>
                      <c:pt idx="3">
                        <c:v>9.1239747906414603</c:v>
                      </c:pt>
                      <c:pt idx="4">
                        <c:v>35.396103896103888</c:v>
                      </c:pt>
                      <c:pt idx="6">
                        <c:v>15.223580526301605</c:v>
                      </c:pt>
                    </c:numCache>
                  </c:numRef>
                </c:val>
                <c:extLst>
                  <c:ext xmlns:c16="http://schemas.microsoft.com/office/drawing/2014/chart" uri="{C3380CC4-5D6E-409C-BE32-E72D297353CC}">
                    <c16:uniqueId val="{00000006-7DD1-46A3-B080-6CBF054C08E7}"/>
                  </c:ext>
                </c:extLst>
              </c15:ser>
            </c15:filteredBarSeries>
          </c:ext>
        </c:extLst>
      </c:barChart>
      <c:catAx>
        <c:axId val="210757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17807"/>
        <c:crosses val="autoZero"/>
        <c:auto val="1"/>
        <c:lblAlgn val="ctr"/>
        <c:lblOffset val="100"/>
        <c:noMultiLvlLbl val="0"/>
      </c:catAx>
      <c:valAx>
        <c:axId val="49361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572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Individual Scores:</a:t>
            </a:r>
            <a:r>
              <a:rPr lang="en-US" baseline="0"/>
              <a:t> 1-10 Scale Response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v>SSAF-A</c:v>
          </c:tx>
          <c:spPr>
            <a:ln w="28575" cap="rnd">
              <a:solidFill>
                <a:schemeClr val="accent5"/>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unweight'!$C$101:$CK$101</c15:sqref>
                  </c15:fullRef>
                </c:ext>
              </c:extLst>
              <c:f>('2017 Individual scores unweight'!$D$101,'2017 Individual scores unweight'!$F$101,'2017 Individual scores unweight'!$H$101,'2017 Individual scores unweight'!$J$101:$L$101,'2017 Individual scores unweight'!$N$101,'2017 Individual scores unweight'!$P$101,'2017 Individual scores unweight'!$R$101,'2017 Individual scores unweight'!$T$101,'2017 Individual scores unweight'!$AE$101:$AG$101,'2017 Individual scores unweight'!$AI$101,'2017 Individual scores unweight'!$AK$101,'2017 Individual scores unweight'!$AM$101,'2017 Individual scores unweight'!$AO$101,'2017 Individual scores unweight'!$AQ$101,'2017 Individual scores unweight'!$AS$101:$AY$101,'2017 Individual scores unweight'!$BA$101,'2017 Individual scores unweight'!$BL$101,'2017 Individual scores unweight'!$BR$101:$BS$101,'2017 Individual scores unweight'!$BX$101,'2017 Individual scores unweight'!$CC$101,'2017 Individual scores unweight'!$CE$101,'2017 Individual scores unweight'!$CG$101,'2017 Individual scores unweight'!$CI$101,'2017 Individual scores unweight'!$CK$101)</c:f>
              <c:numCache>
                <c:formatCode>0.0</c:formatCode>
                <c:ptCount val="35"/>
                <c:pt idx="0">
                  <c:v>66.972058079901231</c:v>
                </c:pt>
                <c:pt idx="1">
                  <c:v>66.641547813116446</c:v>
                </c:pt>
                <c:pt idx="2">
                  <c:v>62.381926896632784</c:v>
                </c:pt>
                <c:pt idx="3">
                  <c:v>56.461087886332983</c:v>
                </c:pt>
                <c:pt idx="4">
                  <c:v>69.510646035155816</c:v>
                </c:pt>
                <c:pt idx="5">
                  <c:v>59.07295482295482</c:v>
                </c:pt>
                <c:pt idx="6">
                  <c:v>45.643291077114611</c:v>
                </c:pt>
                <c:pt idx="7">
                  <c:v>50.870117083352383</c:v>
                </c:pt>
                <c:pt idx="8">
                  <c:v>53.279995467495461</c:v>
                </c:pt>
                <c:pt idx="9">
                  <c:v>53.802056322399459</c:v>
                </c:pt>
                <c:pt idx="10">
                  <c:v>58.63021727727611</c:v>
                </c:pt>
                <c:pt idx="11">
                  <c:v>58.462224957322995</c:v>
                </c:pt>
                <c:pt idx="12">
                  <c:v>55.570052677895816</c:v>
                </c:pt>
                <c:pt idx="13">
                  <c:v>70.585581901758374</c:v>
                </c:pt>
                <c:pt idx="14">
                  <c:v>57.244986494986485</c:v>
                </c:pt>
                <c:pt idx="15">
                  <c:v>51.534675201341862</c:v>
                </c:pt>
                <c:pt idx="16">
                  <c:v>38.679760825594158</c:v>
                </c:pt>
                <c:pt idx="17">
                  <c:v>47.17494311244311</c:v>
                </c:pt>
                <c:pt idx="18">
                  <c:v>43.222336305669629</c:v>
                </c:pt>
                <c:pt idx="19">
                  <c:v>63.79097971745032</c:v>
                </c:pt>
                <c:pt idx="20">
                  <c:v>53.739842220234365</c:v>
                </c:pt>
                <c:pt idx="21">
                  <c:v>50.138483883581934</c:v>
                </c:pt>
                <c:pt idx="22">
                  <c:v>65.792600826914537</c:v>
                </c:pt>
                <c:pt idx="23">
                  <c:v>47.88452905119572</c:v>
                </c:pt>
                <c:pt idx="24">
                  <c:v>54.451480618147286</c:v>
                </c:pt>
                <c:pt idx="25">
                  <c:v>62.429237120903778</c:v>
                </c:pt>
                <c:pt idx="26">
                  <c:v>74.364381569773741</c:v>
                </c:pt>
                <c:pt idx="27">
                  <c:v>44.530130363463691</c:v>
                </c:pt>
                <c:pt idx="28">
                  <c:v>43.071288506337531</c:v>
                </c:pt>
                <c:pt idx="29">
                  <c:v>77.344198950408114</c:v>
                </c:pt>
                <c:pt idx="30">
                  <c:v>49.236610611610608</c:v>
                </c:pt>
                <c:pt idx="31">
                  <c:v>34.243672993672995</c:v>
                </c:pt>
                <c:pt idx="32">
                  <c:v>26.796771130104467</c:v>
                </c:pt>
                <c:pt idx="33">
                  <c:v>41.746841121841115</c:v>
                </c:pt>
                <c:pt idx="34">
                  <c:v>49.656889769634866</c:v>
                </c:pt>
              </c:numCache>
            </c:numRef>
          </c:val>
          <c:smooth val="0"/>
          <c:extLst>
            <c:ext xmlns:c16="http://schemas.microsoft.com/office/drawing/2014/chart" uri="{C3380CC4-5D6E-409C-BE32-E72D297353CC}">
              <c16:uniqueId val="{00000004-BBF1-4042-B2D0-834497A263DE}"/>
            </c:ext>
          </c:extLst>
        </c:ser>
        <c:ser>
          <c:idx val="3"/>
          <c:order val="1"/>
          <c:tx>
            <c:v>SSAF-F</c:v>
          </c:tx>
          <c:spPr>
            <a:ln w="28575" cap="rnd">
              <a:solidFill>
                <a:schemeClr val="accent4"/>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unweight'!$C$100:$CK$100</c15:sqref>
                  </c15:fullRef>
                </c:ext>
              </c:extLst>
              <c:f>('2017 Individual scores unweight'!$D$100,'2017 Individual scores unweight'!$F$100,'2017 Individual scores unweight'!$H$100,'2017 Individual scores unweight'!$J$100:$L$100,'2017 Individual scores unweight'!$N$100,'2017 Individual scores unweight'!$P$100,'2017 Individual scores unweight'!$R$100,'2017 Individual scores unweight'!$T$100,'2017 Individual scores unweight'!$AE$100:$AG$100,'2017 Individual scores unweight'!$AI$100,'2017 Individual scores unweight'!$AK$100,'2017 Individual scores unweight'!$AM$100,'2017 Individual scores unweight'!$AO$100,'2017 Individual scores unweight'!$AQ$100,'2017 Individual scores unweight'!$AS$100:$AY$100,'2017 Individual scores unweight'!$BA$100,'2017 Individual scores unweight'!$BL$100,'2017 Individual scores unweight'!$BR$100:$BS$100,'2017 Individual scores unweight'!$BX$100,'2017 Individual scores unweight'!$CC$100,'2017 Individual scores unweight'!$CE$100,'2017 Individual scores unweight'!$CG$100,'2017 Individual scores unweight'!$CI$100,'2017 Individual scores unweight'!$CK$100)</c:f>
              <c:numCache>
                <c:formatCode>0.0</c:formatCode>
                <c:ptCount val="35"/>
                <c:pt idx="0">
                  <c:v>66.646503886988327</c:v>
                </c:pt>
                <c:pt idx="1">
                  <c:v>62.019949005243113</c:v>
                </c:pt>
                <c:pt idx="2">
                  <c:v>57.089593413122827</c:v>
                </c:pt>
                <c:pt idx="3">
                  <c:v>51.020518152871098</c:v>
                </c:pt>
                <c:pt idx="4">
                  <c:v>49.347776406599934</c:v>
                </c:pt>
                <c:pt idx="5">
                  <c:v>51.999342342479579</c:v>
                </c:pt>
                <c:pt idx="6">
                  <c:v>40.04465033876798</c:v>
                </c:pt>
                <c:pt idx="7">
                  <c:v>51.231638731638732</c:v>
                </c:pt>
                <c:pt idx="8">
                  <c:v>52.33400314282666</c:v>
                </c:pt>
                <c:pt idx="9">
                  <c:v>48.520455760651835</c:v>
                </c:pt>
                <c:pt idx="10">
                  <c:v>53.393535850283257</c:v>
                </c:pt>
                <c:pt idx="11">
                  <c:v>59.179676532617705</c:v>
                </c:pt>
                <c:pt idx="12">
                  <c:v>60.506590359531536</c:v>
                </c:pt>
                <c:pt idx="13">
                  <c:v>67.893373873766024</c:v>
                </c:pt>
                <c:pt idx="14">
                  <c:v>65.410754822519522</c:v>
                </c:pt>
                <c:pt idx="15">
                  <c:v>65.067927714986524</c:v>
                </c:pt>
                <c:pt idx="16">
                  <c:v>49.886765376961456</c:v>
                </c:pt>
                <c:pt idx="17">
                  <c:v>47.779649544355422</c:v>
                </c:pt>
                <c:pt idx="18">
                  <c:v>40.188794502519997</c:v>
                </c:pt>
                <c:pt idx="19">
                  <c:v>59.650937297996123</c:v>
                </c:pt>
                <c:pt idx="20">
                  <c:v>50.759534583063981</c:v>
                </c:pt>
                <c:pt idx="21">
                  <c:v>48.622684505037448</c:v>
                </c:pt>
                <c:pt idx="22">
                  <c:v>48.760096006347446</c:v>
                </c:pt>
                <c:pt idx="23">
                  <c:v>53.140574449686333</c:v>
                </c:pt>
                <c:pt idx="24">
                  <c:v>59.431835625607256</c:v>
                </c:pt>
                <c:pt idx="25">
                  <c:v>54.727572899141535</c:v>
                </c:pt>
                <c:pt idx="26">
                  <c:v>76.813449600935186</c:v>
                </c:pt>
                <c:pt idx="27">
                  <c:v>41.539769235847658</c:v>
                </c:pt>
                <c:pt idx="28">
                  <c:v>40.747995356559365</c:v>
                </c:pt>
                <c:pt idx="29">
                  <c:v>77.814245859228564</c:v>
                </c:pt>
                <c:pt idx="30">
                  <c:v>44.758391465427223</c:v>
                </c:pt>
                <c:pt idx="31">
                  <c:v>27.530101585657139</c:v>
                </c:pt>
                <c:pt idx="32">
                  <c:v>30.0319433652767</c:v>
                </c:pt>
                <c:pt idx="33">
                  <c:v>35.152921110245217</c:v>
                </c:pt>
                <c:pt idx="34">
                  <c:v>51.244747179003241</c:v>
                </c:pt>
              </c:numCache>
            </c:numRef>
          </c:val>
          <c:smooth val="0"/>
          <c:extLst>
            <c:ext xmlns:c16="http://schemas.microsoft.com/office/drawing/2014/chart" uri="{C3380CC4-5D6E-409C-BE32-E72D297353CC}">
              <c16:uniqueId val="{00000003-BBF1-4042-B2D0-834497A263DE}"/>
            </c:ext>
          </c:extLst>
        </c:ser>
        <c:ser>
          <c:idx val="6"/>
          <c:order val="2"/>
          <c:tx>
            <c:v>ASIA</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unweight'!$C$103:$CK$103</c15:sqref>
                  </c15:fullRef>
                </c:ext>
              </c:extLst>
              <c:f>('2017 Individual scores unweight'!$D$103,'2017 Individual scores unweight'!$F$103,'2017 Individual scores unweight'!$H$103,'2017 Individual scores unweight'!$J$103:$L$103,'2017 Individual scores unweight'!$N$103,'2017 Individual scores unweight'!$P$103,'2017 Individual scores unweight'!$R$103,'2017 Individual scores unweight'!$T$103,'2017 Individual scores unweight'!$AE$103:$AG$103,'2017 Individual scores unweight'!$AI$103,'2017 Individual scores unweight'!$AK$103,'2017 Individual scores unweight'!$AM$103,'2017 Individual scores unweight'!$AO$103,'2017 Individual scores unweight'!$AQ$103,'2017 Individual scores unweight'!$AS$103:$AY$103,'2017 Individual scores unweight'!$BA$103,'2017 Individual scores unweight'!$BL$103,'2017 Individual scores unweight'!$BR$103:$BS$103,'2017 Individual scores unweight'!$BX$103,'2017 Individual scores unweight'!$CC$103,'2017 Individual scores unweight'!$CE$103,'2017 Individual scores unweight'!$CG$103,'2017 Individual scores unweight'!$CI$103,'2017 Individual scores unweight'!$CK$103)</c:f>
              <c:numCache>
                <c:formatCode>0.0</c:formatCode>
                <c:ptCount val="35"/>
                <c:pt idx="0">
                  <c:v>61.460954035925212</c:v>
                </c:pt>
                <c:pt idx="1">
                  <c:v>58.137979859433152</c:v>
                </c:pt>
                <c:pt idx="2">
                  <c:v>51.128283481224649</c:v>
                </c:pt>
                <c:pt idx="3">
                  <c:v>51.63557879388329</c:v>
                </c:pt>
                <c:pt idx="4">
                  <c:v>65.844881368768938</c:v>
                </c:pt>
                <c:pt idx="5">
                  <c:v>57.271552884297975</c:v>
                </c:pt>
                <c:pt idx="6">
                  <c:v>36.124281775323439</c:v>
                </c:pt>
                <c:pt idx="7">
                  <c:v>45.646579274030245</c:v>
                </c:pt>
                <c:pt idx="8">
                  <c:v>45.460723689890358</c:v>
                </c:pt>
                <c:pt idx="9">
                  <c:v>41.741579223317011</c:v>
                </c:pt>
                <c:pt idx="10">
                  <c:v>51.335937311169502</c:v>
                </c:pt>
                <c:pt idx="11">
                  <c:v>55.108470068100985</c:v>
                </c:pt>
                <c:pt idx="12">
                  <c:v>51.656861449097228</c:v>
                </c:pt>
                <c:pt idx="13">
                  <c:v>65.525210561330255</c:v>
                </c:pt>
                <c:pt idx="14">
                  <c:v>58.593571744613406</c:v>
                </c:pt>
                <c:pt idx="15">
                  <c:v>49.309119049603474</c:v>
                </c:pt>
                <c:pt idx="16">
                  <c:v>33.995159161825825</c:v>
                </c:pt>
                <c:pt idx="17">
                  <c:v>41.702079585585928</c:v>
                </c:pt>
                <c:pt idx="18">
                  <c:v>34.48016200620367</c:v>
                </c:pt>
                <c:pt idx="19">
                  <c:v>60.845097915455469</c:v>
                </c:pt>
                <c:pt idx="20">
                  <c:v>56.52320311671977</c:v>
                </c:pt>
                <c:pt idx="21">
                  <c:v>47.094917769658252</c:v>
                </c:pt>
                <c:pt idx="22">
                  <c:v>67.902837902837888</c:v>
                </c:pt>
                <c:pt idx="23">
                  <c:v>60.435948067527015</c:v>
                </c:pt>
                <c:pt idx="24">
                  <c:v>46.391538267183257</c:v>
                </c:pt>
                <c:pt idx="25">
                  <c:v>51.678442200501024</c:v>
                </c:pt>
                <c:pt idx="26">
                  <c:v>65.728714072215567</c:v>
                </c:pt>
                <c:pt idx="27">
                  <c:v>45.884019136083118</c:v>
                </c:pt>
                <c:pt idx="28">
                  <c:v>45.539135392342153</c:v>
                </c:pt>
                <c:pt idx="29">
                  <c:v>74.063399867746369</c:v>
                </c:pt>
                <c:pt idx="30">
                  <c:v>45.836978018350571</c:v>
                </c:pt>
                <c:pt idx="31">
                  <c:v>34.3250422417089</c:v>
                </c:pt>
                <c:pt idx="32">
                  <c:v>32.75830959164292</c:v>
                </c:pt>
                <c:pt idx="33">
                  <c:v>37.226172520290163</c:v>
                </c:pt>
                <c:pt idx="34">
                  <c:v>42.519859860546134</c:v>
                </c:pt>
              </c:numCache>
            </c:numRef>
          </c:val>
          <c:smooth val="0"/>
          <c:extLst>
            <c:ext xmlns:c16="http://schemas.microsoft.com/office/drawing/2014/chart" uri="{C3380CC4-5D6E-409C-BE32-E72D297353CC}">
              <c16:uniqueId val="{00000006-BBF1-4042-B2D0-834497A263DE}"/>
            </c:ext>
          </c:extLst>
        </c:ser>
        <c:ser>
          <c:idx val="5"/>
          <c:order val="3"/>
          <c:tx>
            <c:v>LAC</c:v>
          </c:tx>
          <c:spPr>
            <a:ln w="28575" cap="rnd">
              <a:solidFill>
                <a:schemeClr val="accent6"/>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unweight'!$C$102:$CK$102</c15:sqref>
                  </c15:fullRef>
                </c:ext>
              </c:extLst>
              <c:f>('2017 Individual scores unweight'!$D$102,'2017 Individual scores unweight'!$F$102,'2017 Individual scores unweight'!$H$102,'2017 Individual scores unweight'!$J$102:$L$102,'2017 Individual scores unweight'!$N$102,'2017 Individual scores unweight'!$P$102,'2017 Individual scores unweight'!$R$102,'2017 Individual scores unweight'!$T$102,'2017 Individual scores unweight'!$AE$102:$AG$102,'2017 Individual scores unweight'!$AI$102,'2017 Individual scores unweight'!$AK$102,'2017 Individual scores unweight'!$AM$102,'2017 Individual scores unweight'!$AO$102,'2017 Individual scores unweight'!$AQ$102,'2017 Individual scores unweight'!$AS$102:$AY$102,'2017 Individual scores unweight'!$BA$102,'2017 Individual scores unweight'!$BL$102,'2017 Individual scores unweight'!$BR$102:$BS$102,'2017 Individual scores unweight'!$BX$102,'2017 Individual scores unweight'!$CC$102,'2017 Individual scores unweight'!$CE$102,'2017 Individual scores unweight'!$CG$102,'2017 Individual scores unweight'!$CI$102,'2017 Individual scores unweight'!$CK$102)</c:f>
              <c:numCache>
                <c:formatCode>0.0</c:formatCode>
                <c:ptCount val="35"/>
                <c:pt idx="0">
                  <c:v>57.642126392126386</c:v>
                </c:pt>
                <c:pt idx="1">
                  <c:v>61.409465020576135</c:v>
                </c:pt>
                <c:pt idx="2">
                  <c:v>46.058663558663561</c:v>
                </c:pt>
                <c:pt idx="3">
                  <c:v>44.055782180782181</c:v>
                </c:pt>
                <c:pt idx="4">
                  <c:v>53.998511776289554</c:v>
                </c:pt>
                <c:pt idx="5">
                  <c:v>59.656331322997993</c:v>
                </c:pt>
                <c:pt idx="6">
                  <c:v>32.088222991000769</c:v>
                </c:pt>
                <c:pt idx="7">
                  <c:v>48.310254560254556</c:v>
                </c:pt>
                <c:pt idx="8">
                  <c:v>50.174537396759611</c:v>
                </c:pt>
                <c:pt idx="9">
                  <c:v>48.769421936088598</c:v>
                </c:pt>
                <c:pt idx="10">
                  <c:v>50.260942760942754</c:v>
                </c:pt>
                <c:pt idx="11">
                  <c:v>56.261870845204179</c:v>
                </c:pt>
                <c:pt idx="12">
                  <c:v>51.571954280287606</c:v>
                </c:pt>
                <c:pt idx="13">
                  <c:v>67.029189945856601</c:v>
                </c:pt>
                <c:pt idx="14">
                  <c:v>51.946474307585412</c:v>
                </c:pt>
                <c:pt idx="15">
                  <c:v>51.61600231044676</c:v>
                </c:pt>
                <c:pt idx="16">
                  <c:v>37.510548864715524</c:v>
                </c:pt>
                <c:pt idx="17">
                  <c:v>42.476921226921228</c:v>
                </c:pt>
                <c:pt idx="18">
                  <c:v>42.105475893354679</c:v>
                </c:pt>
                <c:pt idx="19">
                  <c:v>59.731888481888483</c:v>
                </c:pt>
                <c:pt idx="20">
                  <c:v>49.193224471002246</c:v>
                </c:pt>
                <c:pt idx="21">
                  <c:v>44.615507948841277</c:v>
                </c:pt>
                <c:pt idx="22">
                  <c:v>71.21518913185578</c:v>
                </c:pt>
                <c:pt idx="23">
                  <c:v>58.578975037308368</c:v>
                </c:pt>
                <c:pt idx="24">
                  <c:v>49.441746525079857</c:v>
                </c:pt>
                <c:pt idx="25">
                  <c:v>55.683050488606035</c:v>
                </c:pt>
                <c:pt idx="26">
                  <c:v>64.864736086958317</c:v>
                </c:pt>
                <c:pt idx="27">
                  <c:v>36.856600189933523</c:v>
                </c:pt>
                <c:pt idx="28">
                  <c:v>48.788499309332643</c:v>
                </c:pt>
                <c:pt idx="29">
                  <c:v>76.571936294158533</c:v>
                </c:pt>
                <c:pt idx="30">
                  <c:v>45.780094391205502</c:v>
                </c:pt>
                <c:pt idx="31">
                  <c:v>33.458013180235405</c:v>
                </c:pt>
                <c:pt idx="32">
                  <c:v>31.377873669540335</c:v>
                </c:pt>
                <c:pt idx="33">
                  <c:v>35.188998244553794</c:v>
                </c:pt>
                <c:pt idx="34">
                  <c:v>39.963110449221553</c:v>
                </c:pt>
              </c:numCache>
            </c:numRef>
          </c:val>
          <c:smooth val="0"/>
          <c:extLst>
            <c:ext xmlns:c16="http://schemas.microsoft.com/office/drawing/2014/chart" uri="{C3380CC4-5D6E-409C-BE32-E72D297353CC}">
              <c16:uniqueId val="{00000005-BBF1-4042-B2D0-834497A263DE}"/>
            </c:ext>
          </c:extLst>
        </c:ser>
        <c:ser>
          <c:idx val="2"/>
          <c:order val="4"/>
          <c:tx>
            <c:v>MENA</c:v>
          </c:tx>
          <c:spPr>
            <a:ln w="28575" cap="rnd">
              <a:solidFill>
                <a:schemeClr val="accent3"/>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unweight'!$C$99:$CK$99</c15:sqref>
                  </c15:fullRef>
                </c:ext>
              </c:extLst>
              <c:f>('2017 Individual scores unweight'!$D$99,'2017 Individual scores unweight'!$F$99,'2017 Individual scores unweight'!$H$99,'2017 Individual scores unweight'!$J$99:$L$99,'2017 Individual scores unweight'!$N$99,'2017 Individual scores unweight'!$P$99,'2017 Individual scores unweight'!$R$99,'2017 Individual scores unweight'!$T$99,'2017 Individual scores unweight'!$AE$99:$AG$99,'2017 Individual scores unweight'!$AI$99,'2017 Individual scores unweight'!$AK$99,'2017 Individual scores unweight'!$AM$99,'2017 Individual scores unweight'!$AO$99,'2017 Individual scores unweight'!$AQ$99,'2017 Individual scores unweight'!$AS$99:$AY$99,'2017 Individual scores unweight'!$BA$99,'2017 Individual scores unweight'!$BL$99,'2017 Individual scores unweight'!$BR$99:$BS$99,'2017 Individual scores unweight'!$BX$99,'2017 Individual scores unweight'!$CC$99,'2017 Individual scores unweight'!$CE$99,'2017 Individual scores unweight'!$CG$99,'2017 Individual scores unweight'!$CI$99,'2017 Individual scores unweight'!$CK$99)</c:f>
              <c:numCache>
                <c:formatCode>0.0</c:formatCode>
                <c:ptCount val="35"/>
                <c:pt idx="0">
                  <c:v>63.97500365978626</c:v>
                </c:pt>
                <c:pt idx="1">
                  <c:v>62.734648067981389</c:v>
                </c:pt>
                <c:pt idx="2">
                  <c:v>51.404493520435537</c:v>
                </c:pt>
                <c:pt idx="3">
                  <c:v>50.215608465608469</c:v>
                </c:pt>
                <c:pt idx="4">
                  <c:v>60.473785473785469</c:v>
                </c:pt>
                <c:pt idx="5">
                  <c:v>61.469135802469133</c:v>
                </c:pt>
                <c:pt idx="6">
                  <c:v>33.856922398589063</c:v>
                </c:pt>
                <c:pt idx="7">
                  <c:v>56.077777777777769</c:v>
                </c:pt>
                <c:pt idx="8">
                  <c:v>49.568753749486909</c:v>
                </c:pt>
                <c:pt idx="9">
                  <c:v>45.489417989417987</c:v>
                </c:pt>
                <c:pt idx="10">
                  <c:v>60.770796197266783</c:v>
                </c:pt>
                <c:pt idx="11">
                  <c:v>59.109500805152983</c:v>
                </c:pt>
                <c:pt idx="12">
                  <c:v>55.560481197309841</c:v>
                </c:pt>
                <c:pt idx="13">
                  <c:v>68.980703392468087</c:v>
                </c:pt>
                <c:pt idx="14">
                  <c:v>63.156994784445772</c:v>
                </c:pt>
                <c:pt idx="15">
                  <c:v>60.023328523328516</c:v>
                </c:pt>
                <c:pt idx="16">
                  <c:v>39.895943562610221</c:v>
                </c:pt>
                <c:pt idx="17">
                  <c:v>45.346122287298755</c:v>
                </c:pt>
                <c:pt idx="18">
                  <c:v>41.717948717948715</c:v>
                </c:pt>
                <c:pt idx="19">
                  <c:v>61.15468409586056</c:v>
                </c:pt>
                <c:pt idx="20">
                  <c:v>62.017973856209139</c:v>
                </c:pt>
                <c:pt idx="21">
                  <c:v>59.597494553376897</c:v>
                </c:pt>
                <c:pt idx="22">
                  <c:v>59.857075023741686</c:v>
                </c:pt>
                <c:pt idx="23">
                  <c:v>73.016191325014844</c:v>
                </c:pt>
                <c:pt idx="24">
                  <c:v>55.993827160493822</c:v>
                </c:pt>
                <c:pt idx="25">
                  <c:v>48.861701261701263</c:v>
                </c:pt>
                <c:pt idx="26">
                  <c:v>69.792165601440956</c:v>
                </c:pt>
                <c:pt idx="27">
                  <c:v>42.12025012025012</c:v>
                </c:pt>
                <c:pt idx="28">
                  <c:v>43.462738496071829</c:v>
                </c:pt>
                <c:pt idx="29">
                  <c:v>76.235347985347985</c:v>
                </c:pt>
                <c:pt idx="30">
                  <c:v>49.400932400932405</c:v>
                </c:pt>
                <c:pt idx="31">
                  <c:v>37.228871346518403</c:v>
                </c:pt>
                <c:pt idx="32">
                  <c:v>37.715247715247713</c:v>
                </c:pt>
                <c:pt idx="33">
                  <c:v>48.926406926406926</c:v>
                </c:pt>
                <c:pt idx="34">
                  <c:v>51.138121138121143</c:v>
                </c:pt>
              </c:numCache>
            </c:numRef>
          </c:val>
          <c:smooth val="0"/>
          <c:extLst>
            <c:ext xmlns:c16="http://schemas.microsoft.com/office/drawing/2014/chart" uri="{C3380CC4-5D6E-409C-BE32-E72D297353CC}">
              <c16:uniqueId val="{00000002-BBF1-4042-B2D0-834497A263DE}"/>
            </c:ext>
          </c:extLst>
        </c:ser>
        <c:ser>
          <c:idx val="1"/>
          <c:order val="5"/>
          <c:tx>
            <c:v>EECA</c:v>
          </c:tx>
          <c:spPr>
            <a:ln w="28575" cap="rnd">
              <a:solidFill>
                <a:schemeClr val="accent2"/>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unweight'!$C$98:$CK$98</c15:sqref>
                  </c15:fullRef>
                </c:ext>
              </c:extLst>
              <c:f>('2017 Individual scores unweight'!$D$98,'2017 Individual scores unweight'!$F$98,'2017 Individual scores unweight'!$H$98,'2017 Individual scores unweight'!$J$98:$L$98,'2017 Individual scores unweight'!$N$98,'2017 Individual scores unweight'!$P$98,'2017 Individual scores unweight'!$R$98,'2017 Individual scores unweight'!$T$98,'2017 Individual scores unweight'!$AE$98:$AG$98,'2017 Individual scores unweight'!$AI$98,'2017 Individual scores unweight'!$AK$98,'2017 Individual scores unweight'!$AM$98,'2017 Individual scores unweight'!$AO$98,'2017 Individual scores unweight'!$AQ$98,'2017 Individual scores unweight'!$AS$98:$AY$98,'2017 Individual scores unweight'!$BA$98,'2017 Individual scores unweight'!$BL$98,'2017 Individual scores unweight'!$BR$98:$BS$98,'2017 Individual scores unweight'!$BX$98,'2017 Individual scores unweight'!$CC$98,'2017 Individual scores unweight'!$CE$98,'2017 Individual scores unweight'!$CG$98,'2017 Individual scores unweight'!$CI$98,'2017 Individual scores unweight'!$CK$98)</c:f>
              <c:numCache>
                <c:formatCode>0.0</c:formatCode>
                <c:ptCount val="35"/>
                <c:pt idx="0">
                  <c:v>56.651465818132472</c:v>
                </c:pt>
                <c:pt idx="1">
                  <c:v>52.717282717282721</c:v>
                </c:pt>
                <c:pt idx="2">
                  <c:v>39.340751840751835</c:v>
                </c:pt>
                <c:pt idx="3">
                  <c:v>39.614189822523159</c:v>
                </c:pt>
                <c:pt idx="4">
                  <c:v>44.645867600413048</c:v>
                </c:pt>
                <c:pt idx="5">
                  <c:v>53.522486772486765</c:v>
                </c:pt>
                <c:pt idx="6">
                  <c:v>35.902677569344235</c:v>
                </c:pt>
                <c:pt idx="7">
                  <c:v>45.312771333604665</c:v>
                </c:pt>
                <c:pt idx="8">
                  <c:v>40.272967772967768</c:v>
                </c:pt>
                <c:pt idx="9">
                  <c:v>44.228684286581377</c:v>
                </c:pt>
                <c:pt idx="10">
                  <c:v>48.647187960913449</c:v>
                </c:pt>
                <c:pt idx="11">
                  <c:v>47.801478659321795</c:v>
                </c:pt>
                <c:pt idx="12">
                  <c:v>43.166786009923264</c:v>
                </c:pt>
                <c:pt idx="13">
                  <c:v>57.816704900038218</c:v>
                </c:pt>
                <c:pt idx="14">
                  <c:v>60.969585667298084</c:v>
                </c:pt>
                <c:pt idx="15">
                  <c:v>43.695833034068329</c:v>
                </c:pt>
                <c:pt idx="16">
                  <c:v>30.381192881192884</c:v>
                </c:pt>
                <c:pt idx="17">
                  <c:v>40.246800524578298</c:v>
                </c:pt>
                <c:pt idx="18">
                  <c:v>29.070600181711288</c:v>
                </c:pt>
                <c:pt idx="19">
                  <c:v>57.43517878333526</c:v>
                </c:pt>
                <c:pt idx="20">
                  <c:v>42.233098858485853</c:v>
                </c:pt>
                <c:pt idx="21">
                  <c:v>43.59471353666401</c:v>
                </c:pt>
                <c:pt idx="22">
                  <c:v>69.735574752461886</c:v>
                </c:pt>
                <c:pt idx="23">
                  <c:v>76.193840845543633</c:v>
                </c:pt>
                <c:pt idx="24">
                  <c:v>34.773894406247344</c:v>
                </c:pt>
                <c:pt idx="25">
                  <c:v>50.008945401993536</c:v>
                </c:pt>
                <c:pt idx="26">
                  <c:v>71.704590022771839</c:v>
                </c:pt>
                <c:pt idx="27">
                  <c:v>35.764780669966427</c:v>
                </c:pt>
                <c:pt idx="28">
                  <c:v>44.556883151439393</c:v>
                </c:pt>
                <c:pt idx="29">
                  <c:v>61.314774979635651</c:v>
                </c:pt>
                <c:pt idx="30">
                  <c:v>47.213969158413605</c:v>
                </c:pt>
                <c:pt idx="31">
                  <c:v>32.18795093795093</c:v>
                </c:pt>
                <c:pt idx="32">
                  <c:v>32.801689051689046</c:v>
                </c:pt>
                <c:pt idx="33">
                  <c:v>37.892231225564558</c:v>
                </c:pt>
                <c:pt idx="34">
                  <c:v>41.661998132586369</c:v>
                </c:pt>
              </c:numCache>
            </c:numRef>
          </c:val>
          <c:smooth val="0"/>
          <c:extLst>
            <c:ext xmlns:c16="http://schemas.microsoft.com/office/drawing/2014/chart" uri="{C3380CC4-5D6E-409C-BE32-E72D297353CC}">
              <c16:uniqueId val="{00000001-BBF1-4042-B2D0-834497A263DE}"/>
            </c:ext>
          </c:extLst>
        </c:ser>
        <c:ser>
          <c:idx val="0"/>
          <c:order val="6"/>
          <c:tx>
            <c:v>Total</c:v>
          </c:tx>
          <c:spPr>
            <a:ln w="28575" cap="rnd">
              <a:solidFill>
                <a:schemeClr val="accent1"/>
              </a:solidFill>
              <a:round/>
            </a:ln>
            <a:effectLst/>
          </c:spPr>
          <c:marker>
            <c:symbol val="none"/>
          </c:marker>
          <c:cat>
            <c:strRef>
              <c:extLst>
                <c:ext xmlns:c15="http://schemas.microsoft.com/office/drawing/2012/chart" uri="{02D57815-91ED-43cb-92C2-25804820EDAC}">
                  <c15:fullRef>
                    <c15:sqref>'2017 Individual scores unweight'!$C$11:$CK$11</c15:sqref>
                  </c15:fullRef>
                </c:ext>
              </c:extLst>
              <c:f>('2017 Individual scores unweight'!$D$11,'2017 Individual scores unweight'!$F$11,'2017 Individual scores unweight'!$H$11,'2017 Individual scores unweight'!$J$11:$L$11,'2017 Individual scores unweight'!$N$11,'2017 Individual scores unweight'!$P$11,'2017 Individual scores unweight'!$R$11,'2017 Individual scores unweight'!$T$11,'2017 Individual scores unweight'!$AE$11:$AG$11,'2017 Individual scores unweight'!$AI$11,'2017 Individual scores unweight'!$AK$11,'2017 Individual scores unweight'!$AM$11,'2017 Individual scores unweight'!$AO$11,'2017 Individual scores unweight'!$AQ$11,'2017 Individual scores unweight'!$AS$11:$AY$11,'2017 Individual scores unweight'!$BA$11,'2017 Individual scores unweight'!$BL$11,'2017 Individual scores unweight'!$BR$11:$BS$11,'2017 Individual scores unweight'!$BX$11,'2017 Individual scores unweight'!$CC$11,'2017 Individual scores unweight'!$CE$11,'2017 Individual scores unweight'!$CG$11,'2017 Individual scores unweight'!$CI$11,'2017 Individual scores unweight'!$CK$11)</c:f>
              <c:strCache>
                <c:ptCount val="35"/>
                <c:pt idx="0">
                  <c:v>1-10: Defined objectives</c:v>
                </c:pt>
                <c:pt idx="1">
                  <c:v>1-10: Reaching vuln</c:v>
                </c:pt>
                <c:pt idx="2">
                  <c:v>1-10: Resource needs projected</c:v>
                </c:pt>
                <c:pt idx="3">
                  <c:v>1-10: Diverse participation</c:v>
                </c:pt>
                <c:pt idx="4">
                  <c:v>1-10: High level support</c:v>
                </c:pt>
                <c:pt idx="5">
                  <c:v>1-10: Supplies regulations</c:v>
                </c:pt>
                <c:pt idx="6">
                  <c:v>1-10: Data collect private commodities</c:v>
                </c:pt>
                <c:pt idx="7">
                  <c:v>1-10: Quality control for SS</c:v>
                </c:pt>
                <c:pt idx="8">
                  <c:v>1-10: Data used for vuln access</c:v>
                </c:pt>
                <c:pt idx="9">
                  <c:v>1-10: Data to monitor subgroups</c:v>
                </c:pt>
                <c:pt idx="10">
                  <c:v>1-10: Record keeping</c:v>
                </c:pt>
                <c:pt idx="11">
                  <c:v>1-10: Data used to measure progress</c:v>
                </c:pt>
                <c:pt idx="12">
                  <c:v>1-10: Data used for program improvement</c:v>
                </c:pt>
                <c:pt idx="13">
                  <c:v>1-10: SOPs match WHO</c:v>
                </c:pt>
                <c:pt idx="14">
                  <c:v>1-10: Taskshare</c:v>
                </c:pt>
                <c:pt idx="15">
                  <c:v>1-10: QoC indicators pubic</c:v>
                </c:pt>
                <c:pt idx="16">
                  <c:v>1-10: QoC indicators private</c:v>
                </c:pt>
                <c:pt idx="17">
                  <c:v>1-10: Structures to address QoC</c:v>
                </c:pt>
                <c:pt idx="18">
                  <c:v>1-10: Info on provider bias</c:v>
                </c:pt>
                <c:pt idx="19">
                  <c:v>1-10: Training</c:v>
                </c:pt>
                <c:pt idx="20">
                  <c:v>1-10: Logistics and supply</c:v>
                </c:pt>
                <c:pt idx="21">
                  <c:v>1-10: Supervision</c:v>
                </c:pt>
                <c:pt idx="22">
                  <c:v>1-10: Sterilization counsel</c:v>
                </c:pt>
                <c:pt idx="23">
                  <c:v>1-10: IUD removal access</c:v>
                </c:pt>
                <c:pt idx="24">
                  <c:v>1-10: Implant removal access</c:v>
                </c:pt>
                <c:pt idx="25">
                  <c:v>1-10: Anti-discrimination policy</c:v>
                </c:pt>
                <c:pt idx="26">
                  <c:v>1-10: Providers discriminate</c:v>
                </c:pt>
                <c:pt idx="27">
                  <c:v>1-10: CBD dist</c:v>
                </c:pt>
                <c:pt idx="28">
                  <c:v>1-10: LAPM access</c:v>
                </c:pt>
                <c:pt idx="29">
                  <c:v>1-10: STM access</c:v>
                </c:pt>
                <c:pt idx="30">
                  <c:v>1-10: Monitor access</c:v>
                </c:pt>
                <c:pt idx="31">
                  <c:v>1-10: Monitor denial of services</c:v>
                </c:pt>
                <c:pt idx="32">
                  <c:v>1-10: Violations review</c:v>
                </c:pt>
                <c:pt idx="33">
                  <c:v>1-10: Feedback</c:v>
                </c:pt>
                <c:pt idx="34">
                  <c:v>1-10: Communication</c:v>
                </c:pt>
              </c:strCache>
            </c:strRef>
          </c:cat>
          <c:val>
            <c:numRef>
              <c:extLst>
                <c:ext xmlns:c15="http://schemas.microsoft.com/office/drawing/2012/chart" uri="{02D57815-91ED-43cb-92C2-25804820EDAC}">
                  <c15:fullRef>
                    <c15:sqref>'2017 Individual scores unweight'!$C$97:$CK$97</c15:sqref>
                  </c15:fullRef>
                </c:ext>
              </c:extLst>
              <c:f>('2017 Individual scores unweight'!$D$97,'2017 Individual scores unweight'!$F$97,'2017 Individual scores unweight'!$H$97,'2017 Individual scores unweight'!$J$97:$L$97,'2017 Individual scores unweight'!$N$97,'2017 Individual scores unweight'!$P$97,'2017 Individual scores unweight'!$R$97,'2017 Individual scores unweight'!$T$97,'2017 Individual scores unweight'!$AE$97:$AG$97,'2017 Individual scores unweight'!$AI$97,'2017 Individual scores unweight'!$AK$97,'2017 Individual scores unweight'!$AM$97,'2017 Individual scores unweight'!$AO$97,'2017 Individual scores unweight'!$AQ$97,'2017 Individual scores unweight'!$AS$97:$AY$97,'2017 Individual scores unweight'!$BA$97,'2017 Individual scores unweight'!$BL$97,'2017 Individual scores unweight'!$BR$97:$BS$97,'2017 Individual scores unweight'!$BX$97,'2017 Individual scores unweight'!$CC$97,'2017 Individual scores unweight'!$CE$97,'2017 Individual scores unweight'!$CG$97,'2017 Individual scores unweight'!$CI$97,'2017 Individual scores unweight'!$CK$97)</c:f>
              <c:numCache>
                <c:formatCode>0.0</c:formatCode>
                <c:ptCount val="35"/>
                <c:pt idx="0">
                  <c:v>62.829446405993409</c:v>
                </c:pt>
                <c:pt idx="1">
                  <c:v>61.048691188277481</c:v>
                </c:pt>
                <c:pt idx="2">
                  <c:v>52.80264811818261</c:v>
                </c:pt>
                <c:pt idx="3">
                  <c:v>50.003268303014131</c:v>
                </c:pt>
                <c:pt idx="4">
                  <c:v>58.413947746016262</c:v>
                </c:pt>
                <c:pt idx="5">
                  <c:v>56.759393060833361</c:v>
                </c:pt>
                <c:pt idx="6">
                  <c:v>38.656716016884424</c:v>
                </c:pt>
                <c:pt idx="7">
                  <c:v>49.105823514955688</c:v>
                </c:pt>
                <c:pt idx="8">
                  <c:v>49.081363022560545</c:v>
                </c:pt>
                <c:pt idx="9">
                  <c:v>47.679163433024478</c:v>
                </c:pt>
                <c:pt idx="10">
                  <c:v>53.598899402169693</c:v>
                </c:pt>
                <c:pt idx="11">
                  <c:v>56.20303915584671</c:v>
                </c:pt>
                <c:pt idx="12">
                  <c:v>53.532685826387336</c:v>
                </c:pt>
                <c:pt idx="13">
                  <c:v>66.647135654205442</c:v>
                </c:pt>
                <c:pt idx="14">
                  <c:v>59.268970207788776</c:v>
                </c:pt>
                <c:pt idx="15">
                  <c:v>53.598430833418561</c:v>
                </c:pt>
                <c:pt idx="16">
                  <c:v>39.276018994633695</c:v>
                </c:pt>
                <c:pt idx="17">
                  <c:v>44.542039104232735</c:v>
                </c:pt>
                <c:pt idx="18">
                  <c:v>38.881079548814583</c:v>
                </c:pt>
                <c:pt idx="19">
                  <c:v>60.714576120199226</c:v>
                </c:pt>
                <c:pt idx="20">
                  <c:v>51.994829703383289</c:v>
                </c:pt>
                <c:pt idx="21">
                  <c:v>48.083955285338419</c:v>
                </c:pt>
                <c:pt idx="22">
                  <c:v>63.659522682591493</c:v>
                </c:pt>
                <c:pt idx="23">
                  <c:v>58.471370368174341</c:v>
                </c:pt>
                <c:pt idx="24">
                  <c:v>50.534267086738211</c:v>
                </c:pt>
                <c:pt idx="25">
                  <c:v>55.123055008606158</c:v>
                </c:pt>
                <c:pt idx="26">
                  <c:v>71.056006891954056</c:v>
                </c:pt>
                <c:pt idx="27">
                  <c:v>41.745122559050984</c:v>
                </c:pt>
                <c:pt idx="28">
                  <c:v>44.161077947759267</c:v>
                </c:pt>
                <c:pt idx="29">
                  <c:v>74.43056654389477</c:v>
                </c:pt>
                <c:pt idx="30">
                  <c:v>46.826812632266062</c:v>
                </c:pt>
                <c:pt idx="31">
                  <c:v>32.791707656903732</c:v>
                </c:pt>
                <c:pt idx="32">
                  <c:v>30.728228886123624</c:v>
                </c:pt>
                <c:pt idx="33">
                  <c:v>38.40360940492458</c:v>
                </c:pt>
                <c:pt idx="34">
                  <c:v>46.274430774772043</c:v>
                </c:pt>
              </c:numCache>
            </c:numRef>
          </c:val>
          <c:smooth val="0"/>
          <c:extLst>
            <c:ext xmlns:c16="http://schemas.microsoft.com/office/drawing/2014/chart" uri="{C3380CC4-5D6E-409C-BE32-E72D297353CC}">
              <c16:uniqueId val="{00000000-BBF1-4042-B2D0-834497A263DE}"/>
            </c:ext>
          </c:extLst>
        </c:ser>
        <c:dLbls>
          <c:showLegendKey val="0"/>
          <c:showVal val="0"/>
          <c:showCatName val="0"/>
          <c:showSerName val="0"/>
          <c:showPercent val="0"/>
          <c:showBubbleSize val="0"/>
        </c:dLbls>
        <c:smooth val="0"/>
        <c:axId val="1810272976"/>
        <c:axId val="1611631760"/>
      </c:lineChart>
      <c:catAx>
        <c:axId val="181027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31760"/>
        <c:crosses val="autoZero"/>
        <c:auto val="1"/>
        <c:lblAlgn val="ctr"/>
        <c:lblOffset val="100"/>
        <c:noMultiLvlLbl val="0"/>
      </c:catAx>
      <c:valAx>
        <c:axId val="161163176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72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NCIFP Scores by region (unweighted)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2"/>
          <c:tx>
            <c:strRef>
              <c:f>'2017 matched scores unweight'!$A$100</c:f>
              <c:strCache>
                <c:ptCount val="1"/>
                <c:pt idx="0">
                  <c:v>ASIA</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'2017 matched scores unweight'!$B$9:$AK$9</c15:sqref>
                  </c15:fullRef>
                </c:ext>
              </c:extLst>
              <c:f>'2017 matched scores unweight'!$C$9:$AJ$9</c:f>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unweight'!$B$100:$AK$100</c15:sqref>
                  </c15:fullRef>
                </c:ext>
              </c:extLst>
              <c:f>'2017 matched scores unweight'!$C$100:$AJ$100</c:f>
              <c:numCache>
                <c:formatCode>General</c:formatCode>
                <c:ptCount val="34"/>
                <c:pt idx="0">
                  <c:v>84.612283141694903</c:v>
                </c:pt>
                <c:pt idx="1">
                  <c:v>81.52057093233563</c:v>
                </c:pt>
                <c:pt idx="2">
                  <c:v>82.421296024237222</c:v>
                </c:pt>
                <c:pt idx="3">
                  <c:v>77.169823640411892</c:v>
                </c:pt>
                <c:pt idx="4">
                  <c:v>65.844881368768938</c:v>
                </c:pt>
                <c:pt idx="5">
                  <c:v>57.271552884297975</c:v>
                </c:pt>
                <c:pt idx="6">
                  <c:v>57.694409588873256</c:v>
                </c:pt>
                <c:pt idx="7">
                  <c:v>82.7949544688299</c:v>
                </c:pt>
                <c:pt idx="8">
                  <c:v>64.008517434122979</c:v>
                </c:pt>
                <c:pt idx="9">
                  <c:v>61.551316330728092</c:v>
                </c:pt>
                <c:pt idx="10">
                  <c:v>51.335937311169502</c:v>
                </c:pt>
                <c:pt idx="11">
                  <c:v>55.108470068100985</c:v>
                </c:pt>
                <c:pt idx="12">
                  <c:v>51.656861449097228</c:v>
                </c:pt>
                <c:pt idx="13">
                  <c:v>95.847485847485856</c:v>
                </c:pt>
                <c:pt idx="14">
                  <c:v>79.425362219479879</c:v>
                </c:pt>
                <c:pt idx="15">
                  <c:v>78.824117059411165</c:v>
                </c:pt>
                <c:pt idx="16">
                  <c:v>41.263157738071229</c:v>
                </c:pt>
                <c:pt idx="17">
                  <c:v>72.491702837723594</c:v>
                </c:pt>
                <c:pt idx="18">
                  <c:v>48.640782516215033</c:v>
                </c:pt>
                <c:pt idx="19">
                  <c:v>60.845097915455469</c:v>
                </c:pt>
                <c:pt idx="20">
                  <c:v>56.52320311671977</c:v>
                </c:pt>
                <c:pt idx="21">
                  <c:v>47.094917769658252</c:v>
                </c:pt>
                <c:pt idx="22">
                  <c:v>67.902837902837888</c:v>
                </c:pt>
                <c:pt idx="23">
                  <c:v>60.435948067527015</c:v>
                </c:pt>
                <c:pt idx="24">
                  <c:v>46.391538267183257</c:v>
                </c:pt>
                <c:pt idx="25">
                  <c:v>68.032540670038401</c:v>
                </c:pt>
                <c:pt idx="26">
                  <c:v>65.728714072215567</c:v>
                </c:pt>
                <c:pt idx="27">
                  <c:v>45.884019136083118</c:v>
                </c:pt>
                <c:pt idx="28">
                  <c:v>45.539135392342153</c:v>
                </c:pt>
                <c:pt idx="29">
                  <c:v>74.063399867746369</c:v>
                </c:pt>
                <c:pt idx="30">
                  <c:v>75.790501309532459</c:v>
                </c:pt>
                <c:pt idx="31">
                  <c:v>42.330858299716425</c:v>
                </c:pt>
                <c:pt idx="32">
                  <c:v>42.373448350956998</c:v>
                </c:pt>
                <c:pt idx="33">
                  <c:v>64.700133028306396</c:v>
                </c:pt>
              </c:numCache>
            </c:numRef>
          </c:val>
          <c:smooth val="0"/>
          <c:extLst>
            <c:ext xmlns:c16="http://schemas.microsoft.com/office/drawing/2014/chart" uri="{C3380CC4-5D6E-409C-BE32-E72D297353CC}">
              <c16:uniqueId val="{00000006-0F24-4505-8D5F-B485C63CE35A}"/>
            </c:ext>
          </c:extLst>
        </c:ser>
        <c:dLbls>
          <c:showLegendKey val="0"/>
          <c:showVal val="0"/>
          <c:showCatName val="0"/>
          <c:showSerName val="0"/>
          <c:showPercent val="0"/>
          <c:showBubbleSize val="0"/>
        </c:dLbls>
        <c:smooth val="0"/>
        <c:axId val="1443441263"/>
        <c:axId val="1438770447"/>
        <c:extLst>
          <c:ext xmlns:c15="http://schemas.microsoft.com/office/drawing/2012/chart" uri="{02D57815-91ED-43cb-92C2-25804820EDAC}">
            <c15:filteredLineSeries>
              <c15:ser>
                <c:idx val="4"/>
                <c:order val="0"/>
                <c:tx>
                  <c:strRef>
                    <c:extLst>
                      <c:ext uri="{02D57815-91ED-43cb-92C2-25804820EDAC}">
                        <c15:formulaRef>
                          <c15:sqref>'2017 matched scores unweight'!$A$98</c15:sqref>
                        </c15:formulaRef>
                      </c:ext>
                    </c:extLst>
                    <c:strCache>
                      <c:ptCount val="1"/>
                      <c:pt idx="0">
                        <c:v>SSAF-A</c:v>
                      </c:pt>
                    </c:strCache>
                  </c:strRef>
                </c:tx>
                <c:spPr>
                  <a:ln w="28575" cap="rnd">
                    <a:solidFill>
                      <a:schemeClr val="accent2"/>
                    </a:solidFill>
                    <a:round/>
                  </a:ln>
                  <a:effectLst/>
                </c:spPr>
                <c:marker>
                  <c:symbol val="none"/>
                </c:marker>
                <c:cat>
                  <c:strRef>
                    <c:extLst>
                      <c:ex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uri="{02D57815-91ED-43cb-92C2-25804820EDAC}">
                        <c15:fullRef>
                          <c15:sqref>'2017 matched scores unweight'!$B$98:$AK$98</c15:sqref>
                        </c15:fullRef>
                        <c15:formulaRef>
                          <c15:sqref>'2017 matched scores unweight'!$C$98:$AJ$98</c15:sqref>
                        </c15:formulaRef>
                      </c:ext>
                    </c:extLst>
                    <c:numCache>
                      <c:formatCode>General</c:formatCode>
                      <c:ptCount val="34"/>
                      <c:pt idx="0">
                        <c:v>89.489121989121998</c:v>
                      </c:pt>
                      <c:pt idx="1">
                        <c:v>95.583696940314582</c:v>
                      </c:pt>
                      <c:pt idx="2">
                        <c:v>87.215111277611285</c:v>
                      </c:pt>
                      <c:pt idx="3">
                        <c:v>86.273809523809533</c:v>
                      </c:pt>
                      <c:pt idx="4">
                        <c:v>69.510646035155816</c:v>
                      </c:pt>
                      <c:pt idx="5">
                        <c:v>59.07295482295482</c:v>
                      </c:pt>
                      <c:pt idx="6">
                        <c:v>76.166820924173877</c:v>
                      </c:pt>
                      <c:pt idx="7">
                        <c:v>85.440574131750608</c:v>
                      </c:pt>
                      <c:pt idx="8">
                        <c:v>82.660887723387731</c:v>
                      </c:pt>
                      <c:pt idx="9">
                        <c:v>75.399430226636099</c:v>
                      </c:pt>
                      <c:pt idx="10">
                        <c:v>58.63021727727611</c:v>
                      </c:pt>
                      <c:pt idx="11">
                        <c:v>58.462224957322995</c:v>
                      </c:pt>
                      <c:pt idx="12">
                        <c:v>55.570052677895816</c:v>
                      </c:pt>
                      <c:pt idx="13">
                        <c:v>93.607328945564248</c:v>
                      </c:pt>
                      <c:pt idx="14">
                        <c:v>78.762591575091562</c:v>
                      </c:pt>
                      <c:pt idx="15">
                        <c:v>81.836038961038952</c:v>
                      </c:pt>
                      <c:pt idx="16">
                        <c:v>60.756194785606553</c:v>
                      </c:pt>
                      <c:pt idx="17">
                        <c:v>81.394233217762647</c:v>
                      </c:pt>
                      <c:pt idx="18">
                        <c:v>58.808503996003992</c:v>
                      </c:pt>
                      <c:pt idx="19">
                        <c:v>63.79097971745032</c:v>
                      </c:pt>
                      <c:pt idx="20">
                        <c:v>53.739842220234365</c:v>
                      </c:pt>
                      <c:pt idx="21">
                        <c:v>50.138483883581934</c:v>
                      </c:pt>
                      <c:pt idx="22">
                        <c:v>65.792600826914537</c:v>
                      </c:pt>
                      <c:pt idx="23">
                        <c:v>47.88452905119572</c:v>
                      </c:pt>
                      <c:pt idx="24">
                        <c:v>54.451480618147286</c:v>
                      </c:pt>
                      <c:pt idx="25">
                        <c:v>83.438310708898939</c:v>
                      </c:pt>
                      <c:pt idx="26">
                        <c:v>74.364381569773741</c:v>
                      </c:pt>
                      <c:pt idx="27">
                        <c:v>44.530130363463691</c:v>
                      </c:pt>
                      <c:pt idx="28">
                        <c:v>43.071288506337531</c:v>
                      </c:pt>
                      <c:pt idx="29">
                        <c:v>77.344198950408114</c:v>
                      </c:pt>
                      <c:pt idx="30">
                        <c:v>78.926933768845544</c:v>
                      </c:pt>
                      <c:pt idx="31">
                        <c:v>49.772116772116775</c:v>
                      </c:pt>
                      <c:pt idx="32">
                        <c:v>37.757601875248938</c:v>
                      </c:pt>
                      <c:pt idx="33">
                        <c:v>77.488483738483723</c:v>
                      </c:pt>
                    </c:numCache>
                  </c:numRef>
                </c:val>
                <c:smooth val="0"/>
                <c:extLst>
                  <c:ext xmlns:c16="http://schemas.microsoft.com/office/drawing/2014/chart" uri="{C3380CC4-5D6E-409C-BE32-E72D297353CC}">
                    <c16:uniqueId val="{00000004-0F24-4505-8D5F-B485C63CE35A}"/>
                  </c:ext>
                </c:extLst>
              </c15:ser>
            </c15:filteredLineSeries>
            <c15:filteredLineSeries>
              <c15:ser>
                <c:idx val="3"/>
                <c:order val="1"/>
                <c:tx>
                  <c:strRef>
                    <c:extLst xmlns:c15="http://schemas.microsoft.com/office/drawing/2012/chart">
                      <c:ext xmlns:c15="http://schemas.microsoft.com/office/drawing/2012/chart" uri="{02D57815-91ED-43cb-92C2-25804820EDAC}">
                        <c15:formulaRef>
                          <c15:sqref>'2017 matched scores unweight'!$A$97</c15:sqref>
                        </c15:formulaRef>
                      </c:ext>
                    </c:extLst>
                    <c:strCache>
                      <c:ptCount val="1"/>
                      <c:pt idx="0">
                        <c:v>SSAF-F</c:v>
                      </c:pt>
                    </c:strCache>
                  </c:strRef>
                </c:tx>
                <c:spPr>
                  <a:ln w="28575" cap="rnd">
                    <a:solidFill>
                      <a:schemeClr val="accent6"/>
                    </a:solidFill>
                    <a:round/>
                  </a:ln>
                  <a:effectLst/>
                </c:spPr>
                <c:marker>
                  <c:symbol val="none"/>
                </c:marker>
                <c:cat>
                  <c:strRef>
                    <c:extLst>
                      <c:ext xmlns:c15="http://schemas.microsoft.com/office/drawing/2012/char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unweight'!$B$97:$AK$97</c15:sqref>
                        </c15:fullRef>
                        <c15:formulaRef>
                          <c15:sqref>'2017 matched scores unweight'!$C$97:$AJ$97</c15:sqref>
                        </c15:formulaRef>
                      </c:ext>
                    </c:extLst>
                    <c:numCache>
                      <c:formatCode>General</c:formatCode>
                      <c:ptCount val="34"/>
                      <c:pt idx="0">
                        <c:v>92.407135348311826</c:v>
                      </c:pt>
                      <c:pt idx="1">
                        <c:v>89.575501392110397</c:v>
                      </c:pt>
                      <c:pt idx="2">
                        <c:v>89.076707606119385</c:v>
                      </c:pt>
                      <c:pt idx="3">
                        <c:v>78.954444248561884</c:v>
                      </c:pt>
                      <c:pt idx="4">
                        <c:v>49.347776406599934</c:v>
                      </c:pt>
                      <c:pt idx="5">
                        <c:v>51.999342342479579</c:v>
                      </c:pt>
                      <c:pt idx="6">
                        <c:v>69.407896025543096</c:v>
                      </c:pt>
                      <c:pt idx="7">
                        <c:v>83.938616170450061</c:v>
                      </c:pt>
                      <c:pt idx="8">
                        <c:v>87.452057746175399</c:v>
                      </c:pt>
                      <c:pt idx="9">
                        <c:v>74.217999512982203</c:v>
                      </c:pt>
                      <c:pt idx="10">
                        <c:v>53.393535850283257</c:v>
                      </c:pt>
                      <c:pt idx="11">
                        <c:v>59.179676532617705</c:v>
                      </c:pt>
                      <c:pt idx="12">
                        <c:v>60.506590359531536</c:v>
                      </c:pt>
                      <c:pt idx="13">
                        <c:v>97.34432234432235</c:v>
                      </c:pt>
                      <c:pt idx="14">
                        <c:v>91.762453233041498</c:v>
                      </c:pt>
                      <c:pt idx="15">
                        <c:v>95.000293823823242</c:v>
                      </c:pt>
                      <c:pt idx="16">
                        <c:v>78.875275051745646</c:v>
                      </c:pt>
                      <c:pt idx="17">
                        <c:v>81.764118234706473</c:v>
                      </c:pt>
                      <c:pt idx="18">
                        <c:v>56.687724040665216</c:v>
                      </c:pt>
                      <c:pt idx="19">
                        <c:v>59.650937297996123</c:v>
                      </c:pt>
                      <c:pt idx="20">
                        <c:v>50.759534583063981</c:v>
                      </c:pt>
                      <c:pt idx="21">
                        <c:v>48.622684505037448</c:v>
                      </c:pt>
                      <c:pt idx="22">
                        <c:v>48.760096006347446</c:v>
                      </c:pt>
                      <c:pt idx="23">
                        <c:v>53.140574449686333</c:v>
                      </c:pt>
                      <c:pt idx="24">
                        <c:v>59.431835625607256</c:v>
                      </c:pt>
                      <c:pt idx="25">
                        <c:v>78.486511950179761</c:v>
                      </c:pt>
                      <c:pt idx="26">
                        <c:v>76.813449600935186</c:v>
                      </c:pt>
                      <c:pt idx="27">
                        <c:v>41.539769235847658</c:v>
                      </c:pt>
                      <c:pt idx="28">
                        <c:v>40.747995356559365</c:v>
                      </c:pt>
                      <c:pt idx="29">
                        <c:v>77.814245859228564</c:v>
                      </c:pt>
                      <c:pt idx="30">
                        <c:v>70.103241625732963</c:v>
                      </c:pt>
                      <c:pt idx="31">
                        <c:v>40.313575313575313</c:v>
                      </c:pt>
                      <c:pt idx="32">
                        <c:v>41.62422544775486</c:v>
                      </c:pt>
                      <c:pt idx="33">
                        <c:v>65.880330741922435</c:v>
                      </c:pt>
                    </c:numCache>
                  </c:numRef>
                </c:val>
                <c:smooth val="0"/>
                <c:extLst xmlns:c15="http://schemas.microsoft.com/office/drawing/2012/chart">
                  <c:ext xmlns:c16="http://schemas.microsoft.com/office/drawing/2014/chart" uri="{C3380CC4-5D6E-409C-BE32-E72D297353CC}">
                    <c16:uniqueId val="{00000003-0F24-4505-8D5F-B485C63CE35A}"/>
                  </c:ext>
                </c:extLst>
              </c15:ser>
            </c15:filteredLineSeries>
            <c15:filteredLineSeries>
              <c15:ser>
                <c:idx val="5"/>
                <c:order val="3"/>
                <c:tx>
                  <c:strRef>
                    <c:extLst xmlns:c15="http://schemas.microsoft.com/office/drawing/2012/chart">
                      <c:ext xmlns:c15="http://schemas.microsoft.com/office/drawing/2012/chart" uri="{02D57815-91ED-43cb-92C2-25804820EDAC}">
                        <c15:formulaRef>
                          <c15:sqref>'2017 matched scores unweight'!$A$99</c15:sqref>
                        </c15:formulaRef>
                      </c:ext>
                    </c:extLst>
                    <c:strCache>
                      <c:ptCount val="1"/>
                      <c:pt idx="0">
                        <c:v>LAC</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unweight'!$B$99:$AK$99</c15:sqref>
                        </c15:fullRef>
                        <c15:formulaRef>
                          <c15:sqref>'2017 matched scores unweight'!$C$99:$AJ$99</c15:sqref>
                        </c15:formulaRef>
                      </c:ext>
                    </c:extLst>
                    <c:numCache>
                      <c:formatCode>General</c:formatCode>
                      <c:ptCount val="34"/>
                      <c:pt idx="0">
                        <c:v>79.305416805416797</c:v>
                      </c:pt>
                      <c:pt idx="1">
                        <c:v>86.946386946386937</c:v>
                      </c:pt>
                      <c:pt idx="2">
                        <c:v>73.267010767010774</c:v>
                      </c:pt>
                      <c:pt idx="3">
                        <c:v>60.000832500832502</c:v>
                      </c:pt>
                      <c:pt idx="4">
                        <c:v>53.998511776289554</c:v>
                      </c:pt>
                      <c:pt idx="5">
                        <c:v>59.656331322997993</c:v>
                      </c:pt>
                      <c:pt idx="6">
                        <c:v>44.91804491804492</c:v>
                      </c:pt>
                      <c:pt idx="7">
                        <c:v>74.94486994486995</c:v>
                      </c:pt>
                      <c:pt idx="8">
                        <c:v>75.993034743034741</c:v>
                      </c:pt>
                      <c:pt idx="9">
                        <c:v>70.244785517512796</c:v>
                      </c:pt>
                      <c:pt idx="10">
                        <c:v>50.260942760942754</c:v>
                      </c:pt>
                      <c:pt idx="11">
                        <c:v>56.261870845204179</c:v>
                      </c:pt>
                      <c:pt idx="12">
                        <c:v>51.571954280287606</c:v>
                      </c:pt>
                      <c:pt idx="13">
                        <c:v>93.706709956709958</c:v>
                      </c:pt>
                      <c:pt idx="14">
                        <c:v>74.487780737780739</c:v>
                      </c:pt>
                      <c:pt idx="15">
                        <c:v>75.146381396381415</c:v>
                      </c:pt>
                      <c:pt idx="16">
                        <c:v>46.666250416250413</c:v>
                      </c:pt>
                      <c:pt idx="17">
                        <c:v>68.822705072705062</c:v>
                      </c:pt>
                      <c:pt idx="18">
                        <c:v>58.959512709512715</c:v>
                      </c:pt>
                      <c:pt idx="19">
                        <c:v>59.731888481888483</c:v>
                      </c:pt>
                      <c:pt idx="20">
                        <c:v>49.193224471002246</c:v>
                      </c:pt>
                      <c:pt idx="21">
                        <c:v>44.615507948841277</c:v>
                      </c:pt>
                      <c:pt idx="22">
                        <c:v>71.21518913185578</c:v>
                      </c:pt>
                      <c:pt idx="23">
                        <c:v>58.578975037308368</c:v>
                      </c:pt>
                      <c:pt idx="24">
                        <c:v>49.441746525079857</c:v>
                      </c:pt>
                      <c:pt idx="25">
                        <c:v>77.526715708533885</c:v>
                      </c:pt>
                      <c:pt idx="26">
                        <c:v>64.864736086958317</c:v>
                      </c:pt>
                      <c:pt idx="27">
                        <c:v>36.856600189933523</c:v>
                      </c:pt>
                      <c:pt idx="28">
                        <c:v>48.788499309332643</c:v>
                      </c:pt>
                      <c:pt idx="29">
                        <c:v>76.571936294158533</c:v>
                      </c:pt>
                      <c:pt idx="30">
                        <c:v>71.293845043845039</c:v>
                      </c:pt>
                      <c:pt idx="31">
                        <c:v>47.54315129315129</c:v>
                      </c:pt>
                      <c:pt idx="32">
                        <c:v>47.261118511118504</c:v>
                      </c:pt>
                      <c:pt idx="33">
                        <c:v>58.53597791097792</c:v>
                      </c:pt>
                    </c:numCache>
                  </c:numRef>
                </c:val>
                <c:smooth val="0"/>
                <c:extLst xmlns:c15="http://schemas.microsoft.com/office/drawing/2012/chart">
                  <c:ext xmlns:c16="http://schemas.microsoft.com/office/drawing/2014/chart" uri="{C3380CC4-5D6E-409C-BE32-E72D297353CC}">
                    <c16:uniqueId val="{00000005-0F24-4505-8D5F-B485C63CE35A}"/>
                  </c:ext>
                </c:extLst>
              </c15:ser>
            </c15:filteredLineSeries>
            <c15:filteredLineSeries>
              <c15:ser>
                <c:idx val="2"/>
                <c:order val="4"/>
                <c:tx>
                  <c:strRef>
                    <c:extLst xmlns:c15="http://schemas.microsoft.com/office/drawing/2012/chart">
                      <c:ext xmlns:c15="http://schemas.microsoft.com/office/drawing/2012/chart" uri="{02D57815-91ED-43cb-92C2-25804820EDAC}">
                        <c15:formulaRef>
                          <c15:sqref>'2017 matched scores unweight'!$A$96</c15:sqref>
                        </c15:formulaRef>
                      </c:ext>
                    </c:extLst>
                    <c:strCache>
                      <c:ptCount val="1"/>
                      <c:pt idx="0">
                        <c:v>MENA</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unweight'!$B$96:$AK$96</c15:sqref>
                        </c15:fullRef>
                        <c15:formulaRef>
                          <c15:sqref>'2017 matched scores unweight'!$C$96:$AJ$96</c15:sqref>
                        </c15:formulaRef>
                      </c:ext>
                    </c:extLst>
                    <c:numCache>
                      <c:formatCode>General</c:formatCode>
                      <c:ptCount val="34"/>
                      <c:pt idx="0">
                        <c:v>94.53947368421052</c:v>
                      </c:pt>
                      <c:pt idx="1">
                        <c:v>90.4383116883117</c:v>
                      </c:pt>
                      <c:pt idx="2">
                        <c:v>78.138528138528144</c:v>
                      </c:pt>
                      <c:pt idx="3">
                        <c:v>71.454545454545453</c:v>
                      </c:pt>
                      <c:pt idx="4">
                        <c:v>60.473785473785469</c:v>
                      </c:pt>
                      <c:pt idx="5">
                        <c:v>61.469135802469133</c:v>
                      </c:pt>
                      <c:pt idx="6">
                        <c:v>43.913419913419908</c:v>
                      </c:pt>
                      <c:pt idx="7">
                        <c:v>85.090909090909093</c:v>
                      </c:pt>
                      <c:pt idx="8">
                        <c:v>74.803827751196167</c:v>
                      </c:pt>
                      <c:pt idx="9">
                        <c:v>50.20621769534813</c:v>
                      </c:pt>
                      <c:pt idx="10">
                        <c:v>60.770796197266783</c:v>
                      </c:pt>
                      <c:pt idx="11">
                        <c:v>59.109500805152983</c:v>
                      </c:pt>
                      <c:pt idx="12">
                        <c:v>55.560481197309841</c:v>
                      </c:pt>
                      <c:pt idx="13">
                        <c:v>89.78947368421052</c:v>
                      </c:pt>
                      <c:pt idx="14">
                        <c:v>74.666666666666671</c:v>
                      </c:pt>
                      <c:pt idx="15">
                        <c:v>80.777777777777786</c:v>
                      </c:pt>
                      <c:pt idx="16">
                        <c:v>48.2156862745098</c:v>
                      </c:pt>
                      <c:pt idx="17">
                        <c:v>65.025974025974023</c:v>
                      </c:pt>
                      <c:pt idx="18">
                        <c:v>51.583959899749381</c:v>
                      </c:pt>
                      <c:pt idx="19">
                        <c:v>61.15468409586056</c:v>
                      </c:pt>
                      <c:pt idx="20">
                        <c:v>62.017973856209139</c:v>
                      </c:pt>
                      <c:pt idx="21">
                        <c:v>59.597494553376897</c:v>
                      </c:pt>
                      <c:pt idx="22">
                        <c:v>59.857075023741686</c:v>
                      </c:pt>
                      <c:pt idx="23">
                        <c:v>73.016191325014844</c:v>
                      </c:pt>
                      <c:pt idx="24">
                        <c:v>55.993827160493822</c:v>
                      </c:pt>
                      <c:pt idx="25">
                        <c:v>50.461390948233053</c:v>
                      </c:pt>
                      <c:pt idx="26">
                        <c:v>69.792165601440956</c:v>
                      </c:pt>
                      <c:pt idx="27">
                        <c:v>42.12025012025012</c:v>
                      </c:pt>
                      <c:pt idx="28">
                        <c:v>43.462738496071829</c:v>
                      </c:pt>
                      <c:pt idx="29">
                        <c:v>76.235347985347985</c:v>
                      </c:pt>
                      <c:pt idx="30">
                        <c:v>71.222222222222229</c:v>
                      </c:pt>
                      <c:pt idx="31">
                        <c:v>60.424242424242422</c:v>
                      </c:pt>
                      <c:pt idx="32">
                        <c:v>50.544871794871796</c:v>
                      </c:pt>
                      <c:pt idx="33">
                        <c:v>65.666666666666671</c:v>
                      </c:pt>
                    </c:numCache>
                  </c:numRef>
                </c:val>
                <c:smooth val="0"/>
                <c:extLst xmlns:c15="http://schemas.microsoft.com/office/drawing/2012/chart">
                  <c:ext xmlns:c16="http://schemas.microsoft.com/office/drawing/2014/chart" uri="{C3380CC4-5D6E-409C-BE32-E72D297353CC}">
                    <c16:uniqueId val="{00000002-0F24-4505-8D5F-B485C63CE35A}"/>
                  </c:ext>
                </c:extLst>
              </c15:ser>
            </c15:filteredLineSeries>
            <c15:filteredLineSeries>
              <c15:ser>
                <c:idx val="1"/>
                <c:order val="5"/>
                <c:tx>
                  <c:strRef>
                    <c:extLst xmlns:c15="http://schemas.microsoft.com/office/drawing/2012/chart">
                      <c:ext xmlns:c15="http://schemas.microsoft.com/office/drawing/2012/chart" uri="{02D57815-91ED-43cb-92C2-25804820EDAC}">
                        <c15:formulaRef>
                          <c15:sqref>'2017 matched scores unweight'!$A$95</c15:sqref>
                        </c15:formulaRef>
                      </c:ext>
                    </c:extLst>
                    <c:strCache>
                      <c:ptCount val="1"/>
                      <c:pt idx="0">
                        <c:v>EECA</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unweight'!$B$95:$AK$95</c15:sqref>
                        </c15:fullRef>
                        <c15:formulaRef>
                          <c15:sqref>'2017 matched scores unweight'!$C$95:$AJ$95</c15:sqref>
                        </c15:formulaRef>
                      </c:ext>
                    </c:extLst>
                    <c:numCache>
                      <c:formatCode>General</c:formatCode>
                      <c:ptCount val="34"/>
                      <c:pt idx="0">
                        <c:v>75.263266145619099</c:v>
                      </c:pt>
                      <c:pt idx="1">
                        <c:v>77.214313464313463</c:v>
                      </c:pt>
                      <c:pt idx="2">
                        <c:v>61.922978981802515</c:v>
                      </c:pt>
                      <c:pt idx="3">
                        <c:v>60.764260249554361</c:v>
                      </c:pt>
                      <c:pt idx="4">
                        <c:v>44.645867600413048</c:v>
                      </c:pt>
                      <c:pt idx="5">
                        <c:v>53.522486772486765</c:v>
                      </c:pt>
                      <c:pt idx="6">
                        <c:v>53.41575091575092</c:v>
                      </c:pt>
                      <c:pt idx="7">
                        <c:v>64.847472788649256</c:v>
                      </c:pt>
                      <c:pt idx="8">
                        <c:v>58.284967096886589</c:v>
                      </c:pt>
                      <c:pt idx="9">
                        <c:v>69.568367467490276</c:v>
                      </c:pt>
                      <c:pt idx="10">
                        <c:v>48.647187960913449</c:v>
                      </c:pt>
                      <c:pt idx="11">
                        <c:v>47.801478659321795</c:v>
                      </c:pt>
                      <c:pt idx="12">
                        <c:v>43.166786009923264</c:v>
                      </c:pt>
                      <c:pt idx="13">
                        <c:v>84.43945150918131</c:v>
                      </c:pt>
                      <c:pt idx="14">
                        <c:v>73.625516640222514</c:v>
                      </c:pt>
                      <c:pt idx="15">
                        <c:v>58.229023884455913</c:v>
                      </c:pt>
                      <c:pt idx="16">
                        <c:v>36.72036297036297</c:v>
                      </c:pt>
                      <c:pt idx="17">
                        <c:v>60.172389256613855</c:v>
                      </c:pt>
                      <c:pt idx="18">
                        <c:v>31.338200569483988</c:v>
                      </c:pt>
                      <c:pt idx="19">
                        <c:v>57.43517878333526</c:v>
                      </c:pt>
                      <c:pt idx="20">
                        <c:v>42.233098858485853</c:v>
                      </c:pt>
                      <c:pt idx="21">
                        <c:v>43.59471353666401</c:v>
                      </c:pt>
                      <c:pt idx="22">
                        <c:v>69.735574752461886</c:v>
                      </c:pt>
                      <c:pt idx="23">
                        <c:v>76.193840845543633</c:v>
                      </c:pt>
                      <c:pt idx="24">
                        <c:v>34.773894406247344</c:v>
                      </c:pt>
                      <c:pt idx="25">
                        <c:v>69.778665807303568</c:v>
                      </c:pt>
                      <c:pt idx="26">
                        <c:v>71.704590022771839</c:v>
                      </c:pt>
                      <c:pt idx="27">
                        <c:v>35.764780669966427</c:v>
                      </c:pt>
                      <c:pt idx="28">
                        <c:v>44.556883151439393</c:v>
                      </c:pt>
                      <c:pt idx="29">
                        <c:v>61.314774979635651</c:v>
                      </c:pt>
                      <c:pt idx="30">
                        <c:v>60.438084876939349</c:v>
                      </c:pt>
                      <c:pt idx="31">
                        <c:v>38.847663032155012</c:v>
                      </c:pt>
                      <c:pt idx="32">
                        <c:v>36.199949782837486</c:v>
                      </c:pt>
                      <c:pt idx="33">
                        <c:v>66.239544768956534</c:v>
                      </c:pt>
                    </c:numCache>
                  </c:numRef>
                </c:val>
                <c:smooth val="0"/>
                <c:extLst xmlns:c15="http://schemas.microsoft.com/office/drawing/2012/chart">
                  <c:ext xmlns:c16="http://schemas.microsoft.com/office/drawing/2014/chart" uri="{C3380CC4-5D6E-409C-BE32-E72D297353CC}">
                    <c16:uniqueId val="{00000001-0F24-4505-8D5F-B485C63CE35A}"/>
                  </c:ext>
                </c:extLst>
              </c15:ser>
            </c15:filteredLineSeries>
            <c15:filteredLineSeries>
              <c15:ser>
                <c:idx val="0"/>
                <c:order val="6"/>
                <c:tx>
                  <c:strRef>
                    <c:extLst xmlns:c15="http://schemas.microsoft.com/office/drawing/2012/chart">
                      <c:ext xmlns:c15="http://schemas.microsoft.com/office/drawing/2012/chart" uri="{02D57815-91ED-43cb-92C2-25804820EDAC}">
                        <c15:formulaRef>
                          <c15:sqref>'2017 matched scores unweight'!$A$94</c15:sqref>
                        </c15:formulaRef>
                      </c:ext>
                    </c:extLst>
                    <c:strCache>
                      <c:ptCount val="1"/>
                      <c:pt idx="0">
                        <c:v>Total</c:v>
                      </c:pt>
                    </c:strCache>
                  </c:strRef>
                </c:tx>
                <c:spPr>
                  <a:ln w="28575" cap="rnd">
                    <a:solidFill>
                      <a:schemeClr val="tx1"/>
                    </a:solidFill>
                    <a:round/>
                  </a:ln>
                  <a:effectLst/>
                </c:spPr>
                <c:marker>
                  <c:symbol val="none"/>
                </c:marker>
                <c:cat>
                  <c:strRef>
                    <c:extLst>
                      <c:ext xmlns:c15="http://schemas.microsoft.com/office/drawing/2012/chart" uri="{02D57815-91ED-43cb-92C2-25804820EDAC}">
                        <c15:fullRef>
                          <c15:sqref>'2017 matched scores unweight'!$B$9:$AK$9</c15:sqref>
                        </c15:fullRef>
                        <c15:formulaRef>
                          <c15:sqref>'2017 matched scores unweight'!$C$9:$AJ$9</c15:sqref>
                        </c15:formulaRef>
                      </c:ext>
                    </c:extLst>
                    <c:strCache>
                      <c:ptCount val="34"/>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strCache>
                  </c:strRef>
                </c:cat>
                <c:val>
                  <c:numRef>
                    <c:extLst>
                      <c:ext xmlns:c15="http://schemas.microsoft.com/office/drawing/2012/chart" uri="{02D57815-91ED-43cb-92C2-25804820EDAC}">
                        <c15:fullRef>
                          <c15:sqref>'2017 matched scores unweight'!$B$94:$AK$94</c15:sqref>
                        </c15:fullRef>
                        <c15:formulaRef>
                          <c15:sqref>'2017 matched scores unweight'!$C$94:$AJ$94</c15:sqref>
                        </c15:formulaRef>
                      </c:ext>
                    </c:extLst>
                    <c:numCache>
                      <c:formatCode>General</c:formatCode>
                      <c:ptCount val="34"/>
                      <c:pt idx="0">
                        <c:v>85.992327460980704</c:v>
                      </c:pt>
                      <c:pt idx="1">
                        <c:v>87.380644124725919</c:v>
                      </c:pt>
                      <c:pt idx="2">
                        <c:v>80.619729584937602</c:v>
                      </c:pt>
                      <c:pt idx="3">
                        <c:v>74.69851615386051</c:v>
                      </c:pt>
                      <c:pt idx="4">
                        <c:v>58.413947746016262</c:v>
                      </c:pt>
                      <c:pt idx="5">
                        <c:v>56.759393060833361</c:v>
                      </c:pt>
                      <c:pt idx="6">
                        <c:v>61.344298933968929</c:v>
                      </c:pt>
                      <c:pt idx="7">
                        <c:v>80.260943524035369</c:v>
                      </c:pt>
                      <c:pt idx="8">
                        <c:v>75.06241129598753</c:v>
                      </c:pt>
                      <c:pt idx="9">
                        <c:v>69.188683674083435</c:v>
                      </c:pt>
                      <c:pt idx="10">
                        <c:v>53.598899402169693</c:v>
                      </c:pt>
                      <c:pt idx="11">
                        <c:v>56.20303915584671</c:v>
                      </c:pt>
                      <c:pt idx="12">
                        <c:v>53.532685826387336</c:v>
                      </c:pt>
                      <c:pt idx="13">
                        <c:v>93.398404544812095</c:v>
                      </c:pt>
                      <c:pt idx="14">
                        <c:v>80.030635114924948</c:v>
                      </c:pt>
                      <c:pt idx="15">
                        <c:v>79.730493812320077</c:v>
                      </c:pt>
                      <c:pt idx="16">
                        <c:v>54.420422953421522</c:v>
                      </c:pt>
                      <c:pt idx="17">
                        <c:v>73.940637017215209</c:v>
                      </c:pt>
                      <c:pt idx="18">
                        <c:v>52.1574249959057</c:v>
                      </c:pt>
                      <c:pt idx="19">
                        <c:v>60.714576120199226</c:v>
                      </c:pt>
                      <c:pt idx="20">
                        <c:v>51.994829703383289</c:v>
                      </c:pt>
                      <c:pt idx="21">
                        <c:v>48.083955285338419</c:v>
                      </c:pt>
                      <c:pt idx="22">
                        <c:v>63.659522682591493</c:v>
                      </c:pt>
                      <c:pt idx="23">
                        <c:v>58.471370368174341</c:v>
                      </c:pt>
                      <c:pt idx="24">
                        <c:v>50.534267086738211</c:v>
                      </c:pt>
                      <c:pt idx="25">
                        <c:v>74.591125677499463</c:v>
                      </c:pt>
                      <c:pt idx="26">
                        <c:v>71.056006891954056</c:v>
                      </c:pt>
                      <c:pt idx="27">
                        <c:v>41.745122559050984</c:v>
                      </c:pt>
                      <c:pt idx="28">
                        <c:v>44.161077947759267</c:v>
                      </c:pt>
                      <c:pt idx="29">
                        <c:v>74.43056654389477</c:v>
                      </c:pt>
                      <c:pt idx="30">
                        <c:v>72.380347445853744</c:v>
                      </c:pt>
                      <c:pt idx="31">
                        <c:v>45.126353998305206</c:v>
                      </c:pt>
                      <c:pt idx="32">
                        <c:v>41.365738876632122</c:v>
                      </c:pt>
                      <c:pt idx="33">
                        <c:v>67.427288043745804</c:v>
                      </c:pt>
                    </c:numCache>
                  </c:numRef>
                </c:val>
                <c:smooth val="0"/>
                <c:extLst xmlns:c15="http://schemas.microsoft.com/office/drawing/2012/chart">
                  <c:ext xmlns:c16="http://schemas.microsoft.com/office/drawing/2014/chart" uri="{C3380CC4-5D6E-409C-BE32-E72D297353CC}">
                    <c16:uniqueId val="{00000000-0F24-4505-8D5F-B485C63CE35A}"/>
                  </c:ext>
                </c:extLst>
              </c15:ser>
            </c15:filteredLineSeries>
          </c:ext>
        </c:extLst>
      </c:lineChart>
      <c:catAx>
        <c:axId val="144344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770447"/>
        <c:crosses val="autoZero"/>
        <c:auto val="1"/>
        <c:lblAlgn val="ctr"/>
        <c:lblOffset val="100"/>
        <c:noMultiLvlLbl val="0"/>
      </c:catAx>
      <c:valAx>
        <c:axId val="143877044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4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Country-Level</a:t>
            </a:r>
            <a:r>
              <a:rPr lang="en-US" baseline="0"/>
              <a:t> Individual Item Scores: SSAF-A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'2017 matched scores unweight'!$B$19</c:f>
              <c:strCache>
                <c:ptCount val="1"/>
                <c:pt idx="0">
                  <c:v>Cameroon</c:v>
                </c:pt>
              </c:strCache>
            </c:strRef>
          </c:tx>
          <c:spPr>
            <a:ln w="28575" cap="rnd">
              <a:solidFill>
                <a:schemeClr val="accent3">
                  <a:lumMod val="6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unweight'!$C$19:$AK$19</c:f>
              <c:numCache>
                <c:formatCode>General</c:formatCode>
                <c:ptCount val="35"/>
                <c:pt idx="0">
                  <c:v>100</c:v>
                </c:pt>
                <c:pt idx="1">
                  <c:v>100</c:v>
                </c:pt>
                <c:pt idx="2">
                  <c:v>100</c:v>
                </c:pt>
                <c:pt idx="3">
                  <c:v>70</c:v>
                </c:pt>
                <c:pt idx="4">
                  <c:v>48.412698412698404</c:v>
                </c:pt>
                <c:pt idx="5">
                  <c:v>47.619047619047613</c:v>
                </c:pt>
                <c:pt idx="6">
                  <c:v>100</c:v>
                </c:pt>
                <c:pt idx="7">
                  <c:v>90.909090909090907</c:v>
                </c:pt>
                <c:pt idx="8">
                  <c:v>75</c:v>
                </c:pt>
                <c:pt idx="9">
                  <c:v>89.848484848484844</c:v>
                </c:pt>
                <c:pt idx="10">
                  <c:v>51.515151515151516</c:v>
                </c:pt>
                <c:pt idx="11">
                  <c:v>48.148148148148145</c:v>
                </c:pt>
                <c:pt idx="12">
                  <c:v>44.444444444444443</c:v>
                </c:pt>
                <c:pt idx="13">
                  <c:v>90.909090909090907</c:v>
                </c:pt>
                <c:pt idx="14">
                  <c:v>83.333333333333343</c:v>
                </c:pt>
                <c:pt idx="15">
                  <c:v>92.307692307692307</c:v>
                </c:pt>
                <c:pt idx="16">
                  <c:v>80</c:v>
                </c:pt>
                <c:pt idx="17">
                  <c:v>61.53846153846154</c:v>
                </c:pt>
                <c:pt idx="18">
                  <c:v>54.54545454545454</c:v>
                </c:pt>
                <c:pt idx="19">
                  <c:v>57.407407407407412</c:v>
                </c:pt>
                <c:pt idx="20">
                  <c:v>50.427350427350426</c:v>
                </c:pt>
                <c:pt idx="21">
                  <c:v>46.296296296296298</c:v>
                </c:pt>
                <c:pt idx="22">
                  <c:v>46.296296296296298</c:v>
                </c:pt>
                <c:pt idx="23">
                  <c:v>55.555555555555557</c:v>
                </c:pt>
                <c:pt idx="24">
                  <c:v>61.111111111111107</c:v>
                </c:pt>
                <c:pt idx="25">
                  <c:v>94.696969696969703</c:v>
                </c:pt>
                <c:pt idx="26">
                  <c:v>79.316239316239319</c:v>
                </c:pt>
                <c:pt idx="27">
                  <c:v>45.454545454545453</c:v>
                </c:pt>
                <c:pt idx="28">
                  <c:v>40.491452991452995</c:v>
                </c:pt>
                <c:pt idx="29">
                  <c:v>73.21937321937321</c:v>
                </c:pt>
                <c:pt idx="30">
                  <c:v>70</c:v>
                </c:pt>
                <c:pt idx="31">
                  <c:v>44.444444444444443</c:v>
                </c:pt>
                <c:pt idx="32">
                  <c:v>33.333333333333329</c:v>
                </c:pt>
                <c:pt idx="33">
                  <c:v>45.454545454545453</c:v>
                </c:pt>
                <c:pt idx="34">
                  <c:v>80</c:v>
                </c:pt>
              </c:numCache>
            </c:numRef>
          </c:val>
          <c:smooth val="0"/>
          <c:extLst>
            <c:ext xmlns:c16="http://schemas.microsoft.com/office/drawing/2014/chart" uri="{C3380CC4-5D6E-409C-BE32-E72D297353CC}">
              <c16:uniqueId val="{00000008-E44D-42BD-ABCA-CA68C35FFCB8}"/>
            </c:ext>
          </c:extLst>
        </c:ser>
        <c:ser>
          <c:idx val="18"/>
          <c:order val="18"/>
          <c:tx>
            <c:strRef>
              <c:f>'2017 matched scores unweight'!$B$29</c:f>
              <c:strCache>
                <c:ptCount val="1"/>
                <c:pt idx="0">
                  <c:v>Eritrea</c:v>
                </c:pt>
              </c:strCache>
            </c:strRef>
          </c:tx>
          <c:spPr>
            <a:ln w="28575" cap="rnd">
              <a:solidFill>
                <a:schemeClr val="accent1">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unweight'!$C$29:$AK$29</c:f>
              <c:numCache>
                <c:formatCode>General</c:formatCode>
                <c:ptCount val="35"/>
                <c:pt idx="0">
                  <c:v>66.666666666666657</c:v>
                </c:pt>
                <c:pt idx="1">
                  <c:v>60</c:v>
                </c:pt>
                <c:pt idx="2">
                  <c:v>66.666666666666657</c:v>
                </c:pt>
                <c:pt idx="3">
                  <c:v>78.571428571428569</c:v>
                </c:pt>
                <c:pt idx="4">
                  <c:v>24.603174603174605</c:v>
                </c:pt>
                <c:pt idx="5">
                  <c:v>15.384615384615383</c:v>
                </c:pt>
                <c:pt idx="6">
                  <c:v>38.461538461538467</c:v>
                </c:pt>
                <c:pt idx="7">
                  <c:v>40</c:v>
                </c:pt>
                <c:pt idx="8">
                  <c:v>42.857142857142854</c:v>
                </c:pt>
                <c:pt idx="9">
                  <c:v>38.571428571428569</c:v>
                </c:pt>
                <c:pt idx="10">
                  <c:v>37.777777777777779</c:v>
                </c:pt>
                <c:pt idx="11">
                  <c:v>18.253968253968253</c:v>
                </c:pt>
                <c:pt idx="12">
                  <c:v>23.076923076923077</c:v>
                </c:pt>
                <c:pt idx="13">
                  <c:v>46.666666666666664</c:v>
                </c:pt>
                <c:pt idx="14">
                  <c:v>26.666666666666668</c:v>
                </c:pt>
                <c:pt idx="15">
                  <c:v>40</c:v>
                </c:pt>
                <c:pt idx="16">
                  <c:v>7.1428571428571423</c:v>
                </c:pt>
                <c:pt idx="17">
                  <c:v>26.666666666666668</c:v>
                </c:pt>
                <c:pt idx="18">
                  <c:v>35.714285714285715</c:v>
                </c:pt>
                <c:pt idx="19">
                  <c:v>32.592592592592588</c:v>
                </c:pt>
                <c:pt idx="20">
                  <c:v>29.629629629629626</c:v>
                </c:pt>
                <c:pt idx="21">
                  <c:v>31.111111111111107</c:v>
                </c:pt>
                <c:pt idx="22">
                  <c:v>26.666666666666664</c:v>
                </c:pt>
                <c:pt idx="23">
                  <c:v>18.518518518518515</c:v>
                </c:pt>
                <c:pt idx="24">
                  <c:v>17.777777777777779</c:v>
                </c:pt>
                <c:pt idx="25">
                  <c:v>81.868131868131883</c:v>
                </c:pt>
                <c:pt idx="26">
                  <c:v>77.948717948717956</c:v>
                </c:pt>
                <c:pt idx="27">
                  <c:v>17.948717948717949</c:v>
                </c:pt>
                <c:pt idx="28">
                  <c:v>19.841269841269842</c:v>
                </c:pt>
                <c:pt idx="29">
                  <c:v>70.899470899470884</c:v>
                </c:pt>
                <c:pt idx="30">
                  <c:v>53.333333333333336</c:v>
                </c:pt>
                <c:pt idx="31">
                  <c:v>20</c:v>
                </c:pt>
                <c:pt idx="32">
                  <c:v>20</c:v>
                </c:pt>
                <c:pt idx="33">
                  <c:v>40</c:v>
                </c:pt>
                <c:pt idx="34">
                  <c:v>60</c:v>
                </c:pt>
              </c:numCache>
            </c:numRef>
          </c:val>
          <c:smooth val="0"/>
          <c:extLst>
            <c:ext xmlns:c16="http://schemas.microsoft.com/office/drawing/2014/chart" uri="{C3380CC4-5D6E-409C-BE32-E72D297353CC}">
              <c16:uniqueId val="{00000012-E44D-42BD-ABCA-CA68C35FFCB8}"/>
            </c:ext>
          </c:extLst>
        </c:ser>
        <c:ser>
          <c:idx val="19"/>
          <c:order val="19"/>
          <c:tx>
            <c:strRef>
              <c:f>'2017 matched scores unweight'!$B$30</c:f>
              <c:strCache>
                <c:ptCount val="1"/>
                <c:pt idx="0">
                  <c:v>Ethiopia</c:v>
                </c:pt>
              </c:strCache>
            </c:strRef>
          </c:tx>
          <c:spPr>
            <a:ln w="28575" cap="rnd">
              <a:solidFill>
                <a:schemeClr val="accent2">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unweight'!$C$30:$AK$30</c:f>
              <c:numCache>
                <c:formatCode>General</c:formatCode>
                <c:ptCount val="35"/>
                <c:pt idx="0">
                  <c:v>92.307692307692307</c:v>
                </c:pt>
                <c:pt idx="1">
                  <c:v>100</c:v>
                </c:pt>
                <c:pt idx="2">
                  <c:v>84.615384615384613</c:v>
                </c:pt>
                <c:pt idx="3">
                  <c:v>91.666666666666657</c:v>
                </c:pt>
                <c:pt idx="4">
                  <c:v>70.085470085470078</c:v>
                </c:pt>
                <c:pt idx="5">
                  <c:v>55.555555555555557</c:v>
                </c:pt>
                <c:pt idx="6">
                  <c:v>76.923076923076934</c:v>
                </c:pt>
                <c:pt idx="7">
                  <c:v>78.571428571428569</c:v>
                </c:pt>
                <c:pt idx="8">
                  <c:v>71.428571428571431</c:v>
                </c:pt>
                <c:pt idx="9">
                  <c:v>76.743256743256751</c:v>
                </c:pt>
                <c:pt idx="10">
                  <c:v>57.936507936507937</c:v>
                </c:pt>
                <c:pt idx="11">
                  <c:v>62.698412698412703</c:v>
                </c:pt>
                <c:pt idx="12">
                  <c:v>52.38095238095238</c:v>
                </c:pt>
                <c:pt idx="13">
                  <c:v>100</c:v>
                </c:pt>
                <c:pt idx="14">
                  <c:v>83.333333333333343</c:v>
                </c:pt>
                <c:pt idx="15">
                  <c:v>84.615384615384613</c:v>
                </c:pt>
                <c:pt idx="16">
                  <c:v>63.636363636363633</c:v>
                </c:pt>
                <c:pt idx="17">
                  <c:v>78.571428571428569</c:v>
                </c:pt>
                <c:pt idx="18">
                  <c:v>57.142857142857139</c:v>
                </c:pt>
                <c:pt idx="19">
                  <c:v>65.873015873015873</c:v>
                </c:pt>
                <c:pt idx="20">
                  <c:v>54.700854700854705</c:v>
                </c:pt>
                <c:pt idx="21">
                  <c:v>53.17460317460317</c:v>
                </c:pt>
                <c:pt idx="22">
                  <c:v>68.518518518518519</c:v>
                </c:pt>
                <c:pt idx="23">
                  <c:v>42.857142857142854</c:v>
                </c:pt>
                <c:pt idx="24">
                  <c:v>48.412698412698404</c:v>
                </c:pt>
                <c:pt idx="25">
                  <c:v>84.358974358974365</c:v>
                </c:pt>
                <c:pt idx="26">
                  <c:v>80.720390720390725</c:v>
                </c:pt>
                <c:pt idx="27">
                  <c:v>65.740740740740748</c:v>
                </c:pt>
                <c:pt idx="28">
                  <c:v>35.714285714285708</c:v>
                </c:pt>
                <c:pt idx="29">
                  <c:v>78.042328042328037</c:v>
                </c:pt>
                <c:pt idx="30">
                  <c:v>58.333333333333336</c:v>
                </c:pt>
                <c:pt idx="31">
                  <c:v>84.615384615384613</c:v>
                </c:pt>
                <c:pt idx="32">
                  <c:v>69.230769230769226</c:v>
                </c:pt>
                <c:pt idx="33">
                  <c:v>100</c:v>
                </c:pt>
                <c:pt idx="34">
                  <c:v>61.53846153846154</c:v>
                </c:pt>
              </c:numCache>
            </c:numRef>
          </c:val>
          <c:smooth val="0"/>
          <c:extLst>
            <c:ext xmlns:c16="http://schemas.microsoft.com/office/drawing/2014/chart" uri="{C3380CC4-5D6E-409C-BE32-E72D297353CC}">
              <c16:uniqueId val="{00000013-E44D-42BD-ABCA-CA68C35FFCB8}"/>
            </c:ext>
          </c:extLst>
        </c:ser>
        <c:ser>
          <c:idx val="20"/>
          <c:order val="20"/>
          <c:tx>
            <c:strRef>
              <c:f>'2017 matched scores unweight'!$B$31</c:f>
              <c:strCache>
                <c:ptCount val="1"/>
                <c:pt idx="0">
                  <c:v>Gambia</c:v>
                </c:pt>
              </c:strCache>
            </c:strRef>
          </c:tx>
          <c:spPr>
            <a:ln w="28575" cap="rnd">
              <a:solidFill>
                <a:schemeClr val="accent3">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unweight'!$C$31:$AK$31</c:f>
              <c:numCache>
                <c:formatCode>General</c:formatCode>
                <c:ptCount val="35"/>
                <c:pt idx="0">
                  <c:v>83.333333333333343</c:v>
                </c:pt>
                <c:pt idx="1">
                  <c:v>91.666666666666657</c:v>
                </c:pt>
                <c:pt idx="2">
                  <c:v>91.666666666666657</c:v>
                </c:pt>
                <c:pt idx="3">
                  <c:v>81.818181818181827</c:v>
                </c:pt>
                <c:pt idx="4">
                  <c:v>51.111111111111107</c:v>
                </c:pt>
                <c:pt idx="5">
                  <c:v>34.444444444444436</c:v>
                </c:pt>
                <c:pt idx="6">
                  <c:v>92.857142857142861</c:v>
                </c:pt>
                <c:pt idx="7">
                  <c:v>84.615384615384613</c:v>
                </c:pt>
                <c:pt idx="8">
                  <c:v>85.714285714285708</c:v>
                </c:pt>
                <c:pt idx="9">
                  <c:v>72.637362637362628</c:v>
                </c:pt>
                <c:pt idx="10">
                  <c:v>65.079365079365076</c:v>
                </c:pt>
                <c:pt idx="11">
                  <c:v>53.17460317460317</c:v>
                </c:pt>
                <c:pt idx="12">
                  <c:v>57.264957264957268</c:v>
                </c:pt>
                <c:pt idx="13">
                  <c:v>100</c:v>
                </c:pt>
                <c:pt idx="14">
                  <c:v>100</c:v>
                </c:pt>
                <c:pt idx="15">
                  <c:v>92.307692307692307</c:v>
                </c:pt>
                <c:pt idx="16">
                  <c:v>75</c:v>
                </c:pt>
                <c:pt idx="17">
                  <c:v>85.714285714285708</c:v>
                </c:pt>
                <c:pt idx="18">
                  <c:v>46.153846153846153</c:v>
                </c:pt>
                <c:pt idx="19">
                  <c:v>53.17460317460317</c:v>
                </c:pt>
                <c:pt idx="20">
                  <c:v>53.17460317460317</c:v>
                </c:pt>
                <c:pt idx="21">
                  <c:v>51.587301587301589</c:v>
                </c:pt>
                <c:pt idx="22">
                  <c:v>75.213675213675216</c:v>
                </c:pt>
                <c:pt idx="23">
                  <c:v>49.206349206349209</c:v>
                </c:pt>
                <c:pt idx="24">
                  <c:v>69.841269841269835</c:v>
                </c:pt>
                <c:pt idx="25">
                  <c:v>91.515151515151501</c:v>
                </c:pt>
                <c:pt idx="26">
                  <c:v>82.454212454212453</c:v>
                </c:pt>
                <c:pt idx="27">
                  <c:v>48.148148148148145</c:v>
                </c:pt>
                <c:pt idx="28">
                  <c:v>45.039682539682538</c:v>
                </c:pt>
                <c:pt idx="29">
                  <c:v>85.449735449735456</c:v>
                </c:pt>
                <c:pt idx="30">
                  <c:v>76.923076923076934</c:v>
                </c:pt>
                <c:pt idx="31">
                  <c:v>30.76923076923077</c:v>
                </c:pt>
                <c:pt idx="32">
                  <c:v>23.076923076923077</c:v>
                </c:pt>
                <c:pt idx="33">
                  <c:v>71.428571428571431</c:v>
                </c:pt>
                <c:pt idx="34">
                  <c:v>100</c:v>
                </c:pt>
              </c:numCache>
            </c:numRef>
          </c:val>
          <c:smooth val="0"/>
          <c:extLst>
            <c:ext xmlns:c16="http://schemas.microsoft.com/office/drawing/2014/chart" uri="{C3380CC4-5D6E-409C-BE32-E72D297353CC}">
              <c16:uniqueId val="{00000014-E44D-42BD-ABCA-CA68C35FFCB8}"/>
            </c:ext>
          </c:extLst>
        </c:ser>
        <c:ser>
          <c:idx val="22"/>
          <c:order val="22"/>
          <c:tx>
            <c:strRef>
              <c:f>'2017 matched scores unweight'!$B$33</c:f>
              <c:strCache>
                <c:ptCount val="1"/>
                <c:pt idx="0">
                  <c:v>Ghana</c:v>
                </c:pt>
              </c:strCache>
            </c:strRef>
          </c:tx>
          <c:spPr>
            <a:ln w="28575" cap="rnd">
              <a:solidFill>
                <a:schemeClr val="accent5">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unweight'!$C$33:$AK$33</c:f>
              <c:numCache>
                <c:formatCode>General</c:formatCode>
                <c:ptCount val="35"/>
                <c:pt idx="0">
                  <c:v>100</c:v>
                </c:pt>
                <c:pt idx="1">
                  <c:v>100</c:v>
                </c:pt>
                <c:pt idx="2">
                  <c:v>100</c:v>
                </c:pt>
                <c:pt idx="3">
                  <c:v>85.714285714285708</c:v>
                </c:pt>
                <c:pt idx="4">
                  <c:v>82.90598290598291</c:v>
                </c:pt>
                <c:pt idx="5">
                  <c:v>77.777777777777771</c:v>
                </c:pt>
                <c:pt idx="6">
                  <c:v>92.857142857142861</c:v>
                </c:pt>
                <c:pt idx="7">
                  <c:v>100</c:v>
                </c:pt>
                <c:pt idx="8">
                  <c:v>100</c:v>
                </c:pt>
                <c:pt idx="9">
                  <c:v>92.417582417582409</c:v>
                </c:pt>
                <c:pt idx="10">
                  <c:v>74.603174603174608</c:v>
                </c:pt>
                <c:pt idx="11">
                  <c:v>77.777777777777771</c:v>
                </c:pt>
                <c:pt idx="12">
                  <c:v>68.253968253968253</c:v>
                </c:pt>
                <c:pt idx="13">
                  <c:v>100</c:v>
                </c:pt>
                <c:pt idx="14">
                  <c:v>100</c:v>
                </c:pt>
                <c:pt idx="15">
                  <c:v>100</c:v>
                </c:pt>
                <c:pt idx="16">
                  <c:v>84.615384615384613</c:v>
                </c:pt>
                <c:pt idx="17">
                  <c:v>100</c:v>
                </c:pt>
                <c:pt idx="18">
                  <c:v>91.666666666666657</c:v>
                </c:pt>
                <c:pt idx="19">
                  <c:v>74.603174603174608</c:v>
                </c:pt>
                <c:pt idx="20">
                  <c:v>57.936507936507937</c:v>
                </c:pt>
                <c:pt idx="21">
                  <c:v>62.698412698412703</c:v>
                </c:pt>
                <c:pt idx="22">
                  <c:v>84.126984126984127</c:v>
                </c:pt>
                <c:pt idx="23">
                  <c:v>69.047619047619051</c:v>
                </c:pt>
                <c:pt idx="24">
                  <c:v>79.365079365079353</c:v>
                </c:pt>
                <c:pt idx="25">
                  <c:v>95.128205128205124</c:v>
                </c:pt>
                <c:pt idx="26">
                  <c:v>75.152625152625149</c:v>
                </c:pt>
                <c:pt idx="27">
                  <c:v>52.38095238095238</c:v>
                </c:pt>
                <c:pt idx="28">
                  <c:v>54.365079365079367</c:v>
                </c:pt>
                <c:pt idx="29">
                  <c:v>86.24338624338624</c:v>
                </c:pt>
                <c:pt idx="30">
                  <c:v>100</c:v>
                </c:pt>
                <c:pt idx="31">
                  <c:v>81.818181818181827</c:v>
                </c:pt>
                <c:pt idx="32">
                  <c:v>60</c:v>
                </c:pt>
                <c:pt idx="33">
                  <c:v>100</c:v>
                </c:pt>
                <c:pt idx="34">
                  <c:v>100</c:v>
                </c:pt>
              </c:numCache>
            </c:numRef>
          </c:val>
          <c:smooth val="0"/>
          <c:extLst>
            <c:ext xmlns:c16="http://schemas.microsoft.com/office/drawing/2014/chart" uri="{C3380CC4-5D6E-409C-BE32-E72D297353CC}">
              <c16:uniqueId val="{00000016-E44D-42BD-ABCA-CA68C35FFCB8}"/>
            </c:ext>
          </c:extLst>
        </c:ser>
        <c:ser>
          <c:idx val="33"/>
          <c:order val="33"/>
          <c:tx>
            <c:strRef>
              <c:f>'2017 matched scores unweight'!$B$44</c:f>
              <c:strCache>
                <c:ptCount val="1"/>
                <c:pt idx="0">
                  <c:v>Kenya</c:v>
                </c:pt>
              </c:strCache>
            </c:strRef>
          </c:tx>
          <c:spPr>
            <a:ln w="28575" cap="rnd">
              <a:solidFill>
                <a:schemeClr val="accent4">
                  <a:lumMod val="5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unweight'!$C$44:$AK$44</c:f>
              <c:numCache>
                <c:formatCode>General</c:formatCode>
                <c:ptCount val="35"/>
                <c:pt idx="0">
                  <c:v>100</c:v>
                </c:pt>
                <c:pt idx="1">
                  <c:v>92.307692307692307</c:v>
                </c:pt>
                <c:pt idx="2">
                  <c:v>100</c:v>
                </c:pt>
                <c:pt idx="3">
                  <c:v>100</c:v>
                </c:pt>
                <c:pt idx="4">
                  <c:v>67.521367521367509</c:v>
                </c:pt>
                <c:pt idx="5">
                  <c:v>66.666666666666657</c:v>
                </c:pt>
                <c:pt idx="6">
                  <c:v>84.615384615384613</c:v>
                </c:pt>
                <c:pt idx="7">
                  <c:v>100</c:v>
                </c:pt>
                <c:pt idx="8">
                  <c:v>92.307692307692307</c:v>
                </c:pt>
                <c:pt idx="9">
                  <c:v>90.641025641025635</c:v>
                </c:pt>
                <c:pt idx="10">
                  <c:v>62.393162393162385</c:v>
                </c:pt>
                <c:pt idx="11">
                  <c:v>74.358974358974365</c:v>
                </c:pt>
                <c:pt idx="12">
                  <c:v>72.649572649572647</c:v>
                </c:pt>
                <c:pt idx="13">
                  <c:v>100</c:v>
                </c:pt>
                <c:pt idx="14">
                  <c:v>84.615384615384613</c:v>
                </c:pt>
                <c:pt idx="15">
                  <c:v>84.615384615384613</c:v>
                </c:pt>
                <c:pt idx="16">
                  <c:v>76.923076923076934</c:v>
                </c:pt>
                <c:pt idx="17">
                  <c:v>100</c:v>
                </c:pt>
                <c:pt idx="18">
                  <c:v>63.636363636363633</c:v>
                </c:pt>
                <c:pt idx="19">
                  <c:v>72.222222222222214</c:v>
                </c:pt>
                <c:pt idx="20">
                  <c:v>62.962962962962962</c:v>
                </c:pt>
                <c:pt idx="21">
                  <c:v>62.962962962962962</c:v>
                </c:pt>
                <c:pt idx="22">
                  <c:v>75</c:v>
                </c:pt>
                <c:pt idx="23">
                  <c:v>58.974358974358971</c:v>
                </c:pt>
                <c:pt idx="24">
                  <c:v>60.683760683760681</c:v>
                </c:pt>
                <c:pt idx="25">
                  <c:v>89.230769230769226</c:v>
                </c:pt>
                <c:pt idx="26">
                  <c:v>73.939393939393938</c:v>
                </c:pt>
                <c:pt idx="27">
                  <c:v>37.037037037037031</c:v>
                </c:pt>
                <c:pt idx="28">
                  <c:v>55.98290598290599</c:v>
                </c:pt>
                <c:pt idx="29">
                  <c:v>85.470085470085465</c:v>
                </c:pt>
                <c:pt idx="30">
                  <c:v>92.307692307692307</c:v>
                </c:pt>
                <c:pt idx="31">
                  <c:v>66.666666666666657</c:v>
                </c:pt>
                <c:pt idx="32">
                  <c:v>58.333333333333336</c:v>
                </c:pt>
                <c:pt idx="33">
                  <c:v>100</c:v>
                </c:pt>
                <c:pt idx="34">
                  <c:v>92.307692307692307</c:v>
                </c:pt>
              </c:numCache>
            </c:numRef>
          </c:val>
          <c:smooth val="0"/>
          <c:extLst>
            <c:ext xmlns:c16="http://schemas.microsoft.com/office/drawing/2014/chart" uri="{C3380CC4-5D6E-409C-BE32-E72D297353CC}">
              <c16:uniqueId val="{00000021-E44D-42BD-ABCA-CA68C35FFCB8}"/>
            </c:ext>
          </c:extLst>
        </c:ser>
        <c:ser>
          <c:idx val="36"/>
          <c:order val="36"/>
          <c:tx>
            <c:strRef>
              <c:f>'2017 matched scores unweight'!$B$47</c:f>
              <c:strCache>
                <c:ptCount val="1"/>
                <c:pt idx="0">
                  <c:v>Lesotho</c:v>
                </c:pt>
              </c:strCache>
            </c:strRef>
          </c:tx>
          <c:spPr>
            <a:ln w="28575" cap="rnd">
              <a:solidFill>
                <a:schemeClr val="accent1">
                  <a:lumMod val="70000"/>
                  <a:lumOff val="3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unweight'!$C$47:$AK$47</c:f>
              <c:numCache>
                <c:formatCode>General</c:formatCode>
                <c:ptCount val="35"/>
                <c:pt idx="0">
                  <c:v>100</c:v>
                </c:pt>
                <c:pt idx="1">
                  <c:v>100</c:v>
                </c:pt>
                <c:pt idx="2">
                  <c:v>75</c:v>
                </c:pt>
                <c:pt idx="3">
                  <c:v>100</c:v>
                </c:pt>
                <c:pt idx="4">
                  <c:v>67.592592592592581</c:v>
                </c:pt>
                <c:pt idx="5">
                  <c:v>53.703703703703695</c:v>
                </c:pt>
                <c:pt idx="6">
                  <c:v>93.333333333333329</c:v>
                </c:pt>
                <c:pt idx="7">
                  <c:v>92.857142857142861</c:v>
                </c:pt>
                <c:pt idx="8">
                  <c:v>100</c:v>
                </c:pt>
                <c:pt idx="9">
                  <c:v>78</c:v>
                </c:pt>
                <c:pt idx="10">
                  <c:v>71.851851851851848</c:v>
                </c:pt>
                <c:pt idx="11">
                  <c:v>69.629629629629633</c:v>
                </c:pt>
                <c:pt idx="12">
                  <c:v>60</c:v>
                </c:pt>
                <c:pt idx="13">
                  <c:v>100</c:v>
                </c:pt>
                <c:pt idx="14">
                  <c:v>100</c:v>
                </c:pt>
                <c:pt idx="15">
                  <c:v>80</c:v>
                </c:pt>
                <c:pt idx="16">
                  <c:v>80</c:v>
                </c:pt>
                <c:pt idx="17">
                  <c:v>86.666666666666671</c:v>
                </c:pt>
                <c:pt idx="18">
                  <c:v>76.923076923076934</c:v>
                </c:pt>
                <c:pt idx="19">
                  <c:v>71.111111111111114</c:v>
                </c:pt>
                <c:pt idx="20">
                  <c:v>68.148148148148152</c:v>
                </c:pt>
                <c:pt idx="21">
                  <c:v>53.333333333333329</c:v>
                </c:pt>
                <c:pt idx="22">
                  <c:v>74.074074074074076</c:v>
                </c:pt>
                <c:pt idx="23">
                  <c:v>57.037037037037038</c:v>
                </c:pt>
                <c:pt idx="24">
                  <c:v>56.296296296296291</c:v>
                </c:pt>
                <c:pt idx="25">
                  <c:v>83.714285714285708</c:v>
                </c:pt>
                <c:pt idx="26">
                  <c:v>83.703703703703695</c:v>
                </c:pt>
                <c:pt idx="27">
                  <c:v>31.313131313131315</c:v>
                </c:pt>
                <c:pt idx="28">
                  <c:v>55.185185185185176</c:v>
                </c:pt>
                <c:pt idx="29">
                  <c:v>86.666666666666671</c:v>
                </c:pt>
                <c:pt idx="30">
                  <c:v>86.666666666666671</c:v>
                </c:pt>
                <c:pt idx="31">
                  <c:v>21.428571428571427</c:v>
                </c:pt>
                <c:pt idx="32">
                  <c:v>42.857142857142854</c:v>
                </c:pt>
                <c:pt idx="33">
                  <c:v>73.333333333333329</c:v>
                </c:pt>
                <c:pt idx="34">
                  <c:v>73.333333333333329</c:v>
                </c:pt>
              </c:numCache>
            </c:numRef>
          </c:val>
          <c:smooth val="0"/>
          <c:extLst>
            <c:ext xmlns:c16="http://schemas.microsoft.com/office/drawing/2014/chart" uri="{C3380CC4-5D6E-409C-BE32-E72D297353CC}">
              <c16:uniqueId val="{00000025-E44D-42BD-ABCA-CA68C35FFCB8}"/>
            </c:ext>
          </c:extLst>
        </c:ser>
        <c:ser>
          <c:idx val="37"/>
          <c:order val="37"/>
          <c:tx>
            <c:strRef>
              <c:f>'2017 matched scores unweight'!$B$48</c:f>
              <c:strCache>
                <c:ptCount val="1"/>
                <c:pt idx="0">
                  <c:v>Liberia</c:v>
                </c:pt>
              </c:strCache>
            </c:strRef>
          </c:tx>
          <c:spPr>
            <a:ln w="28575" cap="rnd">
              <a:solidFill>
                <a:schemeClr val="accent2">
                  <a:lumMod val="70000"/>
                  <a:lumOff val="3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unweight'!$C$48:$AK$48</c:f>
              <c:numCache>
                <c:formatCode>General</c:formatCode>
                <c:ptCount val="35"/>
                <c:pt idx="0">
                  <c:v>77.777777777777786</c:v>
                </c:pt>
                <c:pt idx="1">
                  <c:v>88.235294117647058</c:v>
                </c:pt>
                <c:pt idx="2">
                  <c:v>87.5</c:v>
                </c:pt>
                <c:pt idx="3">
                  <c:v>87.5</c:v>
                </c:pt>
                <c:pt idx="4">
                  <c:v>71.604938271604937</c:v>
                </c:pt>
                <c:pt idx="5">
                  <c:v>66.666666666666657</c:v>
                </c:pt>
                <c:pt idx="6">
                  <c:v>64.705882352941174</c:v>
                </c:pt>
                <c:pt idx="7">
                  <c:v>82.35294117647058</c:v>
                </c:pt>
                <c:pt idx="8">
                  <c:v>61.111111111111114</c:v>
                </c:pt>
                <c:pt idx="9">
                  <c:v>67.867647058823536</c:v>
                </c:pt>
                <c:pt idx="10">
                  <c:v>53.703703703703695</c:v>
                </c:pt>
                <c:pt idx="11">
                  <c:v>56.79012345679012</c:v>
                </c:pt>
                <c:pt idx="12">
                  <c:v>54.320987654320987</c:v>
                </c:pt>
                <c:pt idx="13">
                  <c:v>88.235294117647058</c:v>
                </c:pt>
                <c:pt idx="14">
                  <c:v>43.75</c:v>
                </c:pt>
                <c:pt idx="15">
                  <c:v>68.75</c:v>
                </c:pt>
                <c:pt idx="16">
                  <c:v>58.82352941176471</c:v>
                </c:pt>
                <c:pt idx="17">
                  <c:v>64.705882352941174</c:v>
                </c:pt>
                <c:pt idx="18">
                  <c:v>43.75</c:v>
                </c:pt>
                <c:pt idx="19">
                  <c:v>50</c:v>
                </c:pt>
                <c:pt idx="20">
                  <c:v>25.308641975308639</c:v>
                </c:pt>
                <c:pt idx="21">
                  <c:v>34.567901234567898</c:v>
                </c:pt>
                <c:pt idx="22">
                  <c:v>53.703703703703695</c:v>
                </c:pt>
                <c:pt idx="23">
                  <c:v>33.950617283950614</c:v>
                </c:pt>
                <c:pt idx="24">
                  <c:v>41.358024691358025</c:v>
                </c:pt>
                <c:pt idx="25">
                  <c:v>64.150326797385617</c:v>
                </c:pt>
                <c:pt idx="26">
                  <c:v>78.271604938271608</c:v>
                </c:pt>
                <c:pt idx="27">
                  <c:v>47.53086419753086</c:v>
                </c:pt>
                <c:pt idx="28">
                  <c:v>30.401234567901234</c:v>
                </c:pt>
                <c:pt idx="29">
                  <c:v>64.609053497942384</c:v>
                </c:pt>
                <c:pt idx="30">
                  <c:v>58.82352941176471</c:v>
                </c:pt>
                <c:pt idx="31">
                  <c:v>27.777777777777779</c:v>
                </c:pt>
                <c:pt idx="32">
                  <c:v>35.294117647058826</c:v>
                </c:pt>
                <c:pt idx="33">
                  <c:v>38.888888888888893</c:v>
                </c:pt>
                <c:pt idx="34">
                  <c:v>66.666666666666657</c:v>
                </c:pt>
              </c:numCache>
            </c:numRef>
          </c:val>
          <c:smooth val="0"/>
          <c:extLst>
            <c:ext xmlns:c16="http://schemas.microsoft.com/office/drawing/2014/chart" uri="{C3380CC4-5D6E-409C-BE32-E72D297353CC}">
              <c16:uniqueId val="{00000026-E44D-42BD-ABCA-CA68C35FFCB8}"/>
            </c:ext>
          </c:extLst>
        </c:ser>
        <c:ser>
          <c:idx val="39"/>
          <c:order val="39"/>
          <c:tx>
            <c:strRef>
              <c:f>'2017 matched scores unweight'!$B$50</c:f>
              <c:strCache>
                <c:ptCount val="1"/>
                <c:pt idx="0">
                  <c:v>Malawi</c:v>
                </c:pt>
              </c:strCache>
            </c:strRef>
          </c:tx>
          <c:spPr>
            <a:ln w="28575" cap="rnd">
              <a:solidFill>
                <a:schemeClr val="accent4">
                  <a:lumMod val="70000"/>
                  <a:lumOff val="3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unweight'!$C$50:$AK$50</c:f>
              <c:numCache>
                <c:formatCode>General</c:formatCode>
                <c:ptCount val="35"/>
                <c:pt idx="0">
                  <c:v>100</c:v>
                </c:pt>
                <c:pt idx="1">
                  <c:v>100</c:v>
                </c:pt>
                <c:pt idx="2">
                  <c:v>91.666666666666657</c:v>
                </c:pt>
                <c:pt idx="3">
                  <c:v>100</c:v>
                </c:pt>
                <c:pt idx="4">
                  <c:v>88.888888888888886</c:v>
                </c:pt>
                <c:pt idx="5">
                  <c:v>58.333333333333329</c:v>
                </c:pt>
                <c:pt idx="6">
                  <c:v>92.307692307692307</c:v>
                </c:pt>
                <c:pt idx="7">
                  <c:v>100</c:v>
                </c:pt>
                <c:pt idx="8">
                  <c:v>100</c:v>
                </c:pt>
                <c:pt idx="9">
                  <c:v>89.230769230769226</c:v>
                </c:pt>
                <c:pt idx="10">
                  <c:v>54.700854700854705</c:v>
                </c:pt>
                <c:pt idx="11">
                  <c:v>66.666666666666657</c:v>
                </c:pt>
                <c:pt idx="12">
                  <c:v>60.683760683760681</c:v>
                </c:pt>
                <c:pt idx="13">
                  <c:v>100</c:v>
                </c:pt>
                <c:pt idx="14">
                  <c:v>100</c:v>
                </c:pt>
                <c:pt idx="15">
                  <c:v>92.307692307692307</c:v>
                </c:pt>
                <c:pt idx="16">
                  <c:v>83.333333333333343</c:v>
                </c:pt>
                <c:pt idx="17">
                  <c:v>92.307692307692307</c:v>
                </c:pt>
                <c:pt idx="18">
                  <c:v>72.727272727272734</c:v>
                </c:pt>
                <c:pt idx="19">
                  <c:v>77.777777777777771</c:v>
                </c:pt>
                <c:pt idx="20">
                  <c:v>57.264957264957268</c:v>
                </c:pt>
                <c:pt idx="21">
                  <c:v>48.717948717948723</c:v>
                </c:pt>
                <c:pt idx="22">
                  <c:v>84.615384615384613</c:v>
                </c:pt>
                <c:pt idx="23">
                  <c:v>62.393162393162385</c:v>
                </c:pt>
                <c:pt idx="24">
                  <c:v>65.81196581196582</c:v>
                </c:pt>
                <c:pt idx="25">
                  <c:v>93.846153846153854</c:v>
                </c:pt>
                <c:pt idx="26">
                  <c:v>72.578347578347575</c:v>
                </c:pt>
                <c:pt idx="27">
                  <c:v>68.376068376068375</c:v>
                </c:pt>
                <c:pt idx="28">
                  <c:v>50.427350427350426</c:v>
                </c:pt>
                <c:pt idx="29">
                  <c:v>81.196581196581192</c:v>
                </c:pt>
                <c:pt idx="30">
                  <c:v>91.666666666666657</c:v>
                </c:pt>
                <c:pt idx="31">
                  <c:v>81.818181818181827</c:v>
                </c:pt>
                <c:pt idx="32">
                  <c:v>72.727272727272734</c:v>
                </c:pt>
                <c:pt idx="33">
                  <c:v>90.909090909090907</c:v>
                </c:pt>
                <c:pt idx="34">
                  <c:v>91.666666666666657</c:v>
                </c:pt>
              </c:numCache>
            </c:numRef>
          </c:val>
          <c:smooth val="0"/>
          <c:extLst>
            <c:ext xmlns:c16="http://schemas.microsoft.com/office/drawing/2014/chart" uri="{C3380CC4-5D6E-409C-BE32-E72D297353CC}">
              <c16:uniqueId val="{00000028-E44D-42BD-ABCA-CA68C35FFCB8}"/>
            </c:ext>
          </c:extLst>
        </c:ser>
        <c:ser>
          <c:idx val="49"/>
          <c:order val="49"/>
          <c:tx>
            <c:strRef>
              <c:f>'2017 matched scores unweight'!$B$60</c:f>
              <c:strCache>
                <c:ptCount val="1"/>
                <c:pt idx="0">
                  <c:v>Namibia</c:v>
                </c:pt>
              </c:strCache>
            </c:strRef>
          </c:tx>
          <c:spPr>
            <a:ln w="28575" cap="rnd">
              <a:solidFill>
                <a:schemeClr val="accent2">
                  <a:lumMod val="50000"/>
                  <a:lumOff val="5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unweight'!$C$60:$AK$60</c:f>
              <c:numCache>
                <c:formatCode>General</c:formatCode>
                <c:ptCount val="35"/>
                <c:pt idx="0">
                  <c:v>73.333333333333329</c:v>
                </c:pt>
                <c:pt idx="1">
                  <c:v>85.714285714285708</c:v>
                </c:pt>
                <c:pt idx="2">
                  <c:v>64.285714285714292</c:v>
                </c:pt>
                <c:pt idx="3">
                  <c:v>58.333333333333336</c:v>
                </c:pt>
                <c:pt idx="4">
                  <c:v>59.523809523809518</c:v>
                </c:pt>
                <c:pt idx="5">
                  <c:v>50</c:v>
                </c:pt>
                <c:pt idx="6">
                  <c:v>14.285714285714285</c:v>
                </c:pt>
                <c:pt idx="7">
                  <c:v>86.666666666666671</c:v>
                </c:pt>
                <c:pt idx="8">
                  <c:v>80</c:v>
                </c:pt>
                <c:pt idx="9">
                  <c:v>61.948717948717956</c:v>
                </c:pt>
                <c:pt idx="10">
                  <c:v>58.518518518518519</c:v>
                </c:pt>
                <c:pt idx="11">
                  <c:v>48.888888888888893</c:v>
                </c:pt>
                <c:pt idx="12">
                  <c:v>45.925925925925931</c:v>
                </c:pt>
                <c:pt idx="13">
                  <c:v>100</c:v>
                </c:pt>
                <c:pt idx="14">
                  <c:v>38.461538461538467</c:v>
                </c:pt>
                <c:pt idx="15">
                  <c:v>60</c:v>
                </c:pt>
                <c:pt idx="16">
                  <c:v>16.666666666666664</c:v>
                </c:pt>
                <c:pt idx="17">
                  <c:v>60</c:v>
                </c:pt>
                <c:pt idx="18">
                  <c:v>53.846153846153847</c:v>
                </c:pt>
                <c:pt idx="19">
                  <c:v>58.518518518518519</c:v>
                </c:pt>
                <c:pt idx="20">
                  <c:v>75.555555555555557</c:v>
                </c:pt>
                <c:pt idx="21">
                  <c:v>53.333333333333329</c:v>
                </c:pt>
                <c:pt idx="22">
                  <c:v>68.148148148148152</c:v>
                </c:pt>
                <c:pt idx="23">
                  <c:v>38.518518518518519</c:v>
                </c:pt>
                <c:pt idx="24">
                  <c:v>19.047619047619047</c:v>
                </c:pt>
                <c:pt idx="25">
                  <c:v>94.285714285714292</c:v>
                </c:pt>
                <c:pt idx="26">
                  <c:v>83.80952380952381</c:v>
                </c:pt>
                <c:pt idx="27">
                  <c:v>36.507936507936506</c:v>
                </c:pt>
                <c:pt idx="28">
                  <c:v>38.148148148148145</c:v>
                </c:pt>
                <c:pt idx="29">
                  <c:v>80</c:v>
                </c:pt>
                <c:pt idx="30">
                  <c:v>86.666666666666671</c:v>
                </c:pt>
                <c:pt idx="31">
                  <c:v>64.285714285714292</c:v>
                </c:pt>
                <c:pt idx="32">
                  <c:v>38.461538461538467</c:v>
                </c:pt>
                <c:pt idx="33">
                  <c:v>86.666666666666671</c:v>
                </c:pt>
                <c:pt idx="34">
                  <c:v>80</c:v>
                </c:pt>
              </c:numCache>
            </c:numRef>
          </c:val>
          <c:smooth val="0"/>
          <c:extLst>
            <c:ext xmlns:c16="http://schemas.microsoft.com/office/drawing/2014/chart" uri="{C3380CC4-5D6E-409C-BE32-E72D297353CC}">
              <c16:uniqueId val="{00000032-E44D-42BD-ABCA-CA68C35FFCB8}"/>
            </c:ext>
          </c:extLst>
        </c:ser>
        <c:ser>
          <c:idx val="53"/>
          <c:order val="53"/>
          <c:tx>
            <c:strRef>
              <c:f>'2017 matched scores unweight'!$B$64</c:f>
              <c:strCache>
                <c:ptCount val="1"/>
                <c:pt idx="0">
                  <c:v>Nigeria</c:v>
                </c:pt>
              </c:strCache>
            </c:strRef>
          </c:tx>
          <c:spPr>
            <a:ln w="28575" cap="rnd">
              <a:solidFill>
                <a:schemeClr val="accent6">
                  <a:lumMod val="50000"/>
                  <a:lumOff val="5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unweight'!$C$64:$AK$64</c:f>
              <c:numCache>
                <c:formatCode>General</c:formatCode>
                <c:ptCount val="35"/>
                <c:pt idx="0">
                  <c:v>93.333333333333329</c:v>
                </c:pt>
                <c:pt idx="1">
                  <c:v>93.75</c:v>
                </c:pt>
                <c:pt idx="2">
                  <c:v>81.25</c:v>
                </c:pt>
                <c:pt idx="3">
                  <c:v>87.5</c:v>
                </c:pt>
                <c:pt idx="4">
                  <c:v>82.352941176470594</c:v>
                </c:pt>
                <c:pt idx="5">
                  <c:v>57.037037037037038</c:v>
                </c:pt>
                <c:pt idx="6">
                  <c:v>87.5</c:v>
                </c:pt>
                <c:pt idx="7">
                  <c:v>71.428571428571431</c:v>
                </c:pt>
                <c:pt idx="8">
                  <c:v>68.75</c:v>
                </c:pt>
                <c:pt idx="9">
                  <c:v>75.294117647058826</c:v>
                </c:pt>
                <c:pt idx="10">
                  <c:v>49.673202614379086</c:v>
                </c:pt>
                <c:pt idx="11">
                  <c:v>56.862745098039206</c:v>
                </c:pt>
                <c:pt idx="12">
                  <c:v>49.019607843137258</c:v>
                </c:pt>
                <c:pt idx="13">
                  <c:v>88.235294117647058</c:v>
                </c:pt>
                <c:pt idx="14">
                  <c:v>100</c:v>
                </c:pt>
                <c:pt idx="15">
                  <c:v>68.75</c:v>
                </c:pt>
                <c:pt idx="16">
                  <c:v>50</c:v>
                </c:pt>
                <c:pt idx="17">
                  <c:v>82.35294117647058</c:v>
                </c:pt>
                <c:pt idx="18">
                  <c:v>37.5</c:v>
                </c:pt>
                <c:pt idx="19">
                  <c:v>64.052287581699346</c:v>
                </c:pt>
                <c:pt idx="20">
                  <c:v>38.562091503267972</c:v>
                </c:pt>
                <c:pt idx="21">
                  <c:v>34.640522875816984</c:v>
                </c:pt>
                <c:pt idx="22">
                  <c:v>68.627450980392155</c:v>
                </c:pt>
                <c:pt idx="23">
                  <c:v>55.555555555555557</c:v>
                </c:pt>
                <c:pt idx="24">
                  <c:v>55.555555555555557</c:v>
                </c:pt>
                <c:pt idx="25">
                  <c:v>56.470588235294123</c:v>
                </c:pt>
                <c:pt idx="26">
                  <c:v>62.83986928104575</c:v>
                </c:pt>
                <c:pt idx="27">
                  <c:v>38.888888888888886</c:v>
                </c:pt>
                <c:pt idx="28">
                  <c:v>45.098039215686271</c:v>
                </c:pt>
                <c:pt idx="29">
                  <c:v>86.492374727668846</c:v>
                </c:pt>
                <c:pt idx="30">
                  <c:v>68.75</c:v>
                </c:pt>
                <c:pt idx="31">
                  <c:v>13.333333333333334</c:v>
                </c:pt>
                <c:pt idx="32">
                  <c:v>6.666666666666667</c:v>
                </c:pt>
                <c:pt idx="33">
                  <c:v>50</c:v>
                </c:pt>
                <c:pt idx="34">
                  <c:v>56.25</c:v>
                </c:pt>
              </c:numCache>
            </c:numRef>
          </c:val>
          <c:smooth val="0"/>
          <c:extLst>
            <c:ext xmlns:c16="http://schemas.microsoft.com/office/drawing/2014/chart" uri="{C3380CC4-5D6E-409C-BE32-E72D297353CC}">
              <c16:uniqueId val="{00000036-E44D-42BD-ABCA-CA68C35FFCB8}"/>
            </c:ext>
          </c:extLst>
        </c:ser>
        <c:ser>
          <c:idx val="62"/>
          <c:order val="62"/>
          <c:tx>
            <c:strRef>
              <c:f>'2017 matched scores unweight'!$B$73</c:f>
              <c:strCache>
                <c:ptCount val="1"/>
                <c:pt idx="0">
                  <c:v>Rwanda</c:v>
                </c:pt>
              </c:strCache>
            </c:strRef>
          </c:tx>
          <c:spPr>
            <a:ln w="28575" cap="rnd">
              <a:solidFill>
                <a:schemeClr val="accent3">
                  <a:lumMod val="6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unweight'!$C$73:$AK$73</c:f>
              <c:numCache>
                <c:formatCode>General</c:formatCode>
                <c:ptCount val="35"/>
                <c:pt idx="0">
                  <c:v>100</c:v>
                </c:pt>
                <c:pt idx="1">
                  <c:v>100</c:v>
                </c:pt>
                <c:pt idx="2">
                  <c:v>100</c:v>
                </c:pt>
                <c:pt idx="3">
                  <c:v>100</c:v>
                </c:pt>
                <c:pt idx="4">
                  <c:v>89.629629629629619</c:v>
                </c:pt>
                <c:pt idx="5">
                  <c:v>89.682539682539669</c:v>
                </c:pt>
                <c:pt idx="6">
                  <c:v>100</c:v>
                </c:pt>
                <c:pt idx="7">
                  <c:v>100</c:v>
                </c:pt>
                <c:pt idx="8">
                  <c:v>100</c:v>
                </c:pt>
                <c:pt idx="9">
                  <c:v>96.923076923076934</c:v>
                </c:pt>
                <c:pt idx="10">
                  <c:v>82.962962962962962</c:v>
                </c:pt>
                <c:pt idx="11">
                  <c:v>81.481481481481481</c:v>
                </c:pt>
                <c:pt idx="12">
                  <c:v>81.481481481481481</c:v>
                </c:pt>
                <c:pt idx="13">
                  <c:v>100</c:v>
                </c:pt>
                <c:pt idx="14">
                  <c:v>100</c:v>
                </c:pt>
                <c:pt idx="15">
                  <c:v>100</c:v>
                </c:pt>
                <c:pt idx="16">
                  <c:v>80</c:v>
                </c:pt>
                <c:pt idx="17">
                  <c:v>100</c:v>
                </c:pt>
                <c:pt idx="18">
                  <c:v>91.666666666666657</c:v>
                </c:pt>
                <c:pt idx="19">
                  <c:v>81.481481481481481</c:v>
                </c:pt>
                <c:pt idx="20">
                  <c:v>91.1111111111111</c:v>
                </c:pt>
                <c:pt idx="21">
                  <c:v>77.777777777777771</c:v>
                </c:pt>
                <c:pt idx="22">
                  <c:v>93.162393162393158</c:v>
                </c:pt>
                <c:pt idx="23">
                  <c:v>77.777777777777771</c:v>
                </c:pt>
                <c:pt idx="24">
                  <c:v>83.333333333333329</c:v>
                </c:pt>
                <c:pt idx="25">
                  <c:v>100</c:v>
                </c:pt>
                <c:pt idx="26">
                  <c:v>77.301587301587304</c:v>
                </c:pt>
                <c:pt idx="27">
                  <c:v>85.92592592592591</c:v>
                </c:pt>
                <c:pt idx="28">
                  <c:v>79.444444444444457</c:v>
                </c:pt>
                <c:pt idx="29">
                  <c:v>86.666666666666671</c:v>
                </c:pt>
                <c:pt idx="30">
                  <c:v>100</c:v>
                </c:pt>
                <c:pt idx="31">
                  <c:v>100</c:v>
                </c:pt>
                <c:pt idx="32">
                  <c:v>84.615384615384613</c:v>
                </c:pt>
                <c:pt idx="33">
                  <c:v>100</c:v>
                </c:pt>
                <c:pt idx="34">
                  <c:v>92.857142857142861</c:v>
                </c:pt>
              </c:numCache>
            </c:numRef>
          </c:val>
          <c:smooth val="0"/>
          <c:extLst>
            <c:ext xmlns:c16="http://schemas.microsoft.com/office/drawing/2014/chart" uri="{C3380CC4-5D6E-409C-BE32-E72D297353CC}">
              <c16:uniqueId val="{0000003F-E44D-42BD-ABCA-CA68C35FFCB8}"/>
            </c:ext>
          </c:extLst>
        </c:ser>
        <c:ser>
          <c:idx val="65"/>
          <c:order val="65"/>
          <c:tx>
            <c:strRef>
              <c:f>'2017 matched scores unweight'!$B$76</c:f>
              <c:strCache>
                <c:ptCount val="1"/>
                <c:pt idx="0">
                  <c:v>Sierra Leone</c:v>
                </c:pt>
              </c:strCache>
            </c:strRef>
          </c:tx>
          <c:spPr>
            <a:ln w="28575" cap="rnd">
              <a:solidFill>
                <a:schemeClr val="accent6">
                  <a:lumMod val="6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unweight'!$C$76:$AK$76</c:f>
              <c:numCache>
                <c:formatCode>General</c:formatCode>
                <c:ptCount val="35"/>
                <c:pt idx="0">
                  <c:v>100</c:v>
                </c:pt>
                <c:pt idx="1">
                  <c:v>100</c:v>
                </c:pt>
                <c:pt idx="2">
                  <c:v>100</c:v>
                </c:pt>
                <c:pt idx="3">
                  <c:v>100</c:v>
                </c:pt>
                <c:pt idx="4">
                  <c:v>68.148148148148152</c:v>
                </c:pt>
                <c:pt idx="5">
                  <c:v>34.814814814814817</c:v>
                </c:pt>
                <c:pt idx="6">
                  <c:v>86.666666666666671</c:v>
                </c:pt>
                <c:pt idx="7">
                  <c:v>100</c:v>
                </c:pt>
                <c:pt idx="8">
                  <c:v>100</c:v>
                </c:pt>
                <c:pt idx="9">
                  <c:v>81.428571428571431</c:v>
                </c:pt>
                <c:pt idx="10">
                  <c:v>42.222222222222221</c:v>
                </c:pt>
                <c:pt idx="11">
                  <c:v>39.999999999999993</c:v>
                </c:pt>
                <c:pt idx="12">
                  <c:v>34.814814814814817</c:v>
                </c:pt>
                <c:pt idx="13">
                  <c:v>100</c:v>
                </c:pt>
                <c:pt idx="14">
                  <c:v>100</c:v>
                </c:pt>
                <c:pt idx="15">
                  <c:v>92.857142857142861</c:v>
                </c:pt>
                <c:pt idx="16">
                  <c:v>14.285714285714285</c:v>
                </c:pt>
                <c:pt idx="17">
                  <c:v>92.857142857142861</c:v>
                </c:pt>
                <c:pt idx="18">
                  <c:v>92.857142857142861</c:v>
                </c:pt>
                <c:pt idx="19">
                  <c:v>57.777777777777779</c:v>
                </c:pt>
                <c:pt idx="20">
                  <c:v>50.370370370370367</c:v>
                </c:pt>
                <c:pt idx="21">
                  <c:v>53.333333333333329</c:v>
                </c:pt>
                <c:pt idx="22">
                  <c:v>56.296296296296291</c:v>
                </c:pt>
                <c:pt idx="23">
                  <c:v>36.296296296296298</c:v>
                </c:pt>
                <c:pt idx="24">
                  <c:v>65.925925925925924</c:v>
                </c:pt>
                <c:pt idx="25">
                  <c:v>80.109890109890102</c:v>
                </c:pt>
                <c:pt idx="26">
                  <c:v>92.296296296296291</c:v>
                </c:pt>
                <c:pt idx="27">
                  <c:v>43.703703703703702</c:v>
                </c:pt>
                <c:pt idx="28">
                  <c:v>48.148148148148152</c:v>
                </c:pt>
                <c:pt idx="29">
                  <c:v>92.839506172839506</c:v>
                </c:pt>
                <c:pt idx="30">
                  <c:v>92.857142857142861</c:v>
                </c:pt>
                <c:pt idx="31">
                  <c:v>6.666666666666667</c:v>
                </c:pt>
                <c:pt idx="32">
                  <c:v>0</c:v>
                </c:pt>
                <c:pt idx="33">
                  <c:v>100</c:v>
                </c:pt>
                <c:pt idx="34">
                  <c:v>100</c:v>
                </c:pt>
              </c:numCache>
            </c:numRef>
          </c:val>
          <c:smooth val="0"/>
          <c:extLst>
            <c:ext xmlns:c16="http://schemas.microsoft.com/office/drawing/2014/chart" uri="{C3380CC4-5D6E-409C-BE32-E72D297353CC}">
              <c16:uniqueId val="{00000042-E44D-42BD-ABCA-CA68C35FFCB8}"/>
            </c:ext>
          </c:extLst>
        </c:ser>
        <c:ser>
          <c:idx val="67"/>
          <c:order val="67"/>
          <c:tx>
            <c:strRef>
              <c:f>'2017 matched scores unweight'!$B$78</c:f>
              <c:strCache>
                <c:ptCount val="1"/>
                <c:pt idx="0">
                  <c:v>Somalia</c:v>
                </c:pt>
              </c:strCache>
            </c:strRef>
          </c:tx>
          <c:spPr>
            <a:ln w="28575" cap="rnd">
              <a:solidFill>
                <a:schemeClr val="accent2">
                  <a:lumMod val="80000"/>
                  <a:lumOff val="2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unweight'!$C$78:$AK$78</c:f>
              <c:numCache>
                <c:formatCode>General</c:formatCode>
                <c:ptCount val="35"/>
                <c:pt idx="0">
                  <c:v>66.666666666666657</c:v>
                </c:pt>
                <c:pt idx="1">
                  <c:v>100</c:v>
                </c:pt>
                <c:pt idx="2">
                  <c:v>75</c:v>
                </c:pt>
                <c:pt idx="3">
                  <c:v>83.333333333333343</c:v>
                </c:pt>
                <c:pt idx="4">
                  <c:v>55.555555555555557</c:v>
                </c:pt>
                <c:pt idx="5">
                  <c:v>35.042735042735046</c:v>
                </c:pt>
                <c:pt idx="6">
                  <c:v>25</c:v>
                </c:pt>
                <c:pt idx="7">
                  <c:v>30.76923076923077</c:v>
                </c:pt>
                <c:pt idx="8">
                  <c:v>92.307692307692307</c:v>
                </c:pt>
                <c:pt idx="9">
                  <c:v>53.333333333333329</c:v>
                </c:pt>
                <c:pt idx="10">
                  <c:v>40.170940170940163</c:v>
                </c:pt>
                <c:pt idx="11">
                  <c:v>37.606837606837608</c:v>
                </c:pt>
                <c:pt idx="12">
                  <c:v>44.444444444444443</c:v>
                </c:pt>
                <c:pt idx="13">
                  <c:v>92.307692307692307</c:v>
                </c:pt>
                <c:pt idx="14">
                  <c:v>75</c:v>
                </c:pt>
                <c:pt idx="15">
                  <c:v>69.230769230769226</c:v>
                </c:pt>
                <c:pt idx="16">
                  <c:v>45.454545454545453</c:v>
                </c:pt>
                <c:pt idx="17">
                  <c:v>69.230769230769226</c:v>
                </c:pt>
                <c:pt idx="18">
                  <c:v>41.666666666666671</c:v>
                </c:pt>
                <c:pt idx="19">
                  <c:v>51.282051282051277</c:v>
                </c:pt>
                <c:pt idx="20">
                  <c:v>36.752136752136749</c:v>
                </c:pt>
                <c:pt idx="21">
                  <c:v>33.333333333333329</c:v>
                </c:pt>
                <c:pt idx="22">
                  <c:v>26.262626262626263</c:v>
                </c:pt>
                <c:pt idx="23">
                  <c:v>20.37037037037037</c:v>
                </c:pt>
                <c:pt idx="24">
                  <c:v>49.494949494949488</c:v>
                </c:pt>
                <c:pt idx="25">
                  <c:v>48</c:v>
                </c:pt>
                <c:pt idx="26">
                  <c:v>58.969696969696976</c:v>
                </c:pt>
                <c:pt idx="27">
                  <c:v>35.353535353535349</c:v>
                </c:pt>
                <c:pt idx="28">
                  <c:v>22.222222222222221</c:v>
                </c:pt>
                <c:pt idx="29">
                  <c:v>43.771043771043765</c:v>
                </c:pt>
                <c:pt idx="30">
                  <c:v>69.230769230769226</c:v>
                </c:pt>
                <c:pt idx="31">
                  <c:v>9.0909090909090917</c:v>
                </c:pt>
                <c:pt idx="32">
                  <c:v>16.666666666666664</c:v>
                </c:pt>
                <c:pt idx="33">
                  <c:v>69.230769230769226</c:v>
                </c:pt>
                <c:pt idx="34">
                  <c:v>92.307692307692307</c:v>
                </c:pt>
              </c:numCache>
            </c:numRef>
          </c:val>
          <c:smooth val="0"/>
          <c:extLst>
            <c:ext xmlns:c16="http://schemas.microsoft.com/office/drawing/2014/chart" uri="{C3380CC4-5D6E-409C-BE32-E72D297353CC}">
              <c16:uniqueId val="{00000044-E44D-42BD-ABCA-CA68C35FFCB8}"/>
            </c:ext>
          </c:extLst>
        </c:ser>
        <c:ser>
          <c:idx val="68"/>
          <c:order val="68"/>
          <c:tx>
            <c:strRef>
              <c:f>'2017 matched scores unweight'!$B$79</c:f>
              <c:strCache>
                <c:ptCount val="1"/>
                <c:pt idx="0">
                  <c:v>South Sudan</c:v>
                </c:pt>
              </c:strCache>
            </c:strRef>
          </c:tx>
          <c:spPr>
            <a:ln w="28575" cap="rnd">
              <a:solidFill>
                <a:schemeClr val="accent3">
                  <a:lumMod val="80000"/>
                  <a:lumOff val="2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unweight'!$C$79:$AK$79</c:f>
              <c:numCache>
                <c:formatCode>General</c:formatCode>
                <c:ptCount val="35"/>
                <c:pt idx="0">
                  <c:v>45.454545454545453</c:v>
                </c:pt>
                <c:pt idx="1">
                  <c:v>100</c:v>
                </c:pt>
                <c:pt idx="2">
                  <c:v>72.727272727272734</c:v>
                </c:pt>
                <c:pt idx="3">
                  <c:v>45.454545454545453</c:v>
                </c:pt>
                <c:pt idx="4">
                  <c:v>66.666666666666657</c:v>
                </c:pt>
                <c:pt idx="5">
                  <c:v>60.185185185185183</c:v>
                </c:pt>
                <c:pt idx="6">
                  <c:v>18.181818181818183</c:v>
                </c:pt>
                <c:pt idx="7">
                  <c:v>66.666666666666657</c:v>
                </c:pt>
                <c:pt idx="8">
                  <c:v>33.333333333333329</c:v>
                </c:pt>
                <c:pt idx="9">
                  <c:v>38.939393939393945</c:v>
                </c:pt>
                <c:pt idx="10">
                  <c:v>40.74074074074074</c:v>
                </c:pt>
                <c:pt idx="11">
                  <c:v>41.666666666666664</c:v>
                </c:pt>
                <c:pt idx="12">
                  <c:v>42.592592592592588</c:v>
                </c:pt>
                <c:pt idx="13">
                  <c:v>81.818181818181827</c:v>
                </c:pt>
                <c:pt idx="14">
                  <c:v>50</c:v>
                </c:pt>
                <c:pt idx="15">
                  <c:v>54.54545454545454</c:v>
                </c:pt>
                <c:pt idx="16">
                  <c:v>16.666666666666664</c:v>
                </c:pt>
                <c:pt idx="17">
                  <c:v>45.454545454545453</c:v>
                </c:pt>
                <c:pt idx="18">
                  <c:v>16.666666666666664</c:v>
                </c:pt>
                <c:pt idx="19">
                  <c:v>56.481481481481474</c:v>
                </c:pt>
                <c:pt idx="20">
                  <c:v>40.74074074074074</c:v>
                </c:pt>
                <c:pt idx="21">
                  <c:v>31.481481481481481</c:v>
                </c:pt>
                <c:pt idx="22">
                  <c:v>40.404040404040408</c:v>
                </c:pt>
                <c:pt idx="23">
                  <c:v>22.222222222222221</c:v>
                </c:pt>
                <c:pt idx="24">
                  <c:v>35.18518518518519</c:v>
                </c:pt>
                <c:pt idx="25">
                  <c:v>70</c:v>
                </c:pt>
                <c:pt idx="26">
                  <c:v>65.235690235690242</c:v>
                </c:pt>
                <c:pt idx="27">
                  <c:v>20.202020202020204</c:v>
                </c:pt>
                <c:pt idx="28">
                  <c:v>23.358585858585855</c:v>
                </c:pt>
                <c:pt idx="29">
                  <c:v>55.218855218855218</c:v>
                </c:pt>
                <c:pt idx="30">
                  <c:v>18.181818181818183</c:v>
                </c:pt>
                <c:pt idx="31">
                  <c:v>0</c:v>
                </c:pt>
                <c:pt idx="32">
                  <c:v>8.3333333333333321</c:v>
                </c:pt>
                <c:pt idx="33">
                  <c:v>33.333333333333329</c:v>
                </c:pt>
                <c:pt idx="34">
                  <c:v>58.333333333333336</c:v>
                </c:pt>
              </c:numCache>
            </c:numRef>
          </c:val>
          <c:smooth val="0"/>
          <c:extLst>
            <c:ext xmlns:c16="http://schemas.microsoft.com/office/drawing/2014/chart" uri="{C3380CC4-5D6E-409C-BE32-E72D297353CC}">
              <c16:uniqueId val="{00000045-E44D-42BD-ABCA-CA68C35FFCB8}"/>
            </c:ext>
          </c:extLst>
        </c:ser>
        <c:ser>
          <c:idx val="70"/>
          <c:order val="70"/>
          <c:tx>
            <c:strRef>
              <c:f>'2017 matched scores unweight'!$B$81</c:f>
              <c:strCache>
                <c:ptCount val="1"/>
                <c:pt idx="0">
                  <c:v>Eswatini</c:v>
                </c:pt>
              </c:strCache>
            </c:strRef>
          </c:tx>
          <c:spPr>
            <a:ln w="28575" cap="rnd">
              <a:solidFill>
                <a:schemeClr val="accent5">
                  <a:lumMod val="80000"/>
                  <a:lumOff val="2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unweight'!$C$81:$AK$81</c:f>
              <c:numCache>
                <c:formatCode>General</c:formatCode>
                <c:ptCount val="35"/>
                <c:pt idx="0">
                  <c:v>100</c:v>
                </c:pt>
                <c:pt idx="1">
                  <c:v>100</c:v>
                </c:pt>
                <c:pt idx="2">
                  <c:v>92.307692307692307</c:v>
                </c:pt>
                <c:pt idx="3">
                  <c:v>92.857142857142861</c:v>
                </c:pt>
                <c:pt idx="4">
                  <c:v>87.179487179487182</c:v>
                </c:pt>
                <c:pt idx="5">
                  <c:v>74.444444444444443</c:v>
                </c:pt>
                <c:pt idx="6">
                  <c:v>100</c:v>
                </c:pt>
                <c:pt idx="7">
                  <c:v>100</c:v>
                </c:pt>
                <c:pt idx="8">
                  <c:v>100</c:v>
                </c:pt>
                <c:pt idx="9">
                  <c:v>89.860805860805868</c:v>
                </c:pt>
                <c:pt idx="10">
                  <c:v>77.037037037037038</c:v>
                </c:pt>
                <c:pt idx="11">
                  <c:v>80.740740740740748</c:v>
                </c:pt>
                <c:pt idx="12">
                  <c:v>79.999999999999986</c:v>
                </c:pt>
                <c:pt idx="13">
                  <c:v>100</c:v>
                </c:pt>
                <c:pt idx="14">
                  <c:v>57.142857142857139</c:v>
                </c:pt>
                <c:pt idx="15">
                  <c:v>92.307692307692307</c:v>
                </c:pt>
                <c:pt idx="16">
                  <c:v>90.909090909090907</c:v>
                </c:pt>
                <c:pt idx="17">
                  <c:v>100</c:v>
                </c:pt>
                <c:pt idx="18">
                  <c:v>33.333333333333329</c:v>
                </c:pt>
                <c:pt idx="19">
                  <c:v>74.603174603174608</c:v>
                </c:pt>
                <c:pt idx="20">
                  <c:v>65.873015873015873</c:v>
                </c:pt>
                <c:pt idx="21">
                  <c:v>60.317460317460316</c:v>
                </c:pt>
                <c:pt idx="22">
                  <c:v>71.717171717171709</c:v>
                </c:pt>
                <c:pt idx="23">
                  <c:v>70.707070707070699</c:v>
                </c:pt>
                <c:pt idx="24">
                  <c:v>75.555555555555557</c:v>
                </c:pt>
                <c:pt idx="25">
                  <c:v>89.126984126984127</c:v>
                </c:pt>
                <c:pt idx="26">
                  <c:v>73.837273837273841</c:v>
                </c:pt>
                <c:pt idx="27">
                  <c:v>34.18803418803418</c:v>
                </c:pt>
                <c:pt idx="28">
                  <c:v>58.296102046102042</c:v>
                </c:pt>
                <c:pt idx="29">
                  <c:v>84.320987654321002</c:v>
                </c:pt>
                <c:pt idx="30">
                  <c:v>100</c:v>
                </c:pt>
                <c:pt idx="31">
                  <c:v>44.444444444444443</c:v>
                </c:pt>
                <c:pt idx="32">
                  <c:v>22.222222222222221</c:v>
                </c:pt>
                <c:pt idx="33">
                  <c:v>75</c:v>
                </c:pt>
                <c:pt idx="34">
                  <c:v>75</c:v>
                </c:pt>
              </c:numCache>
            </c:numRef>
          </c:val>
          <c:smooth val="0"/>
          <c:extLst>
            <c:ext xmlns:c16="http://schemas.microsoft.com/office/drawing/2014/chart" uri="{C3380CC4-5D6E-409C-BE32-E72D297353CC}">
              <c16:uniqueId val="{00000047-E44D-42BD-ABCA-CA68C35FFCB8}"/>
            </c:ext>
          </c:extLst>
        </c:ser>
        <c:ser>
          <c:idx val="72"/>
          <c:order val="72"/>
          <c:tx>
            <c:strRef>
              <c:f>'2017 matched scores unweight'!$B$83</c:f>
              <c:strCache>
                <c:ptCount val="1"/>
                <c:pt idx="0">
                  <c:v>Tanzania</c:v>
                </c:pt>
              </c:strCache>
            </c:strRef>
          </c:tx>
          <c:spPr>
            <a:ln w="28575" cap="rnd">
              <a:solidFill>
                <a:schemeClr val="accent1">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unweight'!$C$83:$AK$83</c:f>
              <c:numCache>
                <c:formatCode>General</c:formatCode>
                <c:ptCount val="35"/>
                <c:pt idx="0">
                  <c:v>100</c:v>
                </c:pt>
                <c:pt idx="1">
                  <c:v>100</c:v>
                </c:pt>
                <c:pt idx="2">
                  <c:v>88.888888888888886</c:v>
                </c:pt>
                <c:pt idx="3">
                  <c:v>90</c:v>
                </c:pt>
                <c:pt idx="4">
                  <c:v>80.808080808080817</c:v>
                </c:pt>
                <c:pt idx="5">
                  <c:v>71.111111111111114</c:v>
                </c:pt>
                <c:pt idx="6">
                  <c:v>100</c:v>
                </c:pt>
                <c:pt idx="7">
                  <c:v>100</c:v>
                </c:pt>
                <c:pt idx="8">
                  <c:v>100</c:v>
                </c:pt>
                <c:pt idx="9">
                  <c:v>94.181818181818173</c:v>
                </c:pt>
                <c:pt idx="10">
                  <c:v>71.717171717171709</c:v>
                </c:pt>
                <c:pt idx="11">
                  <c:v>68.686868686868678</c:v>
                </c:pt>
                <c:pt idx="12">
                  <c:v>64.444444444444443</c:v>
                </c:pt>
                <c:pt idx="13">
                  <c:v>100</c:v>
                </c:pt>
                <c:pt idx="14">
                  <c:v>90</c:v>
                </c:pt>
                <c:pt idx="15">
                  <c:v>100</c:v>
                </c:pt>
                <c:pt idx="16">
                  <c:v>100</c:v>
                </c:pt>
                <c:pt idx="17">
                  <c:v>100</c:v>
                </c:pt>
                <c:pt idx="18">
                  <c:v>100</c:v>
                </c:pt>
                <c:pt idx="19">
                  <c:v>70.707070707070699</c:v>
                </c:pt>
                <c:pt idx="20">
                  <c:v>58.585858585858581</c:v>
                </c:pt>
                <c:pt idx="21">
                  <c:v>55.555555555555557</c:v>
                </c:pt>
                <c:pt idx="22">
                  <c:v>76.543209876543216</c:v>
                </c:pt>
                <c:pt idx="23">
                  <c:v>56.56565656565656</c:v>
                </c:pt>
                <c:pt idx="24">
                  <c:v>63.63636363636364</c:v>
                </c:pt>
                <c:pt idx="25">
                  <c:v>98</c:v>
                </c:pt>
                <c:pt idx="26">
                  <c:v>67.913580246913583</c:v>
                </c:pt>
                <c:pt idx="27">
                  <c:v>42.222222222222221</c:v>
                </c:pt>
                <c:pt idx="28">
                  <c:v>44.441638608305269</c:v>
                </c:pt>
                <c:pt idx="29">
                  <c:v>74.074074074074076</c:v>
                </c:pt>
                <c:pt idx="30">
                  <c:v>100</c:v>
                </c:pt>
                <c:pt idx="31">
                  <c:v>88.888888888888886</c:v>
                </c:pt>
                <c:pt idx="32">
                  <c:v>80</c:v>
                </c:pt>
                <c:pt idx="33">
                  <c:v>100</c:v>
                </c:pt>
                <c:pt idx="34">
                  <c:v>100</c:v>
                </c:pt>
              </c:numCache>
            </c:numRef>
          </c:val>
          <c:smooth val="0"/>
          <c:extLst>
            <c:ext xmlns:c16="http://schemas.microsoft.com/office/drawing/2014/chart" uri="{C3380CC4-5D6E-409C-BE32-E72D297353CC}">
              <c16:uniqueId val="{00000049-E44D-42BD-ABCA-CA68C35FFCB8}"/>
            </c:ext>
          </c:extLst>
        </c:ser>
        <c:ser>
          <c:idx val="76"/>
          <c:order val="76"/>
          <c:tx>
            <c:strRef>
              <c:f>'2017 matched scores unweight'!$B$87</c:f>
              <c:strCache>
                <c:ptCount val="1"/>
                <c:pt idx="0">
                  <c:v>Uganda</c:v>
                </c:pt>
              </c:strCache>
            </c:strRef>
          </c:tx>
          <c:spPr>
            <a:ln w="28575" cap="rnd">
              <a:solidFill>
                <a:schemeClr val="accent5">
                  <a:lumMod val="8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unweight'!$C$87:$AK$87</c:f>
              <c:numCache>
                <c:formatCode>General</c:formatCode>
                <c:ptCount val="35"/>
                <c:pt idx="0">
                  <c:v>100</c:v>
                </c:pt>
                <c:pt idx="1">
                  <c:v>100</c:v>
                </c:pt>
                <c:pt idx="2">
                  <c:v>100</c:v>
                </c:pt>
                <c:pt idx="3">
                  <c:v>100</c:v>
                </c:pt>
                <c:pt idx="4">
                  <c:v>67.521367521367509</c:v>
                </c:pt>
                <c:pt idx="5">
                  <c:v>73.148148148148138</c:v>
                </c:pt>
                <c:pt idx="6">
                  <c:v>92.307692307692307</c:v>
                </c:pt>
                <c:pt idx="7">
                  <c:v>92.307692307692307</c:v>
                </c:pt>
                <c:pt idx="8">
                  <c:v>91.666666666666657</c:v>
                </c:pt>
                <c:pt idx="9">
                  <c:v>85.090909090909093</c:v>
                </c:pt>
                <c:pt idx="10">
                  <c:v>64.102564102564102</c:v>
                </c:pt>
                <c:pt idx="11">
                  <c:v>64.102564102564102</c:v>
                </c:pt>
                <c:pt idx="12">
                  <c:v>61.538461538461533</c:v>
                </c:pt>
                <c:pt idx="13">
                  <c:v>91.666666666666657</c:v>
                </c:pt>
                <c:pt idx="14">
                  <c:v>83.333333333333343</c:v>
                </c:pt>
                <c:pt idx="15">
                  <c:v>81.818181818181827</c:v>
                </c:pt>
                <c:pt idx="16">
                  <c:v>75</c:v>
                </c:pt>
                <c:pt idx="17">
                  <c:v>90.909090909090907</c:v>
                </c:pt>
                <c:pt idx="18">
                  <c:v>40</c:v>
                </c:pt>
                <c:pt idx="19">
                  <c:v>71.794871794871796</c:v>
                </c:pt>
                <c:pt idx="20">
                  <c:v>49.572649572649574</c:v>
                </c:pt>
                <c:pt idx="21">
                  <c:v>47.008547008547005</c:v>
                </c:pt>
                <c:pt idx="22">
                  <c:v>75.925925925925924</c:v>
                </c:pt>
                <c:pt idx="23">
                  <c:v>44.444444444444443</c:v>
                </c:pt>
                <c:pt idx="24">
                  <c:v>36.36363636363636</c:v>
                </c:pt>
                <c:pt idx="25">
                  <c:v>85.060606060606062</c:v>
                </c:pt>
                <c:pt idx="26">
                  <c:v>73.333333333333343</c:v>
                </c:pt>
                <c:pt idx="27">
                  <c:v>43.518518518518519</c:v>
                </c:pt>
                <c:pt idx="28">
                  <c:v>40.046296296296298</c:v>
                </c:pt>
                <c:pt idx="29">
                  <c:v>68.993352326685653</c:v>
                </c:pt>
                <c:pt idx="30">
                  <c:v>88.888888888888886</c:v>
                </c:pt>
                <c:pt idx="31">
                  <c:v>70</c:v>
                </c:pt>
                <c:pt idx="32">
                  <c:v>30</c:v>
                </c:pt>
                <c:pt idx="33">
                  <c:v>90.909090909090907</c:v>
                </c:pt>
                <c:pt idx="34">
                  <c:v>100</c:v>
                </c:pt>
              </c:numCache>
            </c:numRef>
          </c:val>
          <c:smooth val="0"/>
          <c:extLst>
            <c:ext xmlns:c16="http://schemas.microsoft.com/office/drawing/2014/chart" uri="{C3380CC4-5D6E-409C-BE32-E72D297353CC}">
              <c16:uniqueId val="{0000004D-E44D-42BD-ABCA-CA68C35FFCB8}"/>
            </c:ext>
          </c:extLst>
        </c:ser>
        <c:ser>
          <c:idx val="80"/>
          <c:order val="80"/>
          <c:tx>
            <c:strRef>
              <c:f>'2017 matched scores unweight'!$B$91</c:f>
              <c:strCache>
                <c:ptCount val="1"/>
                <c:pt idx="0">
                  <c:v>Zambia</c:v>
                </c:pt>
              </c:strCache>
            </c:strRef>
          </c:tx>
          <c:spPr>
            <a:ln w="28575" cap="rnd">
              <a:solidFill>
                <a:schemeClr val="accent3">
                  <a:lumMod val="60000"/>
                  <a:lumOff val="4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unweight'!$C$91:$AK$91</c:f>
              <c:numCache>
                <c:formatCode>General</c:formatCode>
                <c:ptCount val="35"/>
                <c:pt idx="0">
                  <c:v>90.909090909090907</c:v>
                </c:pt>
                <c:pt idx="1">
                  <c:v>100</c:v>
                </c:pt>
                <c:pt idx="2">
                  <c:v>72.727272727272734</c:v>
                </c:pt>
                <c:pt idx="3">
                  <c:v>72.727272727272734</c:v>
                </c:pt>
                <c:pt idx="4">
                  <c:v>65.656565656565661</c:v>
                </c:pt>
                <c:pt idx="5">
                  <c:v>67.777777777777771</c:v>
                </c:pt>
                <c:pt idx="6">
                  <c:v>83.333333333333343</c:v>
                </c:pt>
                <c:pt idx="7">
                  <c:v>91.666666666666657</c:v>
                </c:pt>
                <c:pt idx="8">
                  <c:v>76.923076923076934</c:v>
                </c:pt>
                <c:pt idx="9">
                  <c:v>66.363636363636346</c:v>
                </c:pt>
                <c:pt idx="10">
                  <c:v>58.119658119658119</c:v>
                </c:pt>
                <c:pt idx="11">
                  <c:v>57.264957264957268</c:v>
                </c:pt>
                <c:pt idx="12">
                  <c:v>50.427350427350426</c:v>
                </c:pt>
                <c:pt idx="13">
                  <c:v>92.307692307692307</c:v>
                </c:pt>
                <c:pt idx="14">
                  <c:v>84.615384615384613</c:v>
                </c:pt>
                <c:pt idx="15">
                  <c:v>92.307692307692307</c:v>
                </c:pt>
                <c:pt idx="16">
                  <c:v>66.666666666666657</c:v>
                </c:pt>
                <c:pt idx="17">
                  <c:v>90.909090909090907</c:v>
                </c:pt>
                <c:pt idx="18">
                  <c:v>69.230769230769226</c:v>
                </c:pt>
                <c:pt idx="19">
                  <c:v>63.247863247863251</c:v>
                </c:pt>
                <c:pt idx="20">
                  <c:v>47.008547008547005</c:v>
                </c:pt>
                <c:pt idx="21">
                  <c:v>50.427350427350426</c:v>
                </c:pt>
                <c:pt idx="22">
                  <c:v>74.358974358974365</c:v>
                </c:pt>
                <c:pt idx="23">
                  <c:v>52.136752136752136</c:v>
                </c:pt>
                <c:pt idx="24">
                  <c:v>59.82905982905983</c:v>
                </c:pt>
                <c:pt idx="25">
                  <c:v>84.060606060606048</c:v>
                </c:pt>
                <c:pt idx="26">
                  <c:v>62.208754208754208</c:v>
                </c:pt>
                <c:pt idx="27">
                  <c:v>38.383838383838381</c:v>
                </c:pt>
                <c:pt idx="28">
                  <c:v>37.980769230769226</c:v>
                </c:pt>
                <c:pt idx="29">
                  <c:v>76.851851851851848</c:v>
                </c:pt>
                <c:pt idx="30">
                  <c:v>90.909090909090907</c:v>
                </c:pt>
                <c:pt idx="31">
                  <c:v>72.727272727272734</c:v>
                </c:pt>
                <c:pt idx="32">
                  <c:v>20</c:v>
                </c:pt>
                <c:pt idx="33">
                  <c:v>84.615384615384613</c:v>
                </c:pt>
                <c:pt idx="34">
                  <c:v>84.615384615384613</c:v>
                </c:pt>
              </c:numCache>
            </c:numRef>
          </c:val>
          <c:smooth val="0"/>
          <c:extLst>
            <c:ext xmlns:c16="http://schemas.microsoft.com/office/drawing/2014/chart" uri="{C3380CC4-5D6E-409C-BE32-E72D297353CC}">
              <c16:uniqueId val="{00000051-E44D-42BD-ABCA-CA68C35FFCB8}"/>
            </c:ext>
          </c:extLst>
        </c:ser>
        <c:ser>
          <c:idx val="81"/>
          <c:order val="81"/>
          <c:tx>
            <c:strRef>
              <c:f>'2017 matched scores unweight'!$B$92</c:f>
              <c:strCache>
                <c:ptCount val="1"/>
                <c:pt idx="0">
                  <c:v>Zimbabwe</c:v>
                </c:pt>
              </c:strCache>
            </c:strRef>
          </c:tx>
          <c:spPr>
            <a:ln w="28575" cap="rnd">
              <a:solidFill>
                <a:schemeClr val="accent4">
                  <a:lumMod val="60000"/>
                  <a:lumOff val="40000"/>
                </a:schemeClr>
              </a:solidFill>
              <a:round/>
            </a:ln>
            <a:effectLst/>
          </c:spPr>
          <c:marker>
            <c:symbol val="none"/>
          </c:marker>
          <c:cat>
            <c:strRef>
              <c:f>'2017 matched scores unweight'!$C$10:$AK$10</c:f>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f>'2017 matched scores unweight'!$C$92:$AK$92</c:f>
              <c:numCache>
                <c:formatCode>General</c:formatCode>
                <c:ptCount val="35"/>
                <c:pt idx="0">
                  <c:v>100</c:v>
                </c:pt>
                <c:pt idx="1">
                  <c:v>100</c:v>
                </c:pt>
                <c:pt idx="2">
                  <c:v>100</c:v>
                </c:pt>
                <c:pt idx="3">
                  <c:v>100</c:v>
                </c:pt>
                <c:pt idx="4">
                  <c:v>94.444444444444443</c:v>
                </c:pt>
                <c:pt idx="5">
                  <c:v>92.063492063492063</c:v>
                </c:pt>
                <c:pt idx="6">
                  <c:v>80</c:v>
                </c:pt>
                <c:pt idx="7">
                  <c:v>100</c:v>
                </c:pt>
                <c:pt idx="8">
                  <c:v>81.818181818181827</c:v>
                </c:pt>
                <c:pt idx="9">
                  <c:v>68.666666666666657</c:v>
                </c:pt>
                <c:pt idx="10">
                  <c:v>57.777777777777779</c:v>
                </c:pt>
                <c:pt idx="11">
                  <c:v>64.444444444444443</c:v>
                </c:pt>
                <c:pt idx="12">
                  <c:v>63.63636363636364</c:v>
                </c:pt>
                <c:pt idx="13">
                  <c:v>100</c:v>
                </c:pt>
                <c:pt idx="14">
                  <c:v>75</c:v>
                </c:pt>
                <c:pt idx="15">
                  <c:v>90</c:v>
                </c:pt>
                <c:pt idx="16">
                  <c:v>50</c:v>
                </c:pt>
                <c:pt idx="17">
                  <c:v>100</c:v>
                </c:pt>
                <c:pt idx="18">
                  <c:v>57.142857142857139</c:v>
                </c:pt>
                <c:pt idx="19">
                  <c:v>71.111111111111114</c:v>
                </c:pt>
                <c:pt idx="20">
                  <c:v>61.111111111111107</c:v>
                </c:pt>
                <c:pt idx="21">
                  <c:v>61.111111111111107</c:v>
                </c:pt>
                <c:pt idx="22">
                  <c:v>76.19047619047619</c:v>
                </c:pt>
                <c:pt idx="23">
                  <c:v>35.555555555555557</c:v>
                </c:pt>
                <c:pt idx="24">
                  <c:v>44.444444444444443</c:v>
                </c:pt>
                <c:pt idx="25">
                  <c:v>85.142857142857139</c:v>
                </c:pt>
                <c:pt idx="26">
                  <c:v>65.456790123456798</c:v>
                </c:pt>
                <c:pt idx="27">
                  <c:v>57.777777777777779</c:v>
                </c:pt>
                <c:pt idx="28">
                  <c:v>36.792929292929287</c:v>
                </c:pt>
                <c:pt idx="29">
                  <c:v>85.858585858585869</c:v>
                </c:pt>
                <c:pt idx="30">
                  <c:v>75</c:v>
                </c:pt>
                <c:pt idx="31">
                  <c:v>66.666666666666657</c:v>
                </c:pt>
                <c:pt idx="32">
                  <c:v>33.333333333333329</c:v>
                </c:pt>
                <c:pt idx="33">
                  <c:v>100</c:v>
                </c:pt>
                <c:pt idx="34">
                  <c:v>100</c:v>
                </c:pt>
              </c:numCache>
            </c:numRef>
          </c:val>
          <c:smooth val="0"/>
          <c:extLst>
            <c:ext xmlns:c16="http://schemas.microsoft.com/office/drawing/2014/chart" uri="{C3380CC4-5D6E-409C-BE32-E72D297353CC}">
              <c16:uniqueId val="{00000052-E44D-42BD-ABCA-CA68C35FFCB8}"/>
            </c:ext>
          </c:extLst>
        </c:ser>
        <c:dLbls>
          <c:showLegendKey val="0"/>
          <c:showVal val="0"/>
          <c:showCatName val="0"/>
          <c:showSerName val="0"/>
          <c:showPercent val="0"/>
          <c:showBubbleSize val="0"/>
        </c:dLbls>
        <c:smooth val="0"/>
        <c:axId val="64921791"/>
        <c:axId val="64923871"/>
        <c:extLst>
          <c:ext xmlns:c15="http://schemas.microsoft.com/office/drawing/2012/chart" uri="{02D57815-91ED-43cb-92C2-25804820EDAC}">
            <c15:filteredLineSeries>
              <c15:ser>
                <c:idx val="0"/>
                <c:order val="0"/>
                <c:tx>
                  <c:strRef>
                    <c:extLst>
                      <c:ext uri="{02D57815-91ED-43cb-92C2-25804820EDAC}">
                        <c15:formulaRef>
                          <c15:sqref>'2017 matched scores unweight'!$B$11</c15:sqref>
                        </c15:formulaRef>
                      </c:ext>
                    </c:extLst>
                    <c:strCache>
                      <c:ptCount val="1"/>
                      <c:pt idx="0">
                        <c:v>Afghanistan</c:v>
                      </c:pt>
                    </c:strCache>
                  </c:strRef>
                </c:tx>
                <c:spPr>
                  <a:ln w="28575" cap="rnd">
                    <a:solidFill>
                      <a:schemeClr val="accent1"/>
                    </a:solidFill>
                    <a:round/>
                  </a:ln>
                  <a:effectLst/>
                </c:spPr>
                <c:marker>
                  <c:symbol val="none"/>
                </c:marker>
                <c:cat>
                  <c:strRef>
                    <c:extLst>
                      <c:ex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c:ext uri="{02D57815-91ED-43cb-92C2-25804820EDAC}">
                        <c15:formulaRef>
                          <c15:sqref>'2017 matched scores unweight'!$C$11:$AK$11</c15:sqref>
                        </c15:formulaRef>
                      </c:ext>
                    </c:extLst>
                    <c:numCache>
                      <c:formatCode>General</c:formatCode>
                      <c:ptCount val="35"/>
                      <c:pt idx="0">
                        <c:v>100</c:v>
                      </c:pt>
                      <c:pt idx="1">
                        <c:v>100</c:v>
                      </c:pt>
                      <c:pt idx="2">
                        <c:v>93.75</c:v>
                      </c:pt>
                      <c:pt idx="3">
                        <c:v>100</c:v>
                      </c:pt>
                      <c:pt idx="4">
                        <c:v>60.784313725490193</c:v>
                      </c:pt>
                      <c:pt idx="5">
                        <c:v>61.80555555555555</c:v>
                      </c:pt>
                      <c:pt idx="6">
                        <c:v>70.588235294117652</c:v>
                      </c:pt>
                      <c:pt idx="7">
                        <c:v>81.25</c:v>
                      </c:pt>
                      <c:pt idx="8">
                        <c:v>58.82352941176471</c:v>
                      </c:pt>
                      <c:pt idx="9">
                        <c:v>44.511904761904759</c:v>
                      </c:pt>
                      <c:pt idx="10">
                        <c:v>37.777777777777779</c:v>
                      </c:pt>
                      <c:pt idx="11">
                        <c:v>53.59477124183006</c:v>
                      </c:pt>
                      <c:pt idx="12">
                        <c:v>52.941176470588232</c:v>
                      </c:pt>
                      <c:pt idx="13">
                        <c:v>100</c:v>
                      </c:pt>
                      <c:pt idx="14">
                        <c:v>66.666666666666657</c:v>
                      </c:pt>
                      <c:pt idx="15">
                        <c:v>71.428571428571431</c:v>
                      </c:pt>
                      <c:pt idx="16">
                        <c:v>40</c:v>
                      </c:pt>
                      <c:pt idx="17">
                        <c:v>88.235294117647058</c:v>
                      </c:pt>
                      <c:pt idx="18">
                        <c:v>40</c:v>
                      </c:pt>
                      <c:pt idx="19">
                        <c:v>64.052287581699346</c:v>
                      </c:pt>
                      <c:pt idx="20">
                        <c:v>46.405228758169933</c:v>
                      </c:pt>
                      <c:pt idx="21">
                        <c:v>44.444444444444443</c:v>
                      </c:pt>
                      <c:pt idx="22">
                        <c:v>56.349206349206341</c:v>
                      </c:pt>
                      <c:pt idx="23">
                        <c:v>47.222222222222221</c:v>
                      </c:pt>
                      <c:pt idx="24">
                        <c:v>28.148148148148145</c:v>
                      </c:pt>
                      <c:pt idx="25">
                        <c:v>51.023809523809526</c:v>
                      </c:pt>
                      <c:pt idx="26">
                        <c:v>59.145299145299148</c:v>
                      </c:pt>
                      <c:pt idx="27">
                        <c:v>46.527777777777779</c:v>
                      </c:pt>
                      <c:pt idx="28">
                        <c:v>36.557734204793029</c:v>
                      </c:pt>
                      <c:pt idx="29">
                        <c:v>75.381263616557732</c:v>
                      </c:pt>
                      <c:pt idx="30">
                        <c:v>82.35294117647058</c:v>
                      </c:pt>
                      <c:pt idx="31">
                        <c:v>40</c:v>
                      </c:pt>
                      <c:pt idx="32">
                        <c:v>53.333333333333336</c:v>
                      </c:pt>
                      <c:pt idx="33">
                        <c:v>62.5</c:v>
                      </c:pt>
                      <c:pt idx="34">
                        <c:v>88.235294117647058</c:v>
                      </c:pt>
                    </c:numCache>
                  </c:numRef>
                </c:val>
                <c:smooth val="0"/>
                <c:extLst>
                  <c:ext xmlns:c16="http://schemas.microsoft.com/office/drawing/2014/chart" uri="{C3380CC4-5D6E-409C-BE32-E72D297353CC}">
                    <c16:uniqueId val="{00000000-E44D-42BD-ABCA-CA68C35FFCB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'2017 matched scores unweight'!$B$12</c15:sqref>
                        </c15:formulaRef>
                      </c:ext>
                    </c:extLst>
                    <c:strCache>
                      <c:ptCount val="1"/>
                      <c:pt idx="0">
                        <c:v>Armenia</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unweight'!$C$12:$AK$12</c15:sqref>
                        </c15:formulaRef>
                      </c:ext>
                    </c:extLst>
                    <c:numCache>
                      <c:formatCode>General</c:formatCode>
                      <c:ptCount val="35"/>
                      <c:pt idx="0">
                        <c:v>100</c:v>
                      </c:pt>
                      <c:pt idx="1">
                        <c:v>100</c:v>
                      </c:pt>
                      <c:pt idx="2">
                        <c:v>100</c:v>
                      </c:pt>
                      <c:pt idx="3">
                        <c:v>100</c:v>
                      </c:pt>
                      <c:pt idx="4">
                        <c:v>58.518518518518519</c:v>
                      </c:pt>
                      <c:pt idx="5">
                        <c:v>62.962962962962962</c:v>
                      </c:pt>
                      <c:pt idx="6">
                        <c:v>100</c:v>
                      </c:pt>
                      <c:pt idx="7">
                        <c:v>100</c:v>
                      </c:pt>
                      <c:pt idx="8">
                        <c:v>100</c:v>
                      </c:pt>
                      <c:pt idx="9">
                        <c:v>65.333333333333329</c:v>
                      </c:pt>
                      <c:pt idx="10">
                        <c:v>60</c:v>
                      </c:pt>
                      <c:pt idx="11">
                        <c:v>69.629629629629633</c:v>
                      </c:pt>
                      <c:pt idx="12">
                        <c:v>61.111111111111107</c:v>
                      </c:pt>
                      <c:pt idx="13">
                        <c:v>100</c:v>
                      </c:pt>
                      <c:pt idx="14">
                        <c:v>100</c:v>
                      </c:pt>
                      <c:pt idx="15">
                        <c:v>100</c:v>
                      </c:pt>
                      <c:pt idx="16">
                        <c:v>73.333333333333329</c:v>
                      </c:pt>
                      <c:pt idx="17">
                        <c:v>100</c:v>
                      </c:pt>
                      <c:pt idx="18">
                        <c:v>33.333333333333329</c:v>
                      </c:pt>
                      <c:pt idx="19">
                        <c:v>77.777777777777771</c:v>
                      </c:pt>
                      <c:pt idx="20">
                        <c:v>52.592592592592588</c:v>
                      </c:pt>
                      <c:pt idx="21">
                        <c:v>69.629629629629633</c:v>
                      </c:pt>
                      <c:pt idx="22">
                        <c:v>91.1111111111111</c:v>
                      </c:pt>
                      <c:pt idx="23">
                        <c:v>88.148148148148152</c:v>
                      </c:pt>
                      <c:pt idx="24">
                        <c:v>10.37037037037037</c:v>
                      </c:pt>
                      <c:pt idx="25">
                        <c:v>90.476190476190482</c:v>
                      </c:pt>
                      <c:pt idx="26">
                        <c:v>71.111111111111114</c:v>
                      </c:pt>
                      <c:pt idx="27">
                        <c:v>48.148148148148145</c:v>
                      </c:pt>
                      <c:pt idx="28">
                        <c:v>23.333333333333332</c:v>
                      </c:pt>
                      <c:pt idx="29">
                        <c:v>46.913580246913575</c:v>
                      </c:pt>
                      <c:pt idx="30">
                        <c:v>100</c:v>
                      </c:pt>
                      <c:pt idx="31">
                        <c:v>40</c:v>
                      </c:pt>
                      <c:pt idx="32">
                        <c:v>26.666666666666668</c:v>
                      </c:pt>
                      <c:pt idx="33">
                        <c:v>100</c:v>
                      </c:pt>
                      <c:pt idx="34">
                        <c:v>100</c:v>
                      </c:pt>
                    </c:numCache>
                  </c:numRef>
                </c:val>
                <c:smooth val="0"/>
                <c:extLst xmlns:c15="http://schemas.microsoft.com/office/drawing/2012/chart">
                  <c:ext xmlns:c16="http://schemas.microsoft.com/office/drawing/2014/chart" uri="{C3380CC4-5D6E-409C-BE32-E72D297353CC}">
                    <c16:uniqueId val="{00000001-E44D-42BD-ABCA-CA68C35FFCB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'2017 matched scores unweight'!$B$13</c15:sqref>
                        </c15:formulaRef>
                      </c:ext>
                    </c:extLst>
                    <c:strCache>
                      <c:ptCount val="1"/>
                      <c:pt idx="0">
                        <c:v>Bangladesh</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unweight'!$C$13:$AK$13</c15:sqref>
                        </c15:formulaRef>
                      </c:ext>
                    </c:extLst>
                    <c:numCache>
                      <c:formatCode>General</c:formatCode>
                      <c:ptCount val="35"/>
                      <c:pt idx="0">
                        <c:v>94.444444444444443</c:v>
                      </c:pt>
                      <c:pt idx="1">
                        <c:v>94.444444444444443</c:v>
                      </c:pt>
                      <c:pt idx="2">
                        <c:v>88.888888888888886</c:v>
                      </c:pt>
                      <c:pt idx="3">
                        <c:v>66.666666666666657</c:v>
                      </c:pt>
                      <c:pt idx="4">
                        <c:v>71.929824561403507</c:v>
                      </c:pt>
                      <c:pt idx="5">
                        <c:v>51.851851851851855</c:v>
                      </c:pt>
                      <c:pt idx="6">
                        <c:v>55.555555555555557</c:v>
                      </c:pt>
                      <c:pt idx="7">
                        <c:v>70.588235294117652</c:v>
                      </c:pt>
                      <c:pt idx="8">
                        <c:v>64.705882352941174</c:v>
                      </c:pt>
                      <c:pt idx="9">
                        <c:v>50.833333333333329</c:v>
                      </c:pt>
                      <c:pt idx="10">
                        <c:v>52.046783625730988</c:v>
                      </c:pt>
                      <c:pt idx="11">
                        <c:v>41.358024691358025</c:v>
                      </c:pt>
                      <c:pt idx="12">
                        <c:v>39.766081871345023</c:v>
                      </c:pt>
                      <c:pt idx="13">
                        <c:v>100</c:v>
                      </c:pt>
                      <c:pt idx="14">
                        <c:v>61.111111111111114</c:v>
                      </c:pt>
                      <c:pt idx="15">
                        <c:v>94.444444444444443</c:v>
                      </c:pt>
                      <c:pt idx="16">
                        <c:v>43.75</c:v>
                      </c:pt>
                      <c:pt idx="17">
                        <c:v>72.222222222222214</c:v>
                      </c:pt>
                      <c:pt idx="18">
                        <c:v>50</c:v>
                      </c:pt>
                      <c:pt idx="19">
                        <c:v>55.555555555555557</c:v>
                      </c:pt>
                      <c:pt idx="20">
                        <c:v>67.251461988304087</c:v>
                      </c:pt>
                      <c:pt idx="21">
                        <c:v>40.74074074074074</c:v>
                      </c:pt>
                      <c:pt idx="22">
                        <c:v>67.901234567901227</c:v>
                      </c:pt>
                      <c:pt idx="23">
                        <c:v>56.140350877192979</c:v>
                      </c:pt>
                      <c:pt idx="24">
                        <c:v>42.10526315789474</c:v>
                      </c:pt>
                      <c:pt idx="25">
                        <c:v>49.184726522187823</c:v>
                      </c:pt>
                      <c:pt idx="26">
                        <c:v>60.806864656193866</c:v>
                      </c:pt>
                      <c:pt idx="27">
                        <c:v>50.292397660818708</c:v>
                      </c:pt>
                      <c:pt idx="28">
                        <c:v>47.076023391812868</c:v>
                      </c:pt>
                      <c:pt idx="29">
                        <c:v>76.803118908382075</c:v>
                      </c:pt>
                      <c:pt idx="30">
                        <c:v>94.444444444444443</c:v>
                      </c:pt>
                      <c:pt idx="31">
                        <c:v>47.058823529411761</c:v>
                      </c:pt>
                      <c:pt idx="32">
                        <c:v>41.17647058823529</c:v>
                      </c:pt>
                      <c:pt idx="33">
                        <c:v>63.157894736842103</c:v>
                      </c:pt>
                      <c:pt idx="34">
                        <c:v>78.94736842105263</c:v>
                      </c:pt>
                    </c:numCache>
                  </c:numRef>
                </c:val>
                <c:smooth val="0"/>
                <c:extLst xmlns:c15="http://schemas.microsoft.com/office/drawing/2012/chart">
                  <c:ext xmlns:c16="http://schemas.microsoft.com/office/drawing/2014/chart" uri="{C3380CC4-5D6E-409C-BE32-E72D297353CC}">
                    <c16:uniqueId val="{00000002-E44D-42BD-ABCA-CA68C35FFCB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'2017 matched scores unweight'!$B$14</c15:sqref>
                        </c15:formulaRef>
                      </c:ext>
                    </c:extLst>
                    <c:strCache>
                      <c:ptCount val="1"/>
                      <c:pt idx="0">
                        <c:v>Bhutan</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unweight'!$C$14:$AK$14</c15:sqref>
                        </c15:formulaRef>
                      </c:ext>
                    </c:extLst>
                    <c:numCache>
                      <c:formatCode>General</c:formatCode>
                      <c:ptCount val="35"/>
                      <c:pt idx="0">
                        <c:v>81.818181818181827</c:v>
                      </c:pt>
                      <c:pt idx="1">
                        <c:v>75</c:v>
                      </c:pt>
                      <c:pt idx="2">
                        <c:v>81.818181818181827</c:v>
                      </c:pt>
                      <c:pt idx="3">
                        <c:v>72.727272727272734</c:v>
                      </c:pt>
                      <c:pt idx="4">
                        <c:v>58.333333333333329</c:v>
                      </c:pt>
                      <c:pt idx="5">
                        <c:v>67.777777777777771</c:v>
                      </c:pt>
                      <c:pt idx="6">
                        <c:v>35.714285714285715</c:v>
                      </c:pt>
                      <c:pt idx="7">
                        <c:v>91.666666666666657</c:v>
                      </c:pt>
                      <c:pt idx="8">
                        <c:v>76.923076923076934</c:v>
                      </c:pt>
                      <c:pt idx="9">
                        <c:v>60</c:v>
                      </c:pt>
                      <c:pt idx="10">
                        <c:v>51.282051282051277</c:v>
                      </c:pt>
                      <c:pt idx="11">
                        <c:v>50.427350427350426</c:v>
                      </c:pt>
                      <c:pt idx="12">
                        <c:v>45.299145299145295</c:v>
                      </c:pt>
                      <c:pt idx="13">
                        <c:v>100</c:v>
                      </c:pt>
                      <c:pt idx="14">
                        <c:v>81.818181818181827</c:v>
                      </c:pt>
                      <c:pt idx="15">
                        <c:v>66.666666666666657</c:v>
                      </c:pt>
                      <c:pt idx="16">
                        <c:v>9.0909090909090917</c:v>
                      </c:pt>
                      <c:pt idx="17">
                        <c:v>80</c:v>
                      </c:pt>
                      <c:pt idx="18">
                        <c:v>46.153846153846153</c:v>
                      </c:pt>
                      <c:pt idx="19">
                        <c:v>55.555555555555557</c:v>
                      </c:pt>
                      <c:pt idx="20">
                        <c:v>62.393162393162385</c:v>
                      </c:pt>
                      <c:pt idx="21">
                        <c:v>42.735042735042732</c:v>
                      </c:pt>
                      <c:pt idx="22">
                        <c:v>62.037037037037031</c:v>
                      </c:pt>
                      <c:pt idx="23">
                        <c:v>64.957264957264954</c:v>
                      </c:pt>
                      <c:pt idx="24">
                        <c:v>23.232323232323232</c:v>
                      </c:pt>
                      <c:pt idx="25">
                        <c:v>73.22011322011322</c:v>
                      </c:pt>
                      <c:pt idx="26">
                        <c:v>90.805860805860803</c:v>
                      </c:pt>
                      <c:pt idx="27">
                        <c:v>47.222222222222221</c:v>
                      </c:pt>
                      <c:pt idx="28">
                        <c:v>51.100427350427353</c:v>
                      </c:pt>
                      <c:pt idx="29">
                        <c:v>82.553249219915884</c:v>
                      </c:pt>
                      <c:pt idx="30">
                        <c:v>92.307692307692307</c:v>
                      </c:pt>
                      <c:pt idx="31">
                        <c:v>41.666666666666671</c:v>
                      </c:pt>
                      <c:pt idx="32">
                        <c:v>30</c:v>
                      </c:pt>
                      <c:pt idx="33">
                        <c:v>41.666666666666671</c:v>
                      </c:pt>
                      <c:pt idx="34">
                        <c:v>84.615384615384613</c:v>
                      </c:pt>
                    </c:numCache>
                  </c:numRef>
                </c:val>
                <c:smooth val="0"/>
                <c:extLst xmlns:c15="http://schemas.microsoft.com/office/drawing/2012/chart">
                  <c:ext xmlns:c16="http://schemas.microsoft.com/office/drawing/2014/chart" uri="{C3380CC4-5D6E-409C-BE32-E72D297353CC}">
                    <c16:uniqueId val="{00000003-E44D-42BD-ABCA-CA68C35FFCB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'2017 matched scores unweight'!$B$15</c15:sqref>
                        </c15:formulaRef>
                      </c:ext>
                    </c:extLst>
                    <c:strCache>
                      <c:ptCount val="1"/>
                      <c:pt idx="0">
                        <c:v>Bolivia</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unweight'!$C$15:$AK$15</c15:sqref>
                        </c15:formulaRef>
                      </c:ext>
                    </c:extLst>
                    <c:numCache>
                      <c:formatCode>General</c:formatCode>
                      <c:ptCount val="35"/>
                      <c:pt idx="0">
                        <c:v>100</c:v>
                      </c:pt>
                      <c:pt idx="1">
                        <c:v>100</c:v>
                      </c:pt>
                      <c:pt idx="2">
                        <c:v>84.615384615384613</c:v>
                      </c:pt>
                      <c:pt idx="3">
                        <c:v>23.076923076923077</c:v>
                      </c:pt>
                      <c:pt idx="4">
                        <c:v>34.18803418803418</c:v>
                      </c:pt>
                      <c:pt idx="5">
                        <c:v>64.957264957264954</c:v>
                      </c:pt>
                      <c:pt idx="6">
                        <c:v>0</c:v>
                      </c:pt>
                      <c:pt idx="7">
                        <c:v>69.230769230769226</c:v>
                      </c:pt>
                      <c:pt idx="8">
                        <c:v>30.76923076923077</c:v>
                      </c:pt>
                      <c:pt idx="9">
                        <c:v>46.025641025641022</c:v>
                      </c:pt>
                      <c:pt idx="10">
                        <c:v>33.333333333333329</c:v>
                      </c:pt>
                      <c:pt idx="11">
                        <c:v>35.042735042735046</c:v>
                      </c:pt>
                      <c:pt idx="12">
                        <c:v>27.350427350427353</c:v>
                      </c:pt>
                      <c:pt idx="13">
                        <c:v>100</c:v>
                      </c:pt>
                      <c:pt idx="14">
                        <c:v>53.846153846153847</c:v>
                      </c:pt>
                      <c:pt idx="15">
                        <c:v>23.076923076923077</c:v>
                      </c:pt>
                      <c:pt idx="16">
                        <c:v>23.076923076923077</c:v>
                      </c:pt>
                      <c:pt idx="17">
                        <c:v>46.153846153846153</c:v>
                      </c:pt>
                      <c:pt idx="18">
                        <c:v>0</c:v>
                      </c:pt>
                      <c:pt idx="19">
                        <c:v>64.102564102564102</c:v>
                      </c:pt>
                      <c:pt idx="20">
                        <c:v>29.05982905982906</c:v>
                      </c:pt>
                      <c:pt idx="21">
                        <c:v>26.495726495726494</c:v>
                      </c:pt>
                      <c:pt idx="22">
                        <c:v>64.102564102564102</c:v>
                      </c:pt>
                      <c:pt idx="23">
                        <c:v>62.393162393162385</c:v>
                      </c:pt>
                      <c:pt idx="24">
                        <c:v>63.247863247863251</c:v>
                      </c:pt>
                      <c:pt idx="25">
                        <c:v>56.666666666666671</c:v>
                      </c:pt>
                      <c:pt idx="26">
                        <c:v>39.829059829059837</c:v>
                      </c:pt>
                      <c:pt idx="27">
                        <c:v>15.384615384615383</c:v>
                      </c:pt>
                      <c:pt idx="28">
                        <c:v>45.940170940170944</c:v>
                      </c:pt>
                      <c:pt idx="29">
                        <c:v>60.13986013986014</c:v>
                      </c:pt>
                      <c:pt idx="30">
                        <c:v>46.153846153846153</c:v>
                      </c:pt>
                      <c:pt idx="31">
                        <c:v>38.461538461538467</c:v>
                      </c:pt>
                      <c:pt idx="32">
                        <c:v>53.846153846153847</c:v>
                      </c:pt>
                      <c:pt idx="33">
                        <c:v>7.6923076923076925</c:v>
                      </c:pt>
                      <c:pt idx="34">
                        <c:v>38.461538461538467</c:v>
                      </c:pt>
                    </c:numCache>
                  </c:numRef>
                </c:val>
                <c:smooth val="0"/>
                <c:extLst xmlns:c15="http://schemas.microsoft.com/office/drawing/2012/chart">
                  <c:ext xmlns:c16="http://schemas.microsoft.com/office/drawing/2014/chart" uri="{C3380CC4-5D6E-409C-BE32-E72D297353CC}">
                    <c16:uniqueId val="{00000004-E44D-42BD-ABCA-CA68C35FFCB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'2017 matched scores unweight'!$B$16</c15:sqref>
                        </c15:formulaRef>
                      </c:ext>
                    </c:extLst>
                    <c:strCache>
                      <c:ptCount val="1"/>
                      <c:pt idx="0">
                        <c:v>Burkina Faso</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unweight'!$C$16:$AK$16</c15:sqref>
                        </c15:formulaRef>
                      </c:ext>
                    </c:extLst>
                    <c:numCache>
                      <c:formatCode>General</c:formatCode>
                      <c:ptCount val="35"/>
                      <c:pt idx="0">
                        <c:v>84.615384615384613</c:v>
                      </c:pt>
                      <c:pt idx="1">
                        <c:v>84.615384615384613</c:v>
                      </c:pt>
                      <c:pt idx="2">
                        <c:v>100</c:v>
                      </c:pt>
                      <c:pt idx="3">
                        <c:v>84.615384615384613</c:v>
                      </c:pt>
                      <c:pt idx="4">
                        <c:v>35.18518518518519</c:v>
                      </c:pt>
                      <c:pt idx="5">
                        <c:v>46.153846153846153</c:v>
                      </c:pt>
                      <c:pt idx="6">
                        <c:v>91.666666666666657</c:v>
                      </c:pt>
                      <c:pt idx="7">
                        <c:v>91.666666666666657</c:v>
                      </c:pt>
                      <c:pt idx="8">
                        <c:v>92.307692307692307</c:v>
                      </c:pt>
                      <c:pt idx="9">
                        <c:v>85.897435897435898</c:v>
                      </c:pt>
                      <c:pt idx="10">
                        <c:v>49.572649572649574</c:v>
                      </c:pt>
                      <c:pt idx="11">
                        <c:v>46.153846153846153</c:v>
                      </c:pt>
                      <c:pt idx="12">
                        <c:v>47.863247863247857</c:v>
                      </c:pt>
                      <c:pt idx="13">
                        <c:v>84.615384615384613</c:v>
                      </c:pt>
                      <c:pt idx="14">
                        <c:v>92.307692307692307</c:v>
                      </c:pt>
                      <c:pt idx="15">
                        <c:v>100</c:v>
                      </c:pt>
                      <c:pt idx="16">
                        <c:v>100</c:v>
                      </c:pt>
                      <c:pt idx="17">
                        <c:v>92.307692307692307</c:v>
                      </c:pt>
                      <c:pt idx="18">
                        <c:v>76.923076923076934</c:v>
                      </c:pt>
                      <c:pt idx="19">
                        <c:v>45.299145299145295</c:v>
                      </c:pt>
                      <c:pt idx="20">
                        <c:v>47.008547008547005</c:v>
                      </c:pt>
                      <c:pt idx="21">
                        <c:v>50.427350427350426</c:v>
                      </c:pt>
                      <c:pt idx="22">
                        <c:v>58.119658119658119</c:v>
                      </c:pt>
                      <c:pt idx="23">
                        <c:v>55.555555555555557</c:v>
                      </c:pt>
                      <c:pt idx="24">
                        <c:v>58.974358974358971</c:v>
                      </c:pt>
                      <c:pt idx="25">
                        <c:v>100</c:v>
                      </c:pt>
                      <c:pt idx="26">
                        <c:v>85.641025641025649</c:v>
                      </c:pt>
                      <c:pt idx="27">
                        <c:v>47.008547008547005</c:v>
                      </c:pt>
                      <c:pt idx="28">
                        <c:v>47.222222222222221</c:v>
                      </c:pt>
                      <c:pt idx="29">
                        <c:v>83.760683760683762</c:v>
                      </c:pt>
                      <c:pt idx="30">
                        <c:v>84.615384615384613</c:v>
                      </c:pt>
                      <c:pt idx="31">
                        <c:v>76.923076923076934</c:v>
                      </c:pt>
                      <c:pt idx="32">
                        <c:v>76.923076923076934</c:v>
                      </c:pt>
                      <c:pt idx="33">
                        <c:v>100</c:v>
                      </c:pt>
                      <c:pt idx="34">
                        <c:v>84.615384615384613</c:v>
                      </c:pt>
                    </c:numCache>
                  </c:numRef>
                </c:val>
                <c:smooth val="0"/>
                <c:extLst xmlns:c15="http://schemas.microsoft.com/office/drawing/2012/chart">
                  <c:ext xmlns:c16="http://schemas.microsoft.com/office/drawing/2014/chart" uri="{C3380CC4-5D6E-409C-BE32-E72D297353CC}">
                    <c16:uniqueId val="{00000005-E44D-42BD-ABCA-CA68C35FFCB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'2017 matched scores unweight'!$B$17</c15:sqref>
                        </c15:formulaRef>
                      </c:ext>
                    </c:extLst>
                    <c:strCache>
                      <c:ptCount val="1"/>
                      <c:pt idx="0">
                        <c:v>Burundi</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unweight'!$C$17:$AK$17</c15:sqref>
                        </c15:formulaRef>
                      </c:ext>
                    </c:extLst>
                    <c:numCache>
                      <c:formatCode>General</c:formatCode>
                      <c:ptCount val="35"/>
                      <c:pt idx="0">
                        <c:v>100</c:v>
                      </c:pt>
                      <c:pt idx="1">
                        <c:v>78.571428571428569</c:v>
                      </c:pt>
                      <c:pt idx="2">
                        <c:v>78.571428571428569</c:v>
                      </c:pt>
                      <c:pt idx="3">
                        <c:v>85.714285714285708</c:v>
                      </c:pt>
                      <c:pt idx="4">
                        <c:v>79.365079365079353</c:v>
                      </c:pt>
                      <c:pt idx="5">
                        <c:v>64.285714285714278</c:v>
                      </c:pt>
                      <c:pt idx="6">
                        <c:v>71.428571428571431</c:v>
                      </c:pt>
                      <c:pt idx="7">
                        <c:v>100</c:v>
                      </c:pt>
                      <c:pt idx="8">
                        <c:v>50</c:v>
                      </c:pt>
                      <c:pt idx="9">
                        <c:v>60</c:v>
                      </c:pt>
                      <c:pt idx="10">
                        <c:v>53.17460317460317</c:v>
                      </c:pt>
                      <c:pt idx="11">
                        <c:v>61.111111111111107</c:v>
                      </c:pt>
                      <c:pt idx="12">
                        <c:v>53.17460317460317</c:v>
                      </c:pt>
                      <c:pt idx="13">
                        <c:v>100</c:v>
                      </c:pt>
                      <c:pt idx="14">
                        <c:v>100</c:v>
                      </c:pt>
                      <c:pt idx="15">
                        <c:v>85.714285714285708</c:v>
                      </c:pt>
                      <c:pt idx="16">
                        <c:v>64.285714285714292</c:v>
                      </c:pt>
                      <c:pt idx="17">
                        <c:v>100</c:v>
                      </c:pt>
                      <c:pt idx="18">
                        <c:v>78.571428571428569</c:v>
                      </c:pt>
                      <c:pt idx="19">
                        <c:v>54.761904761904766</c:v>
                      </c:pt>
                      <c:pt idx="20">
                        <c:v>58.730158730158728</c:v>
                      </c:pt>
                      <c:pt idx="21">
                        <c:v>62.698412698412703</c:v>
                      </c:pt>
                      <c:pt idx="22">
                        <c:v>76.984126984126988</c:v>
                      </c:pt>
                      <c:pt idx="23">
                        <c:v>65.81196581196582</c:v>
                      </c:pt>
                      <c:pt idx="24">
                        <c:v>65.873015873015873</c:v>
                      </c:pt>
                      <c:pt idx="25">
                        <c:v>60</c:v>
                      </c:pt>
                      <c:pt idx="26">
                        <c:v>77.301587301587304</c:v>
                      </c:pt>
                      <c:pt idx="27">
                        <c:v>54.761904761904766</c:v>
                      </c:pt>
                      <c:pt idx="28">
                        <c:v>57.341269841269835</c:v>
                      </c:pt>
                      <c:pt idx="29">
                        <c:v>80.687830687830683</c:v>
                      </c:pt>
                      <c:pt idx="30">
                        <c:v>78.571428571428569</c:v>
                      </c:pt>
                      <c:pt idx="31">
                        <c:v>57.142857142857139</c:v>
                      </c:pt>
                      <c:pt idx="32">
                        <c:v>42.857142857142854</c:v>
                      </c:pt>
                      <c:pt idx="33">
                        <c:v>64.285714285714292</c:v>
                      </c:pt>
                      <c:pt idx="34">
                        <c:v>92.857142857142861</c:v>
                      </c:pt>
                    </c:numCache>
                  </c:numRef>
                </c:val>
                <c:smooth val="0"/>
                <c:extLst xmlns:c15="http://schemas.microsoft.com/office/drawing/2012/chart">
                  <c:ext xmlns:c16="http://schemas.microsoft.com/office/drawing/2014/chart" uri="{C3380CC4-5D6E-409C-BE32-E72D297353CC}">
                    <c16:uniqueId val="{00000006-E44D-42BD-ABCA-CA68C35FFCB8}"/>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'2017 matched scores unweight'!$B$18</c15:sqref>
                        </c15:formulaRef>
                      </c:ext>
                    </c:extLst>
                    <c:strCache>
                      <c:ptCount val="1"/>
                      <c:pt idx="0">
                        <c:v>Cambodia</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unweight'!$C$18:$AK$18</c15:sqref>
                        </c15:formulaRef>
                      </c:ext>
                    </c:extLst>
                    <c:numCache>
                      <c:formatCode>General</c:formatCode>
                      <c:ptCount val="35"/>
                      <c:pt idx="0">
                        <c:v>100</c:v>
                      </c:pt>
                      <c:pt idx="1">
                        <c:v>80</c:v>
                      </c:pt>
                      <c:pt idx="2">
                        <c:v>100</c:v>
                      </c:pt>
                      <c:pt idx="3">
                        <c:v>93.333333333333329</c:v>
                      </c:pt>
                      <c:pt idx="4">
                        <c:v>71.111111111111114</c:v>
                      </c:pt>
                      <c:pt idx="5">
                        <c:v>55.555555555555557</c:v>
                      </c:pt>
                      <c:pt idx="6">
                        <c:v>73.333333333333329</c:v>
                      </c:pt>
                      <c:pt idx="7">
                        <c:v>93.333333333333329</c:v>
                      </c:pt>
                      <c:pt idx="8">
                        <c:v>57.142857142857139</c:v>
                      </c:pt>
                      <c:pt idx="9">
                        <c:v>58.666666666666671</c:v>
                      </c:pt>
                      <c:pt idx="10">
                        <c:v>38.518518518518519</c:v>
                      </c:pt>
                      <c:pt idx="11">
                        <c:v>47.407407407407405</c:v>
                      </c:pt>
                      <c:pt idx="12">
                        <c:v>42.222222222222221</c:v>
                      </c:pt>
                      <c:pt idx="13">
                        <c:v>100</c:v>
                      </c:pt>
                      <c:pt idx="14">
                        <c:v>83.333333333333343</c:v>
                      </c:pt>
                      <c:pt idx="15">
                        <c:v>100</c:v>
                      </c:pt>
                      <c:pt idx="16">
                        <c:v>33.333333333333329</c:v>
                      </c:pt>
                      <c:pt idx="17">
                        <c:v>86.666666666666671</c:v>
                      </c:pt>
                      <c:pt idx="18">
                        <c:v>33.333333333333329</c:v>
                      </c:pt>
                      <c:pt idx="19">
                        <c:v>55.555555555555557</c:v>
                      </c:pt>
                      <c:pt idx="20">
                        <c:v>51.851851851851855</c:v>
                      </c:pt>
                      <c:pt idx="21">
                        <c:v>39.25925925925926</c:v>
                      </c:pt>
                      <c:pt idx="22">
                        <c:v>45.925925925925931</c:v>
                      </c:pt>
                      <c:pt idx="23">
                        <c:v>60</c:v>
                      </c:pt>
                      <c:pt idx="24">
                        <c:v>54.814814814814817</c:v>
                      </c:pt>
                      <c:pt idx="25">
                        <c:v>78.776556776556774</c:v>
                      </c:pt>
                      <c:pt idx="26">
                        <c:v>88.888888888888886</c:v>
                      </c:pt>
                      <c:pt idx="27">
                        <c:v>35.555555555555557</c:v>
                      </c:pt>
                      <c:pt idx="28">
                        <c:v>39.074074074074076</c:v>
                      </c:pt>
                      <c:pt idx="29">
                        <c:v>68.641975308641975</c:v>
                      </c:pt>
                      <c:pt idx="30">
                        <c:v>100</c:v>
                      </c:pt>
                      <c:pt idx="31">
                        <c:v>33.333333333333329</c:v>
                      </c:pt>
                      <c:pt idx="32">
                        <c:v>28.571428571428569</c:v>
                      </c:pt>
                      <c:pt idx="33">
                        <c:v>86.666666666666671</c:v>
                      </c:pt>
                      <c:pt idx="34">
                        <c:v>60</c:v>
                      </c:pt>
                    </c:numCache>
                  </c:numRef>
                </c:val>
                <c:smooth val="0"/>
                <c:extLst xmlns:c15="http://schemas.microsoft.com/office/drawing/2012/chart">
                  <c:ext xmlns:c16="http://schemas.microsoft.com/office/drawing/2014/chart" uri="{C3380CC4-5D6E-409C-BE32-E72D297353CC}">
                    <c16:uniqueId val="{00000007-E44D-42BD-ABCA-CA68C35FFCB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'2017 matched scores unweight'!$B$20</c15:sqref>
                        </c15:formulaRef>
                      </c:ext>
                    </c:extLst>
                    <c:strCache>
                      <c:ptCount val="1"/>
                      <c:pt idx="0">
                        <c:v>CAR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unweight'!$C$20:$AK$20</c15:sqref>
                        </c15:formulaRef>
                      </c:ext>
                    </c:extLst>
                    <c:numCache>
                      <c:formatCode>General</c:formatCode>
                      <c:ptCount val="35"/>
                      <c:pt idx="0">
                        <c:v>77.777777777777786</c:v>
                      </c:pt>
                      <c:pt idx="1">
                        <c:v>55.555555555555557</c:v>
                      </c:pt>
                      <c:pt idx="2">
                        <c:v>66.666666666666657</c:v>
                      </c:pt>
                      <c:pt idx="3">
                        <c:v>44.444444444444443</c:v>
                      </c:pt>
                      <c:pt idx="4">
                        <c:v>34.18803418803418</c:v>
                      </c:pt>
                      <c:pt idx="5">
                        <c:v>57.575757575757571</c:v>
                      </c:pt>
                      <c:pt idx="6">
                        <c:v>69.230769230769226</c:v>
                      </c:pt>
                      <c:pt idx="7">
                        <c:v>66.666666666666657</c:v>
                      </c:pt>
                      <c:pt idx="8">
                        <c:v>92.307692307692307</c:v>
                      </c:pt>
                      <c:pt idx="9">
                        <c:v>68.333333333333329</c:v>
                      </c:pt>
                      <c:pt idx="10">
                        <c:v>40.404040404040408</c:v>
                      </c:pt>
                      <c:pt idx="11">
                        <c:v>50.505050505050505</c:v>
                      </c:pt>
                      <c:pt idx="12">
                        <c:v>54.545454545454547</c:v>
                      </c:pt>
                      <c:pt idx="13">
                        <c:v>100</c:v>
                      </c:pt>
                      <c:pt idx="14">
                        <c:v>81.818181818181827</c:v>
                      </c:pt>
                      <c:pt idx="15">
                        <c:v>90.909090909090907</c:v>
                      </c:pt>
                      <c:pt idx="16">
                        <c:v>72.727272727272734</c:v>
                      </c:pt>
                      <c:pt idx="17">
                        <c:v>36.363636363636367</c:v>
                      </c:pt>
                      <c:pt idx="18">
                        <c:v>50</c:v>
                      </c:pt>
                      <c:pt idx="19">
                        <c:v>62.962962962962962</c:v>
                      </c:pt>
                      <c:pt idx="20">
                        <c:v>38.46153846153846</c:v>
                      </c:pt>
                      <c:pt idx="21">
                        <c:v>31.746031746031747</c:v>
                      </c:pt>
                      <c:pt idx="22">
                        <c:v>23.809523809523807</c:v>
                      </c:pt>
                      <c:pt idx="23">
                        <c:v>30.158730158730158</c:v>
                      </c:pt>
                      <c:pt idx="24">
                        <c:v>47.008547008547005</c:v>
                      </c:pt>
                      <c:pt idx="25">
                        <c:v>66.545454545454547</c:v>
                      </c:pt>
                      <c:pt idx="26">
                        <c:v>90</c:v>
                      </c:pt>
                      <c:pt idx="27">
                        <c:v>13.888888888888889</c:v>
                      </c:pt>
                      <c:pt idx="28">
                        <c:v>24.160561660561662</c:v>
                      </c:pt>
                      <c:pt idx="29">
                        <c:v>65.343915343915342</c:v>
                      </c:pt>
                      <c:pt idx="30">
                        <c:v>46.153846153846153</c:v>
                      </c:pt>
                      <c:pt idx="31">
                        <c:v>33.333333333333329</c:v>
                      </c:pt>
                      <c:pt idx="32">
                        <c:v>40</c:v>
                      </c:pt>
                      <c:pt idx="33">
                        <c:v>50</c:v>
                      </c:pt>
                      <c:pt idx="34">
                        <c:v>92.307692307692307</c:v>
                      </c:pt>
                    </c:numCache>
                  </c:numRef>
                </c:val>
                <c:smooth val="0"/>
                <c:extLst xmlns:c15="http://schemas.microsoft.com/office/drawing/2012/chart">
                  <c:ext xmlns:c16="http://schemas.microsoft.com/office/drawing/2014/chart" uri="{C3380CC4-5D6E-409C-BE32-E72D297353CC}">
                    <c16:uniqueId val="{00000009-E44D-42BD-ABCA-CA68C35FFCB8}"/>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'2017 matched scores unweight'!$B$21</c15:sqref>
                        </c15:formulaRef>
                      </c:ext>
                    </c:extLst>
                    <c:strCache>
                      <c:ptCount val="1"/>
                      <c:pt idx="0">
                        <c:v>Chad</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unweight'!$C$21:$AK$21</c15:sqref>
                        </c15:formulaRef>
                      </c:ext>
                    </c:extLst>
                    <c:numCache>
                      <c:formatCode>General</c:formatCode>
                      <c:ptCount val="35"/>
                      <c:pt idx="0">
                        <c:v>60</c:v>
                      </c:pt>
                      <c:pt idx="1">
                        <c:v>73.333333333333329</c:v>
                      </c:pt>
                      <c:pt idx="2">
                        <c:v>53.333333333333336</c:v>
                      </c:pt>
                      <c:pt idx="3">
                        <c:v>60</c:v>
                      </c:pt>
                      <c:pt idx="4">
                        <c:v>21.481481481481477</c:v>
                      </c:pt>
                      <c:pt idx="5">
                        <c:v>26.984126984126981</c:v>
                      </c:pt>
                      <c:pt idx="6">
                        <c:v>33.333333333333329</c:v>
                      </c:pt>
                      <c:pt idx="7">
                        <c:v>21.428571428571427</c:v>
                      </c:pt>
                      <c:pt idx="8">
                        <c:v>60</c:v>
                      </c:pt>
                      <c:pt idx="9">
                        <c:v>55.238095238095227</c:v>
                      </c:pt>
                      <c:pt idx="10">
                        <c:v>25.185185185185183</c:v>
                      </c:pt>
                      <c:pt idx="11">
                        <c:v>25.185185185185183</c:v>
                      </c:pt>
                      <c:pt idx="12">
                        <c:v>33.333333333333329</c:v>
                      </c:pt>
                      <c:pt idx="13">
                        <c:v>100</c:v>
                      </c:pt>
                      <c:pt idx="14">
                        <c:v>86.666666666666671</c:v>
                      </c:pt>
                      <c:pt idx="15">
                        <c:v>93.333333333333329</c:v>
                      </c:pt>
                      <c:pt idx="16">
                        <c:v>73.333333333333329</c:v>
                      </c:pt>
                      <c:pt idx="17">
                        <c:v>78.571428571428569</c:v>
                      </c:pt>
                      <c:pt idx="18">
                        <c:v>40</c:v>
                      </c:pt>
                      <c:pt idx="19">
                        <c:v>23.703703703703702</c:v>
                      </c:pt>
                      <c:pt idx="20">
                        <c:v>37.037037037037031</c:v>
                      </c:pt>
                      <c:pt idx="21">
                        <c:v>22.222222222222221</c:v>
                      </c:pt>
                      <c:pt idx="22">
                        <c:v>8.8888888888888893</c:v>
                      </c:pt>
                      <c:pt idx="23">
                        <c:v>14.814814814814817</c:v>
                      </c:pt>
                      <c:pt idx="24">
                        <c:v>28.888888888888889</c:v>
                      </c:pt>
                      <c:pt idx="25">
                        <c:v>74.666666666666657</c:v>
                      </c:pt>
                      <c:pt idx="26">
                        <c:v>80.148148148148152</c:v>
                      </c:pt>
                      <c:pt idx="27">
                        <c:v>17.592592592592595</c:v>
                      </c:pt>
                      <c:pt idx="28">
                        <c:v>14.404761904761905</c:v>
                      </c:pt>
                      <c:pt idx="29">
                        <c:v>61.481481481481488</c:v>
                      </c:pt>
                      <c:pt idx="30">
                        <c:v>46.666666666666664</c:v>
                      </c:pt>
                      <c:pt idx="31">
                        <c:v>26.666666666666668</c:v>
                      </c:pt>
                      <c:pt idx="32">
                        <c:v>20</c:v>
                      </c:pt>
                      <c:pt idx="33">
                        <c:v>80</c:v>
                      </c:pt>
                      <c:pt idx="34">
                        <c:v>66.666666666666657</c:v>
                      </c:pt>
                    </c:numCache>
                  </c:numRef>
                </c:val>
                <c:smooth val="0"/>
                <c:extLst xmlns:c15="http://schemas.microsoft.com/office/drawing/2012/chart">
                  <c:ext xmlns:c16="http://schemas.microsoft.com/office/drawing/2014/chart" uri="{C3380CC4-5D6E-409C-BE32-E72D297353CC}">
                    <c16:uniqueId val="{0000000A-E44D-42BD-ABCA-CA68C35FFCB8}"/>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'2017 matched scores unweight'!$B$22</c15:sqref>
                        </c15:formulaRef>
                      </c:ext>
                    </c:extLst>
                    <c:strCache>
                      <c:ptCount val="1"/>
                      <c:pt idx="0">
                        <c:v>Colombia</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unweight'!$C$22:$AK$22</c15:sqref>
                        </c15:formulaRef>
                      </c:ext>
                    </c:extLst>
                    <c:numCache>
                      <c:formatCode>General</c:formatCode>
                      <c:ptCount val="35"/>
                      <c:pt idx="0">
                        <c:v>90.909090909090907</c:v>
                      </c:pt>
                      <c:pt idx="1">
                        <c:v>83.333333333333343</c:v>
                      </c:pt>
                      <c:pt idx="2">
                        <c:v>83.333333333333343</c:v>
                      </c:pt>
                      <c:pt idx="3">
                        <c:v>63.636363636363633</c:v>
                      </c:pt>
                      <c:pt idx="4">
                        <c:v>71.604938271604937</c:v>
                      </c:pt>
                      <c:pt idx="5">
                        <c:v>55.555555555555557</c:v>
                      </c:pt>
                      <c:pt idx="6">
                        <c:v>75</c:v>
                      </c:pt>
                      <c:pt idx="7">
                        <c:v>90.909090909090907</c:v>
                      </c:pt>
                      <c:pt idx="8">
                        <c:v>80</c:v>
                      </c:pt>
                      <c:pt idx="9">
                        <c:v>83.27272727272728</c:v>
                      </c:pt>
                      <c:pt idx="10">
                        <c:v>46.464646464646464</c:v>
                      </c:pt>
                      <c:pt idx="11">
                        <c:v>62.037037037037031</c:v>
                      </c:pt>
                      <c:pt idx="12">
                        <c:v>61.111111111111107</c:v>
                      </c:pt>
                      <c:pt idx="13">
                        <c:v>90.909090909090907</c:v>
                      </c:pt>
                      <c:pt idx="14">
                        <c:v>75</c:v>
                      </c:pt>
                      <c:pt idx="15">
                        <c:v>72.727272727272734</c:v>
                      </c:pt>
                      <c:pt idx="16">
                        <c:v>72.727272727272734</c:v>
                      </c:pt>
                      <c:pt idx="17">
                        <c:v>40</c:v>
                      </c:pt>
                      <c:pt idx="18">
                        <c:v>60</c:v>
                      </c:pt>
                      <c:pt idx="19">
                        <c:v>39.81481481481481</c:v>
                      </c:pt>
                      <c:pt idx="20">
                        <c:v>46.913580246913583</c:v>
                      </c:pt>
                      <c:pt idx="21">
                        <c:v>37.037037037037031</c:v>
                      </c:pt>
                      <c:pt idx="22">
                        <c:v>65.656565656565661</c:v>
                      </c:pt>
                      <c:pt idx="23">
                        <c:v>58.333333333333329</c:v>
                      </c:pt>
                      <c:pt idx="24">
                        <c:v>57.407407407407412</c:v>
                      </c:pt>
                      <c:pt idx="25">
                        <c:v>88.545454545454547</c:v>
                      </c:pt>
                      <c:pt idx="26">
                        <c:v>69.696969696969703</c:v>
                      </c:pt>
                      <c:pt idx="27">
                        <c:v>31.111111111111107</c:v>
                      </c:pt>
                      <c:pt idx="28">
                        <c:v>54.166666666666664</c:v>
                      </c:pt>
                      <c:pt idx="29">
                        <c:v>65.740740740740748</c:v>
                      </c:pt>
                      <c:pt idx="30">
                        <c:v>81.818181818181827</c:v>
                      </c:pt>
                      <c:pt idx="31">
                        <c:v>81.818181818181827</c:v>
                      </c:pt>
                      <c:pt idx="32">
                        <c:v>70</c:v>
                      </c:pt>
                      <c:pt idx="33">
                        <c:v>100</c:v>
                      </c:pt>
                      <c:pt idx="34">
                        <c:v>45.454545454545453</c:v>
                      </c:pt>
                    </c:numCache>
                  </c:numRef>
                </c:val>
                <c:smooth val="0"/>
                <c:extLst xmlns:c15="http://schemas.microsoft.com/office/drawing/2012/chart">
                  <c:ext xmlns:c16="http://schemas.microsoft.com/office/drawing/2014/chart" uri="{C3380CC4-5D6E-409C-BE32-E72D297353CC}">
                    <c16:uniqueId val="{0000000B-E44D-42BD-ABCA-CA68C35FFCB8}"/>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'2017 matched scores unweight'!$B$23</c15:sqref>
                        </c15:formulaRef>
                      </c:ext>
                    </c:extLst>
                    <c:strCache>
                      <c:ptCount val="1"/>
                      <c:pt idx="0">
                        <c:v>Congo (Brazzaville)</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unweight'!$C$23:$AK$23</c15:sqref>
                        </c15:formulaRef>
                      </c:ext>
                    </c:extLst>
                    <c:numCache>
                      <c:formatCode>General</c:formatCode>
                      <c:ptCount val="35"/>
                      <c:pt idx="0">
                        <c:v>85.714285714285708</c:v>
                      </c:pt>
                      <c:pt idx="1">
                        <c:v>92.307692307692307</c:v>
                      </c:pt>
                      <c:pt idx="2">
                        <c:v>64.285714285714292</c:v>
                      </c:pt>
                      <c:pt idx="3">
                        <c:v>69.230769230769226</c:v>
                      </c:pt>
                      <c:pt idx="4">
                        <c:v>57.142857142857146</c:v>
                      </c:pt>
                      <c:pt idx="5">
                        <c:v>35.042735042735046</c:v>
                      </c:pt>
                      <c:pt idx="6">
                        <c:v>58.333333333333336</c:v>
                      </c:pt>
                      <c:pt idx="7">
                        <c:v>71.428571428571431</c:v>
                      </c:pt>
                      <c:pt idx="8">
                        <c:v>100</c:v>
                      </c:pt>
                      <c:pt idx="9">
                        <c:v>91.748251748251761</c:v>
                      </c:pt>
                      <c:pt idx="10">
                        <c:v>47.008547008547005</c:v>
                      </c:pt>
                      <c:pt idx="11">
                        <c:v>54.700854700854705</c:v>
                      </c:pt>
                      <c:pt idx="12">
                        <c:v>64.102564102564102</c:v>
                      </c:pt>
                      <c:pt idx="13">
                        <c:v>100</c:v>
                      </c:pt>
                      <c:pt idx="14">
                        <c:v>91.666666666666657</c:v>
                      </c:pt>
                      <c:pt idx="15">
                        <c:v>92.307692307692307</c:v>
                      </c:pt>
                      <c:pt idx="16">
                        <c:v>92.307692307692307</c:v>
                      </c:pt>
                      <c:pt idx="17">
                        <c:v>75</c:v>
                      </c:pt>
                      <c:pt idx="18">
                        <c:v>63.636363636363633</c:v>
                      </c:pt>
                      <c:pt idx="19">
                        <c:v>53.968253968253961</c:v>
                      </c:pt>
                      <c:pt idx="20">
                        <c:v>36.507936507936506</c:v>
                      </c:pt>
                      <c:pt idx="21">
                        <c:v>31.623931623931625</c:v>
                      </c:pt>
                      <c:pt idx="22">
                        <c:v>26.984126984126981</c:v>
                      </c:pt>
                      <c:pt idx="23">
                        <c:v>47.008547008547005</c:v>
                      </c:pt>
                      <c:pt idx="24">
                        <c:v>55.555555555555557</c:v>
                      </c:pt>
                      <c:pt idx="25">
                        <c:v>85.238095238095241</c:v>
                      </c:pt>
                      <c:pt idx="26">
                        <c:v>70.023310023310017</c:v>
                      </c:pt>
                      <c:pt idx="27">
                        <c:v>28.703703703703706</c:v>
                      </c:pt>
                      <c:pt idx="28">
                        <c:v>28.571428571428569</c:v>
                      </c:pt>
                      <c:pt idx="29">
                        <c:v>67.501017501017486</c:v>
                      </c:pt>
                      <c:pt idx="30">
                        <c:v>61.53846153846154</c:v>
                      </c:pt>
                      <c:pt idx="31">
                        <c:v>9.0909090909090917</c:v>
                      </c:pt>
                      <c:pt idx="32">
                        <c:v>30</c:v>
                      </c:pt>
                      <c:pt idx="33">
                        <c:v>53.846153846153847</c:v>
                      </c:pt>
                      <c:pt idx="34">
                        <c:v>64.285714285714292</c:v>
                      </c:pt>
                    </c:numCache>
                  </c:numRef>
                </c:val>
                <c:smooth val="0"/>
                <c:extLst xmlns:c15="http://schemas.microsoft.com/office/drawing/2012/chart">
                  <c:ext xmlns:c16="http://schemas.microsoft.com/office/drawing/2014/chart" uri="{C3380CC4-5D6E-409C-BE32-E72D297353CC}">
                    <c16:uniqueId val="{0000000C-E44D-42BD-ABCA-CA68C35FFCB8}"/>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'2017 matched scores unweight'!$B$24</c15:sqref>
                        </c15:formulaRef>
                      </c:ext>
                    </c:extLst>
                    <c:strCache>
                      <c:ptCount val="1"/>
                      <c:pt idx="0">
                        <c:v>Cote d'Ivoire</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unweight'!$C$24:$AK$24</c15:sqref>
                        </c15:formulaRef>
                      </c:ext>
                    </c:extLst>
                    <c:numCache>
                      <c:formatCode>General</c:formatCode>
                      <c:ptCount val="35"/>
                      <c:pt idx="0">
                        <c:v>100</c:v>
                      </c:pt>
                      <c:pt idx="1">
                        <c:v>91.666666666666657</c:v>
                      </c:pt>
                      <c:pt idx="2">
                        <c:v>100</c:v>
                      </c:pt>
                      <c:pt idx="3">
                        <c:v>44.444444444444443</c:v>
                      </c:pt>
                      <c:pt idx="4">
                        <c:v>48.717948717948723</c:v>
                      </c:pt>
                      <c:pt idx="5">
                        <c:v>46.913580246913583</c:v>
                      </c:pt>
                      <c:pt idx="6">
                        <c:v>100</c:v>
                      </c:pt>
                      <c:pt idx="7">
                        <c:v>100</c:v>
                      </c:pt>
                      <c:pt idx="8">
                        <c:v>100</c:v>
                      </c:pt>
                      <c:pt idx="9">
                        <c:v>84.848484848484844</c:v>
                      </c:pt>
                      <c:pt idx="10">
                        <c:v>44.444444444444443</c:v>
                      </c:pt>
                      <c:pt idx="11">
                        <c:v>64.444444444444443</c:v>
                      </c:pt>
                      <c:pt idx="12">
                        <c:v>62.62626262626263</c:v>
                      </c:pt>
                      <c:pt idx="13">
                        <c:v>100</c:v>
                      </c:pt>
                      <c:pt idx="14">
                        <c:v>100</c:v>
                      </c:pt>
                      <c:pt idx="15">
                        <c:v>100</c:v>
                      </c:pt>
                      <c:pt idx="16">
                        <c:v>88.888888888888886</c:v>
                      </c:pt>
                      <c:pt idx="17">
                        <c:v>100</c:v>
                      </c:pt>
                      <c:pt idx="18">
                        <c:v>57.142857142857139</c:v>
                      </c:pt>
                      <c:pt idx="19">
                        <c:v>50</c:v>
                      </c:pt>
                      <c:pt idx="20">
                        <c:v>46.666666666666664</c:v>
                      </c:pt>
                      <c:pt idx="21">
                        <c:v>39.393939393939398</c:v>
                      </c:pt>
                      <c:pt idx="22">
                        <c:v>18.055555555555554</c:v>
                      </c:pt>
                      <c:pt idx="23">
                        <c:v>28.28282828282828</c:v>
                      </c:pt>
                      <c:pt idx="24">
                        <c:v>48.484848484848477</c:v>
                      </c:pt>
                      <c:pt idx="25">
                        <c:v>90.5</c:v>
                      </c:pt>
                      <c:pt idx="26">
                        <c:v>76.168350168350173</c:v>
                      </c:pt>
                      <c:pt idx="27">
                        <c:v>27.272727272727273</c:v>
                      </c:pt>
                      <c:pt idx="28">
                        <c:v>25.694444444444443</c:v>
                      </c:pt>
                      <c:pt idx="29">
                        <c:v>73.148148148148152</c:v>
                      </c:pt>
                      <c:pt idx="30">
                        <c:v>75</c:v>
                      </c:pt>
                      <c:pt idx="31">
                        <c:v>22.222222222222221</c:v>
                      </c:pt>
                      <c:pt idx="32">
                        <c:v>16.666666666666664</c:v>
                      </c:pt>
                      <c:pt idx="33">
                        <c:v>60</c:v>
                      </c:pt>
                      <c:pt idx="34">
                        <c:v>77.777777777777786</c:v>
                      </c:pt>
                    </c:numCache>
                  </c:numRef>
                </c:val>
                <c:smooth val="0"/>
                <c:extLst xmlns:c15="http://schemas.microsoft.com/office/drawing/2012/chart">
                  <c:ext xmlns:c16="http://schemas.microsoft.com/office/drawing/2014/chart" uri="{C3380CC4-5D6E-409C-BE32-E72D297353CC}">
                    <c16:uniqueId val="{0000000D-E44D-42BD-ABCA-CA68C35FFCB8}"/>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'2017 matched scores unweight'!$B$25</c15:sqref>
                        </c15:formulaRef>
                      </c:ext>
                    </c:extLst>
                    <c:strCache>
                      <c:ptCount val="1"/>
                      <c:pt idx="0">
                        <c:v>Dominican Republic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unweight'!$C$25:$AK$25</c15:sqref>
                        </c15:formulaRef>
                      </c:ext>
                    </c:extLst>
                    <c:numCache>
                      <c:formatCode>General</c:formatCode>
                      <c:ptCount val="35"/>
                      <c:pt idx="0">
                        <c:v>61.53846153846154</c:v>
                      </c:pt>
                      <c:pt idx="1">
                        <c:v>75</c:v>
                      </c:pt>
                      <c:pt idx="2">
                        <c:v>66.666666666666657</c:v>
                      </c:pt>
                      <c:pt idx="3">
                        <c:v>58.333333333333336</c:v>
                      </c:pt>
                      <c:pt idx="4">
                        <c:v>48.412698412698404</c:v>
                      </c:pt>
                      <c:pt idx="5">
                        <c:v>68.253968253968253</c:v>
                      </c:pt>
                      <c:pt idx="6">
                        <c:v>35.714285714285715</c:v>
                      </c:pt>
                      <c:pt idx="7">
                        <c:v>71.428571428571431</c:v>
                      </c:pt>
                      <c:pt idx="8">
                        <c:v>85.714285714285708</c:v>
                      </c:pt>
                      <c:pt idx="9">
                        <c:v>57.142857142857146</c:v>
                      </c:pt>
                      <c:pt idx="10">
                        <c:v>39.316239316239312</c:v>
                      </c:pt>
                      <c:pt idx="11">
                        <c:v>55.555555555555557</c:v>
                      </c:pt>
                      <c:pt idx="12">
                        <c:v>49.572649572649574</c:v>
                      </c:pt>
                      <c:pt idx="13">
                        <c:v>85.714285714285708</c:v>
                      </c:pt>
                      <c:pt idx="14">
                        <c:v>66.666666666666657</c:v>
                      </c:pt>
                      <c:pt idx="15">
                        <c:v>78.571428571428569</c:v>
                      </c:pt>
                      <c:pt idx="16">
                        <c:v>53.846153846153847</c:v>
                      </c:pt>
                      <c:pt idx="17">
                        <c:v>78.571428571428569</c:v>
                      </c:pt>
                      <c:pt idx="18">
                        <c:v>50</c:v>
                      </c:pt>
                      <c:pt idx="19">
                        <c:v>68.253968253968253</c:v>
                      </c:pt>
                      <c:pt idx="20">
                        <c:v>53.17460317460317</c:v>
                      </c:pt>
                      <c:pt idx="21">
                        <c:v>38.095238095238095</c:v>
                      </c:pt>
                      <c:pt idx="22">
                        <c:v>62.62626262626263</c:v>
                      </c:pt>
                      <c:pt idx="23">
                        <c:v>57.936507936507937</c:v>
                      </c:pt>
                      <c:pt idx="24">
                        <c:v>55.555555555555557</c:v>
                      </c:pt>
                      <c:pt idx="25">
                        <c:v>80.128205128205124</c:v>
                      </c:pt>
                      <c:pt idx="26">
                        <c:v>62.478632478632484</c:v>
                      </c:pt>
                      <c:pt idx="27">
                        <c:v>36.752136752136749</c:v>
                      </c:pt>
                      <c:pt idx="28">
                        <c:v>50.396825396825392</c:v>
                      </c:pt>
                      <c:pt idx="29">
                        <c:v>76.19047619047619</c:v>
                      </c:pt>
                      <c:pt idx="30">
                        <c:v>71.428571428571431</c:v>
                      </c:pt>
                      <c:pt idx="31">
                        <c:v>42.857142857142854</c:v>
                      </c:pt>
                      <c:pt idx="32">
                        <c:v>30.76923076923077</c:v>
                      </c:pt>
                      <c:pt idx="33">
                        <c:v>42.857142857142854</c:v>
                      </c:pt>
                      <c:pt idx="34">
                        <c:v>50</c:v>
                      </c:pt>
                    </c:numCache>
                  </c:numRef>
                </c:val>
                <c:smooth val="0"/>
                <c:extLst xmlns:c15="http://schemas.microsoft.com/office/drawing/2012/chart">
                  <c:ext xmlns:c16="http://schemas.microsoft.com/office/drawing/2014/chart" uri="{C3380CC4-5D6E-409C-BE32-E72D297353CC}">
                    <c16:uniqueId val="{0000000E-E44D-42BD-ABCA-CA68C35FFCB8}"/>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'2017 matched scores unweight'!$B$26</c15:sqref>
                        </c15:formulaRef>
                      </c:ext>
                    </c:extLst>
                    <c:strCache>
                      <c:ptCount val="1"/>
                      <c:pt idx="0">
                        <c:v>DR Congo</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unweight'!$C$26:$AK$26</c15:sqref>
                        </c15:formulaRef>
                      </c:ext>
                    </c:extLst>
                    <c:numCache>
                      <c:formatCode>General</c:formatCode>
                      <c:ptCount val="35"/>
                      <c:pt idx="0">
                        <c:v>100</c:v>
                      </c:pt>
                      <c:pt idx="1">
                        <c:v>80</c:v>
                      </c:pt>
                      <c:pt idx="2">
                        <c:v>90</c:v>
                      </c:pt>
                      <c:pt idx="3">
                        <c:v>90</c:v>
                      </c:pt>
                      <c:pt idx="4">
                        <c:v>51.851851851851855</c:v>
                      </c:pt>
                      <c:pt idx="5">
                        <c:v>36.111111111111107</c:v>
                      </c:pt>
                      <c:pt idx="6">
                        <c:v>60</c:v>
                      </c:pt>
                      <c:pt idx="7">
                        <c:v>80</c:v>
                      </c:pt>
                      <c:pt idx="8">
                        <c:v>50</c:v>
                      </c:pt>
                      <c:pt idx="9">
                        <c:v>55.333333333333329</c:v>
                      </c:pt>
                      <c:pt idx="10">
                        <c:v>28.888888888888889</c:v>
                      </c:pt>
                      <c:pt idx="11">
                        <c:v>62.222222222222214</c:v>
                      </c:pt>
                      <c:pt idx="12">
                        <c:v>54.44444444444445</c:v>
                      </c:pt>
                      <c:pt idx="13">
                        <c:v>100</c:v>
                      </c:pt>
                      <c:pt idx="14">
                        <c:v>90</c:v>
                      </c:pt>
                      <c:pt idx="15">
                        <c:v>90</c:v>
                      </c:pt>
                      <c:pt idx="16">
                        <c:v>88.888888888888886</c:v>
                      </c:pt>
                      <c:pt idx="17">
                        <c:v>50</c:v>
                      </c:pt>
                      <c:pt idx="18">
                        <c:v>10</c:v>
                      </c:pt>
                      <c:pt idx="19">
                        <c:v>76.666666666666671</c:v>
                      </c:pt>
                      <c:pt idx="20">
                        <c:v>34.444444444444436</c:v>
                      </c:pt>
                      <c:pt idx="21">
                        <c:v>44.444444444444443</c:v>
                      </c:pt>
                      <c:pt idx="22">
                        <c:v>62.962962962962962</c:v>
                      </c:pt>
                      <c:pt idx="23">
                        <c:v>47.777777777777771</c:v>
                      </c:pt>
                      <c:pt idx="24">
                        <c:v>64.444444444444443</c:v>
                      </c:pt>
                      <c:pt idx="25">
                        <c:v>59.555555555555557</c:v>
                      </c:pt>
                      <c:pt idx="26">
                        <c:v>67.061728395061721</c:v>
                      </c:pt>
                      <c:pt idx="27">
                        <c:v>35.802469135802468</c:v>
                      </c:pt>
                      <c:pt idx="28">
                        <c:v>41.388888888888886</c:v>
                      </c:pt>
                      <c:pt idx="29">
                        <c:v>75.925925925925924</c:v>
                      </c:pt>
                      <c:pt idx="30">
                        <c:v>60</c:v>
                      </c:pt>
                      <c:pt idx="31">
                        <c:v>20</c:v>
                      </c:pt>
                      <c:pt idx="32">
                        <c:v>22.222222222222221</c:v>
                      </c:pt>
                      <c:pt idx="33">
                        <c:v>60</c:v>
                      </c:pt>
                      <c:pt idx="34">
                        <c:v>60</c:v>
                      </c:pt>
                    </c:numCache>
                  </c:numRef>
                </c:val>
                <c:smooth val="0"/>
                <c:extLst xmlns:c15="http://schemas.microsoft.com/office/drawing/2012/chart">
                  <c:ext xmlns:c16="http://schemas.microsoft.com/office/drawing/2014/chart" uri="{C3380CC4-5D6E-409C-BE32-E72D297353CC}">
                    <c16:uniqueId val="{0000000F-E44D-42BD-ABCA-CA68C35FFCB8}"/>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'2017 matched scores unweight'!$B$27</c15:sqref>
                        </c15:formulaRef>
                      </c:ext>
                    </c:extLst>
                    <c:strCache>
                      <c:ptCount val="1"/>
                      <c:pt idx="0">
                        <c:v>Egypt</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unweight'!$C$27:$AK$27</c15:sqref>
                        </c15:formulaRef>
                      </c:ext>
                    </c:extLst>
                    <c:numCache>
                      <c:formatCode>General</c:formatCode>
                      <c:ptCount val="35"/>
                      <c:pt idx="0">
                        <c:v>100</c:v>
                      </c:pt>
                      <c:pt idx="1">
                        <c:v>81.818181818181827</c:v>
                      </c:pt>
                      <c:pt idx="2">
                        <c:v>72.727272727272734</c:v>
                      </c:pt>
                      <c:pt idx="3">
                        <c:v>27.27272727272727</c:v>
                      </c:pt>
                      <c:pt idx="4">
                        <c:v>73.148148148148138</c:v>
                      </c:pt>
                      <c:pt idx="5">
                        <c:v>50.925925925925924</c:v>
                      </c:pt>
                      <c:pt idx="6">
                        <c:v>75</c:v>
                      </c:pt>
                      <c:pt idx="7">
                        <c:v>100</c:v>
                      </c:pt>
                      <c:pt idx="8">
                        <c:v>54.54545454545454</c:v>
                      </c:pt>
                      <c:pt idx="9">
                        <c:v>38.787878787878782</c:v>
                      </c:pt>
                      <c:pt idx="10">
                        <c:v>66.666666666666657</c:v>
                      </c:pt>
                      <c:pt idx="11">
                        <c:v>62.962962962962962</c:v>
                      </c:pt>
                      <c:pt idx="12">
                        <c:v>44.444444444444443</c:v>
                      </c:pt>
                      <c:pt idx="13">
                        <c:v>100</c:v>
                      </c:pt>
                      <c:pt idx="14">
                        <c:v>58.333333333333336</c:v>
                      </c:pt>
                      <c:pt idx="15">
                        <c:v>91.666666666666657</c:v>
                      </c:pt>
                      <c:pt idx="16">
                        <c:v>25</c:v>
                      </c:pt>
                      <c:pt idx="17">
                        <c:v>27.27272727272727</c:v>
                      </c:pt>
                      <c:pt idx="18">
                        <c:v>58.333333333333336</c:v>
                      </c:pt>
                      <c:pt idx="19">
                        <c:v>63.888888888888886</c:v>
                      </c:pt>
                      <c:pt idx="20">
                        <c:v>68.518518518518519</c:v>
                      </c:pt>
                      <c:pt idx="21">
                        <c:v>72.222222222222214</c:v>
                      </c:pt>
                      <c:pt idx="22">
                        <c:v>42.222222222222221</c:v>
                      </c:pt>
                      <c:pt idx="23">
                        <c:v>83.333333333333329</c:v>
                      </c:pt>
                      <c:pt idx="24">
                        <c:v>63.888888888888886</c:v>
                      </c:pt>
                      <c:pt idx="25">
                        <c:v>25.212121212121211</c:v>
                      </c:pt>
                      <c:pt idx="26">
                        <c:v>63.797979797979792</c:v>
                      </c:pt>
                      <c:pt idx="27">
                        <c:v>30.555555555555554</c:v>
                      </c:pt>
                      <c:pt idx="28">
                        <c:v>40.993265993265993</c:v>
                      </c:pt>
                      <c:pt idx="29">
                        <c:v>77.777777777777771</c:v>
                      </c:pt>
                      <c:pt idx="30">
                        <c:v>75</c:v>
                      </c:pt>
                      <c:pt idx="31">
                        <c:v>72.727272727272734</c:v>
                      </c:pt>
                      <c:pt idx="32">
                        <c:v>41.666666666666671</c:v>
                      </c:pt>
                      <c:pt idx="33">
                        <c:v>50</c:v>
                      </c:pt>
                      <c:pt idx="34">
                        <c:v>75</c:v>
                      </c:pt>
                    </c:numCache>
                  </c:numRef>
                </c:val>
                <c:smooth val="0"/>
                <c:extLst xmlns:c15="http://schemas.microsoft.com/office/drawing/2012/chart">
                  <c:ext xmlns:c16="http://schemas.microsoft.com/office/drawing/2014/chart" uri="{C3380CC4-5D6E-409C-BE32-E72D297353CC}">
                    <c16:uniqueId val="{00000010-E44D-42BD-ABCA-CA68C35FFCB8}"/>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'2017 matched scores unweight'!$B$28</c15:sqref>
                        </c15:formulaRef>
                      </c:ext>
                    </c:extLst>
                    <c:strCache>
                      <c:ptCount val="1"/>
                      <c:pt idx="0">
                        <c:v>El Salvador</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unweight'!$C$28:$AK$28</c15:sqref>
                        </c15:formulaRef>
                      </c:ext>
                    </c:extLst>
                    <c:numCache>
                      <c:formatCode>General</c:formatCode>
                      <c:ptCount val="35"/>
                      <c:pt idx="0">
                        <c:v>76.923076923076934</c:v>
                      </c:pt>
                      <c:pt idx="1">
                        <c:v>75</c:v>
                      </c:pt>
                      <c:pt idx="2">
                        <c:v>58.333333333333336</c:v>
                      </c:pt>
                      <c:pt idx="3">
                        <c:v>33.333333333333329</c:v>
                      </c:pt>
                      <c:pt idx="4">
                        <c:v>67.777777777777771</c:v>
                      </c:pt>
                      <c:pt idx="5">
                        <c:v>62.62626262626263</c:v>
                      </c:pt>
                      <c:pt idx="6">
                        <c:v>18.181818181818183</c:v>
                      </c:pt>
                      <c:pt idx="7">
                        <c:v>84.615384615384613</c:v>
                      </c:pt>
                      <c:pt idx="8">
                        <c:v>75</c:v>
                      </c:pt>
                      <c:pt idx="9">
                        <c:v>78.216783216783227</c:v>
                      </c:pt>
                      <c:pt idx="10">
                        <c:v>60.683760683760681</c:v>
                      </c:pt>
                      <c:pt idx="11">
                        <c:v>63.247863247863251</c:v>
                      </c:pt>
                      <c:pt idx="12">
                        <c:v>60.683760683760681</c:v>
                      </c:pt>
                      <c:pt idx="13">
                        <c:v>100</c:v>
                      </c:pt>
                      <c:pt idx="14">
                        <c:v>77.777777777777786</c:v>
                      </c:pt>
                      <c:pt idx="15">
                        <c:v>100</c:v>
                      </c:pt>
                      <c:pt idx="16">
                        <c:v>25</c:v>
                      </c:pt>
                      <c:pt idx="17">
                        <c:v>83.333333333333343</c:v>
                      </c:pt>
                      <c:pt idx="18">
                        <c:v>90</c:v>
                      </c:pt>
                      <c:pt idx="19">
                        <c:v>67.521367521367509</c:v>
                      </c:pt>
                      <c:pt idx="20">
                        <c:v>52.136752136752136</c:v>
                      </c:pt>
                      <c:pt idx="21">
                        <c:v>63.247863247863251</c:v>
                      </c:pt>
                      <c:pt idx="22">
                        <c:v>76.92307692307692</c:v>
                      </c:pt>
                      <c:pt idx="23">
                        <c:v>66.666666666666657</c:v>
                      </c:pt>
                      <c:pt idx="24">
                        <c:v>47.474747474747467</c:v>
                      </c:pt>
                      <c:pt idx="25">
                        <c:v>78.648018648018635</c:v>
                      </c:pt>
                      <c:pt idx="26">
                        <c:v>67.820512820512818</c:v>
                      </c:pt>
                      <c:pt idx="27">
                        <c:v>42.222222222222221</c:v>
                      </c:pt>
                      <c:pt idx="28">
                        <c:v>59.18803418803418</c:v>
                      </c:pt>
                      <c:pt idx="29">
                        <c:v>82.621082621082621</c:v>
                      </c:pt>
                      <c:pt idx="30">
                        <c:v>75</c:v>
                      </c:pt>
                      <c:pt idx="31">
                        <c:v>66.666666666666657</c:v>
                      </c:pt>
                      <c:pt idx="32">
                        <c:v>70</c:v>
                      </c:pt>
                      <c:pt idx="33">
                        <c:v>81.818181818181827</c:v>
                      </c:pt>
                      <c:pt idx="34">
                        <c:v>81.818181818181827</c:v>
                      </c:pt>
                    </c:numCache>
                  </c:numRef>
                </c:val>
                <c:smooth val="0"/>
                <c:extLst xmlns:c15="http://schemas.microsoft.com/office/drawing/2012/chart">
                  <c:ext xmlns:c16="http://schemas.microsoft.com/office/drawing/2014/chart" uri="{C3380CC4-5D6E-409C-BE32-E72D297353CC}">
                    <c16:uniqueId val="{00000011-E44D-42BD-ABCA-CA68C35FFCB8}"/>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'2017 matched scores unweight'!$B$32</c15:sqref>
                        </c15:formulaRef>
                      </c:ext>
                    </c:extLst>
                    <c:strCache>
                      <c:ptCount val="1"/>
                      <c:pt idx="0">
                        <c:v>Georgia</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unweight'!$C$32:$AK$32</c15:sqref>
                        </c15:formulaRef>
                      </c:ext>
                    </c:extLst>
                    <c:numCache>
                      <c:formatCode>General</c:formatCode>
                      <c:ptCount val="35"/>
                      <c:pt idx="0">
                        <c:v>87.5</c:v>
                      </c:pt>
                      <c:pt idx="1">
                        <c:v>87.5</c:v>
                      </c:pt>
                      <c:pt idx="2">
                        <c:v>25</c:v>
                      </c:pt>
                      <c:pt idx="3">
                        <c:v>43.75</c:v>
                      </c:pt>
                      <c:pt idx="4">
                        <c:v>22.962962962962965</c:v>
                      </c:pt>
                      <c:pt idx="5">
                        <c:v>22.222222222222221</c:v>
                      </c:pt>
                      <c:pt idx="6">
                        <c:v>68.75</c:v>
                      </c:pt>
                      <c:pt idx="7">
                        <c:v>56.25</c:v>
                      </c:pt>
                      <c:pt idx="8">
                        <c:v>25</c:v>
                      </c:pt>
                      <c:pt idx="9">
                        <c:v>55.083333333333336</c:v>
                      </c:pt>
                      <c:pt idx="10">
                        <c:v>30.555555555555554</c:v>
                      </c:pt>
                      <c:pt idx="11">
                        <c:v>16.296296296296298</c:v>
                      </c:pt>
                      <c:pt idx="12">
                        <c:v>22.962962962962965</c:v>
                      </c:pt>
                      <c:pt idx="13">
                        <c:v>80</c:v>
                      </c:pt>
                      <c:pt idx="14">
                        <c:v>75</c:v>
                      </c:pt>
                      <c:pt idx="15">
                        <c:v>31.25</c:v>
                      </c:pt>
                      <c:pt idx="16">
                        <c:v>40</c:v>
                      </c:pt>
                      <c:pt idx="17">
                        <c:v>33.333333333333329</c:v>
                      </c:pt>
                      <c:pt idx="18">
                        <c:v>18.75</c:v>
                      </c:pt>
                      <c:pt idx="19">
                        <c:v>38.194444444444443</c:v>
                      </c:pt>
                      <c:pt idx="20">
                        <c:v>22.222222222222221</c:v>
                      </c:pt>
                      <c:pt idx="21">
                        <c:v>17.037037037037035</c:v>
                      </c:pt>
                      <c:pt idx="22">
                        <c:v>39.25925925925926</c:v>
                      </c:pt>
                      <c:pt idx="23">
                        <c:v>43.055555555555557</c:v>
                      </c:pt>
                      <c:pt idx="24">
                        <c:v>29.861111111111111</c:v>
                      </c:pt>
                      <c:pt idx="25">
                        <c:v>64.166666666666657</c:v>
                      </c:pt>
                      <c:pt idx="26">
                        <c:v>68.412698412698418</c:v>
                      </c:pt>
                      <c:pt idx="27">
                        <c:v>31.25</c:v>
                      </c:pt>
                      <c:pt idx="28">
                        <c:v>32.291666666666664</c:v>
                      </c:pt>
                      <c:pt idx="29">
                        <c:v>45.601851851851848</c:v>
                      </c:pt>
                      <c:pt idx="30">
                        <c:v>31.25</c:v>
                      </c:pt>
                      <c:pt idx="31">
                        <c:v>12.5</c:v>
                      </c:pt>
                      <c:pt idx="32">
                        <c:v>20</c:v>
                      </c:pt>
                      <c:pt idx="33">
                        <c:v>40</c:v>
                      </c:pt>
                      <c:pt idx="34">
                        <c:v>18.75</c:v>
                      </c:pt>
                    </c:numCache>
                  </c:numRef>
                </c:val>
                <c:smooth val="0"/>
                <c:extLst xmlns:c15="http://schemas.microsoft.com/office/drawing/2012/chart">
                  <c:ext xmlns:c16="http://schemas.microsoft.com/office/drawing/2014/chart" uri="{C3380CC4-5D6E-409C-BE32-E72D297353CC}">
                    <c16:uniqueId val="{00000015-E44D-42BD-ABCA-CA68C35FFCB8}"/>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'2017 matched scores unweight'!$B$34</c15:sqref>
                        </c15:formulaRef>
                      </c:ext>
                    </c:extLst>
                    <c:strCache>
                      <c:ptCount val="1"/>
                      <c:pt idx="0">
                        <c:v>Guatemala</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unweight'!$C$34:$AK$34</c15:sqref>
                        </c15:formulaRef>
                      </c:ext>
                    </c:extLst>
                    <c:numCache>
                      <c:formatCode>General</c:formatCode>
                      <c:ptCount val="35"/>
                      <c:pt idx="0">
                        <c:v>75</c:v>
                      </c:pt>
                      <c:pt idx="1">
                        <c:v>75</c:v>
                      </c:pt>
                      <c:pt idx="2">
                        <c:v>58.333333333333336</c:v>
                      </c:pt>
                      <c:pt idx="3">
                        <c:v>75</c:v>
                      </c:pt>
                      <c:pt idx="4">
                        <c:v>41.666666666666664</c:v>
                      </c:pt>
                      <c:pt idx="5">
                        <c:v>58.333333333333329</c:v>
                      </c:pt>
                      <c:pt idx="6">
                        <c:v>25</c:v>
                      </c:pt>
                      <c:pt idx="7">
                        <c:v>16.666666666666664</c:v>
                      </c:pt>
                      <c:pt idx="8">
                        <c:v>50</c:v>
                      </c:pt>
                      <c:pt idx="9">
                        <c:v>66.666666666666657</c:v>
                      </c:pt>
                      <c:pt idx="10">
                        <c:v>41.666666666666664</c:v>
                      </c:pt>
                      <c:pt idx="11">
                        <c:v>47.222222222222221</c:v>
                      </c:pt>
                      <c:pt idx="12">
                        <c:v>39.81481481481481</c:v>
                      </c:pt>
                      <c:pt idx="13">
                        <c:v>80</c:v>
                      </c:pt>
                      <c:pt idx="14">
                        <c:v>63.636363636363633</c:v>
                      </c:pt>
                      <c:pt idx="15">
                        <c:v>33.333333333333329</c:v>
                      </c:pt>
                      <c:pt idx="16">
                        <c:v>50</c:v>
                      </c:pt>
                      <c:pt idx="17">
                        <c:v>50</c:v>
                      </c:pt>
                      <c:pt idx="18">
                        <c:v>66.666666666666657</c:v>
                      </c:pt>
                      <c:pt idx="19">
                        <c:v>60.185185185185183</c:v>
                      </c:pt>
                      <c:pt idx="20">
                        <c:v>31.313131313131315</c:v>
                      </c:pt>
                      <c:pt idx="21">
                        <c:v>28.703703703703706</c:v>
                      </c:pt>
                      <c:pt idx="22">
                        <c:v>65.740740740740748</c:v>
                      </c:pt>
                      <c:pt idx="23">
                        <c:v>40.74074074074074</c:v>
                      </c:pt>
                      <c:pt idx="24">
                        <c:v>32.407407407407405</c:v>
                      </c:pt>
                      <c:pt idx="25">
                        <c:v>81.666666666666671</c:v>
                      </c:pt>
                      <c:pt idx="26">
                        <c:v>55.555555555555557</c:v>
                      </c:pt>
                      <c:pt idx="27">
                        <c:v>40.74074074074074</c:v>
                      </c:pt>
                      <c:pt idx="28">
                        <c:v>36.384680134680131</c:v>
                      </c:pt>
                      <c:pt idx="29">
                        <c:v>70.370370370370367</c:v>
                      </c:pt>
                      <c:pt idx="30">
                        <c:v>58.333333333333336</c:v>
                      </c:pt>
                      <c:pt idx="31">
                        <c:v>0</c:v>
                      </c:pt>
                      <c:pt idx="32">
                        <c:v>16.666666666666664</c:v>
                      </c:pt>
                      <c:pt idx="33">
                        <c:v>25</c:v>
                      </c:pt>
                      <c:pt idx="34">
                        <c:v>25</c:v>
                      </c:pt>
                    </c:numCache>
                  </c:numRef>
                </c:val>
                <c:smooth val="0"/>
                <c:extLst xmlns:c15="http://schemas.microsoft.com/office/drawing/2012/chart">
                  <c:ext xmlns:c16="http://schemas.microsoft.com/office/drawing/2014/chart" uri="{C3380CC4-5D6E-409C-BE32-E72D297353CC}">
                    <c16:uniqueId val="{00000017-E44D-42BD-ABCA-CA68C35FFCB8}"/>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'2017 matched scores unweight'!$B$35</c15:sqref>
                        </c15:formulaRef>
                      </c:ext>
                    </c:extLst>
                    <c:strCache>
                      <c:ptCount val="1"/>
                      <c:pt idx="0">
                        <c:v>Guinea</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unweight'!$C$35:$AK$35</c15:sqref>
                        </c15:formulaRef>
                      </c:ext>
                    </c:extLst>
                    <c:numCache>
                      <c:formatCode>General</c:formatCode>
                      <c:ptCount val="35"/>
                      <c:pt idx="0">
                        <c:v>93.333333333333329</c:v>
                      </c:pt>
                      <c:pt idx="1">
                        <c:v>93.333333333333329</c:v>
                      </c:pt>
                      <c:pt idx="2">
                        <c:v>100</c:v>
                      </c:pt>
                      <c:pt idx="3">
                        <c:v>76.923076923076934</c:v>
                      </c:pt>
                      <c:pt idx="4">
                        <c:v>43.650793650793652</c:v>
                      </c:pt>
                      <c:pt idx="5">
                        <c:v>62.037037037037031</c:v>
                      </c:pt>
                      <c:pt idx="6">
                        <c:v>72.727272727272734</c:v>
                      </c:pt>
                      <c:pt idx="7">
                        <c:v>78.571428571428569</c:v>
                      </c:pt>
                      <c:pt idx="8">
                        <c:v>92.857142857142861</c:v>
                      </c:pt>
                      <c:pt idx="9">
                        <c:v>87.032967032967036</c:v>
                      </c:pt>
                      <c:pt idx="10">
                        <c:v>64.285714285714278</c:v>
                      </c:pt>
                      <c:pt idx="11">
                        <c:v>59.523809523809518</c:v>
                      </c:pt>
                      <c:pt idx="12">
                        <c:v>58.518518518518519</c:v>
                      </c:pt>
                      <c:pt idx="13">
                        <c:v>100</c:v>
                      </c:pt>
                      <c:pt idx="14">
                        <c:v>86.666666666666671</c:v>
                      </c:pt>
                      <c:pt idx="15">
                        <c:v>93.333333333333329</c:v>
                      </c:pt>
                      <c:pt idx="16">
                        <c:v>100</c:v>
                      </c:pt>
                      <c:pt idx="17">
                        <c:v>93.333333333333329</c:v>
                      </c:pt>
                      <c:pt idx="18">
                        <c:v>71.428571428571431</c:v>
                      </c:pt>
                      <c:pt idx="19">
                        <c:v>36.296296296296298</c:v>
                      </c:pt>
                      <c:pt idx="20">
                        <c:v>47.407407407407405</c:v>
                      </c:pt>
                      <c:pt idx="21">
                        <c:v>56.296296296296291</c:v>
                      </c:pt>
                      <c:pt idx="22">
                        <c:v>60</c:v>
                      </c:pt>
                      <c:pt idx="23">
                        <c:v>62.222222222222214</c:v>
                      </c:pt>
                      <c:pt idx="24">
                        <c:v>61.481481481481481</c:v>
                      </c:pt>
                      <c:pt idx="25">
                        <c:v>89.860805860805868</c:v>
                      </c:pt>
                      <c:pt idx="26">
                        <c:v>87.043549043549049</c:v>
                      </c:pt>
                      <c:pt idx="27">
                        <c:v>51.851851851851855</c:v>
                      </c:pt>
                      <c:pt idx="28">
                        <c:v>45</c:v>
                      </c:pt>
                      <c:pt idx="29">
                        <c:v>75.061728395061735</c:v>
                      </c:pt>
                      <c:pt idx="30">
                        <c:v>71.428571428571431</c:v>
                      </c:pt>
                      <c:pt idx="31">
                        <c:v>30.76923076923077</c:v>
                      </c:pt>
                      <c:pt idx="32">
                        <c:v>61.53846153846154</c:v>
                      </c:pt>
                      <c:pt idx="33">
                        <c:v>73.333333333333329</c:v>
                      </c:pt>
                      <c:pt idx="34">
                        <c:v>80</c:v>
                      </c:pt>
                    </c:numCache>
                  </c:numRef>
                </c:val>
                <c:smooth val="0"/>
                <c:extLst xmlns:c15="http://schemas.microsoft.com/office/drawing/2012/chart">
                  <c:ext xmlns:c16="http://schemas.microsoft.com/office/drawing/2014/chart" uri="{C3380CC4-5D6E-409C-BE32-E72D297353CC}">
                    <c16:uniqueId val="{00000018-E44D-42BD-ABCA-CA68C35FFCB8}"/>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'2017 matched scores unweight'!$B$36</c15:sqref>
                        </c15:formulaRef>
                      </c:ext>
                    </c:extLst>
                    <c:strCache>
                      <c:ptCount val="1"/>
                      <c:pt idx="0">
                        <c:v>Guinea-Bissau</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unweight'!$C$36:$AK$36</c15:sqref>
                        </c15:formulaRef>
                      </c:ext>
                    </c:extLst>
                    <c:numCache>
                      <c:formatCode>General</c:formatCode>
                      <c:ptCount val="35"/>
                      <c:pt idx="0">
                        <c:v>78.571428571428569</c:v>
                      </c:pt>
                      <c:pt idx="1">
                        <c:v>92.857142857142861</c:v>
                      </c:pt>
                      <c:pt idx="2">
                        <c:v>92.857142857142861</c:v>
                      </c:pt>
                      <c:pt idx="3">
                        <c:v>85.714285714285708</c:v>
                      </c:pt>
                      <c:pt idx="4">
                        <c:v>80.952380952380963</c:v>
                      </c:pt>
                      <c:pt idx="5">
                        <c:v>41.269841269841272</c:v>
                      </c:pt>
                      <c:pt idx="6">
                        <c:v>50</c:v>
                      </c:pt>
                      <c:pt idx="7">
                        <c:v>100</c:v>
                      </c:pt>
                      <c:pt idx="8">
                        <c:v>92.857142857142861</c:v>
                      </c:pt>
                      <c:pt idx="9">
                        <c:v>77.142857142857139</c:v>
                      </c:pt>
                      <c:pt idx="10">
                        <c:v>73.015873015873012</c:v>
                      </c:pt>
                      <c:pt idx="11">
                        <c:v>65.873015873015873</c:v>
                      </c:pt>
                      <c:pt idx="12">
                        <c:v>72.222222222222214</c:v>
                      </c:pt>
                      <c:pt idx="13">
                        <c:v>85.714285714285708</c:v>
                      </c:pt>
                      <c:pt idx="14">
                        <c:v>92.857142857142861</c:v>
                      </c:pt>
                      <c:pt idx="15">
                        <c:v>92.857142857142861</c:v>
                      </c:pt>
                      <c:pt idx="16">
                        <c:v>42.857142857142854</c:v>
                      </c:pt>
                      <c:pt idx="17">
                        <c:v>92.857142857142861</c:v>
                      </c:pt>
                      <c:pt idx="18">
                        <c:v>85.714285714285708</c:v>
                      </c:pt>
                      <c:pt idx="19">
                        <c:v>86.50793650793652</c:v>
                      </c:pt>
                      <c:pt idx="20">
                        <c:v>61.904761904761898</c:v>
                      </c:pt>
                      <c:pt idx="21">
                        <c:v>53.17460317460317</c:v>
                      </c:pt>
                      <c:pt idx="22">
                        <c:v>45.238095238095234</c:v>
                      </c:pt>
                      <c:pt idx="23">
                        <c:v>82.539682539682545</c:v>
                      </c:pt>
                      <c:pt idx="24">
                        <c:v>84.92063492063491</c:v>
                      </c:pt>
                      <c:pt idx="25">
                        <c:v>75.714285714285708</c:v>
                      </c:pt>
                      <c:pt idx="26">
                        <c:v>96.825396825396822</c:v>
                      </c:pt>
                      <c:pt idx="27">
                        <c:v>42.857142857142854</c:v>
                      </c:pt>
                      <c:pt idx="28">
                        <c:v>65.476190476190482</c:v>
                      </c:pt>
                      <c:pt idx="29">
                        <c:v>92.328042328042329</c:v>
                      </c:pt>
                      <c:pt idx="30">
                        <c:v>57.142857142857139</c:v>
                      </c:pt>
                      <c:pt idx="31">
                        <c:v>28.571428571428569</c:v>
                      </c:pt>
                      <c:pt idx="32">
                        <c:v>35.714285714285715</c:v>
                      </c:pt>
                      <c:pt idx="33">
                        <c:v>78.571428571428569</c:v>
                      </c:pt>
                      <c:pt idx="34">
                        <c:v>92.857142857142861</c:v>
                      </c:pt>
                    </c:numCache>
                  </c:numRef>
                </c:val>
                <c:smooth val="0"/>
                <c:extLst xmlns:c15="http://schemas.microsoft.com/office/drawing/2012/chart">
                  <c:ext xmlns:c16="http://schemas.microsoft.com/office/drawing/2014/chart" uri="{C3380CC4-5D6E-409C-BE32-E72D297353CC}">
                    <c16:uniqueId val="{00000019-E44D-42BD-ABCA-CA68C35FFCB8}"/>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'2017 matched scores unweight'!$B$37</c15:sqref>
                        </c15:formulaRef>
                      </c:ext>
                    </c:extLst>
                    <c:strCache>
                      <c:ptCount val="1"/>
                      <c:pt idx="0">
                        <c:v>Haiti</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unweight'!$C$37:$AK$37</c15:sqref>
                        </c15:formulaRef>
                      </c:ext>
                    </c:extLst>
                    <c:numCache>
                      <c:formatCode>General</c:formatCode>
                      <c:ptCount val="35"/>
                      <c:pt idx="0">
                        <c:v>75</c:v>
                      </c:pt>
                      <c:pt idx="1">
                        <c:v>100</c:v>
                      </c:pt>
                      <c:pt idx="2">
                        <c:v>66.666666666666657</c:v>
                      </c:pt>
                      <c:pt idx="3">
                        <c:v>54.54545454545454</c:v>
                      </c:pt>
                      <c:pt idx="4">
                        <c:v>58.585858585858581</c:v>
                      </c:pt>
                      <c:pt idx="5">
                        <c:v>44.444444444444443</c:v>
                      </c:pt>
                      <c:pt idx="6">
                        <c:v>45.454545454545453</c:v>
                      </c:pt>
                      <c:pt idx="7">
                        <c:v>100</c:v>
                      </c:pt>
                      <c:pt idx="8">
                        <c:v>90.909090909090907</c:v>
                      </c:pt>
                      <c:pt idx="9">
                        <c:v>59.545454545454547</c:v>
                      </c:pt>
                      <c:pt idx="10">
                        <c:v>42.592592592592588</c:v>
                      </c:pt>
                      <c:pt idx="11">
                        <c:v>49.074074074074076</c:v>
                      </c:pt>
                      <c:pt idx="12">
                        <c:v>43.518518518518519</c:v>
                      </c:pt>
                      <c:pt idx="13">
                        <c:v>91.666666666666657</c:v>
                      </c:pt>
                      <c:pt idx="14">
                        <c:v>83.333333333333343</c:v>
                      </c:pt>
                      <c:pt idx="15">
                        <c:v>91.666666666666657</c:v>
                      </c:pt>
                      <c:pt idx="16">
                        <c:v>66.666666666666657</c:v>
                      </c:pt>
                      <c:pt idx="17">
                        <c:v>66.666666666666657</c:v>
                      </c:pt>
                      <c:pt idx="18">
                        <c:v>40</c:v>
                      </c:pt>
                      <c:pt idx="19">
                        <c:v>53.703703703703695</c:v>
                      </c:pt>
                      <c:pt idx="20">
                        <c:v>37.037037037037031</c:v>
                      </c:pt>
                      <c:pt idx="21">
                        <c:v>37.962962962962962</c:v>
                      </c:pt>
                      <c:pt idx="22">
                        <c:v>66.666666666666657</c:v>
                      </c:pt>
                      <c:pt idx="23">
                        <c:v>23.611111111111111</c:v>
                      </c:pt>
                      <c:pt idx="24">
                        <c:v>43.518518518518519</c:v>
                      </c:pt>
                      <c:pt idx="25">
                        <c:v>53.333333333333329</c:v>
                      </c:pt>
                      <c:pt idx="26">
                        <c:v>82.424242424242422</c:v>
                      </c:pt>
                      <c:pt idx="27">
                        <c:v>35.18518518518519</c:v>
                      </c:pt>
                      <c:pt idx="28">
                        <c:v>23.569023569023567</c:v>
                      </c:pt>
                      <c:pt idx="29">
                        <c:v>71.604938271604951</c:v>
                      </c:pt>
                      <c:pt idx="30">
                        <c:v>45.454545454545453</c:v>
                      </c:pt>
                      <c:pt idx="31">
                        <c:v>20</c:v>
                      </c:pt>
                      <c:pt idx="32">
                        <c:v>30</c:v>
                      </c:pt>
                      <c:pt idx="33">
                        <c:v>40</c:v>
                      </c:pt>
                      <c:pt idx="34">
                        <c:v>50</c:v>
                      </c:pt>
                    </c:numCache>
                  </c:numRef>
                </c:val>
                <c:smooth val="0"/>
                <c:extLst xmlns:c15="http://schemas.microsoft.com/office/drawing/2012/chart">
                  <c:ext xmlns:c16="http://schemas.microsoft.com/office/drawing/2014/chart" uri="{C3380CC4-5D6E-409C-BE32-E72D297353CC}">
                    <c16:uniqueId val="{0000001A-E44D-42BD-ABCA-CA68C35FFCB8}"/>
                  </c:ext>
                </c:extLst>
              </c15:ser>
            </c15:filteredLineSeries>
            <c15:filteredLineSeries>
              <c15:ser>
                <c:idx val="27"/>
                <c:order val="27"/>
                <c:tx>
                  <c:strRef>
                    <c:extLst xmlns:c15="http://schemas.microsoft.com/office/drawing/2012/chart">
                      <c:ext xmlns:c15="http://schemas.microsoft.com/office/drawing/2012/chart" uri="{02D57815-91ED-43cb-92C2-25804820EDAC}">
                        <c15:formulaRef>
                          <c15:sqref>'2017 matched scores unweight'!$B$38</c15:sqref>
                        </c15:formulaRef>
                      </c:ext>
                    </c:extLst>
                    <c:strCache>
                      <c:ptCount val="1"/>
                      <c:pt idx="0">
                        <c:v>Honduras</c:v>
                      </c:pt>
                    </c:strCache>
                  </c:strRef>
                </c:tx>
                <c:spPr>
                  <a:ln w="28575" cap="rnd">
                    <a:solidFill>
                      <a:schemeClr val="accent4">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unweight'!$C$38:$AK$38</c15:sqref>
                        </c15:formulaRef>
                      </c:ext>
                    </c:extLst>
                    <c:numCache>
                      <c:formatCode>General</c:formatCode>
                      <c:ptCount val="35"/>
                      <c:pt idx="0">
                        <c:v>33.333333333333329</c:v>
                      </c:pt>
                      <c:pt idx="1">
                        <c:v>90.909090909090907</c:v>
                      </c:pt>
                      <c:pt idx="2">
                        <c:v>72.727272727272734</c:v>
                      </c:pt>
                      <c:pt idx="3">
                        <c:v>45.454545454545453</c:v>
                      </c:pt>
                      <c:pt idx="4">
                        <c:v>25.925925925925927</c:v>
                      </c:pt>
                      <c:pt idx="5">
                        <c:v>50.925925925925924</c:v>
                      </c:pt>
                      <c:pt idx="6">
                        <c:v>27.27272727272727</c:v>
                      </c:pt>
                      <c:pt idx="7">
                        <c:v>50</c:v>
                      </c:pt>
                      <c:pt idx="8">
                        <c:v>66.666666666666657</c:v>
                      </c:pt>
                      <c:pt idx="9">
                        <c:v>65</c:v>
                      </c:pt>
                      <c:pt idx="10">
                        <c:v>61.111111111111107</c:v>
                      </c:pt>
                      <c:pt idx="11">
                        <c:v>62.037037037037031</c:v>
                      </c:pt>
                      <c:pt idx="12">
                        <c:v>59.259259259259252</c:v>
                      </c:pt>
                      <c:pt idx="13">
                        <c:v>100</c:v>
                      </c:pt>
                      <c:pt idx="14">
                        <c:v>75</c:v>
                      </c:pt>
                      <c:pt idx="15">
                        <c:v>83.333333333333343</c:v>
                      </c:pt>
                      <c:pt idx="16">
                        <c:v>16.666666666666664</c:v>
                      </c:pt>
                      <c:pt idx="17">
                        <c:v>66.666666666666657</c:v>
                      </c:pt>
                      <c:pt idx="18">
                        <c:v>58.333333333333336</c:v>
                      </c:pt>
                      <c:pt idx="19">
                        <c:v>62.037037037037031</c:v>
                      </c:pt>
                      <c:pt idx="20">
                        <c:v>58.333333333333329</c:v>
                      </c:pt>
                      <c:pt idx="21">
                        <c:v>44.444444444444443</c:v>
                      </c:pt>
                      <c:pt idx="22">
                        <c:v>87.962962962962948</c:v>
                      </c:pt>
                      <c:pt idx="23">
                        <c:v>86.111111111111114</c:v>
                      </c:pt>
                      <c:pt idx="24">
                        <c:v>73.148148148148138</c:v>
                      </c:pt>
                      <c:pt idx="25">
                        <c:v>85</c:v>
                      </c:pt>
                      <c:pt idx="26">
                        <c:v>80.404040404040401</c:v>
                      </c:pt>
                      <c:pt idx="27">
                        <c:v>32.222222222222221</c:v>
                      </c:pt>
                      <c:pt idx="28">
                        <c:v>59.027777777777771</c:v>
                      </c:pt>
                      <c:pt idx="29">
                        <c:v>86.419753086419746</c:v>
                      </c:pt>
                      <c:pt idx="30">
                        <c:v>75</c:v>
                      </c:pt>
                      <c:pt idx="31">
                        <c:v>33.333333333333329</c:v>
                      </c:pt>
                      <c:pt idx="32">
                        <c:v>45.454545454545453</c:v>
                      </c:pt>
                      <c:pt idx="33">
                        <c:v>41.666666666666671</c:v>
                      </c:pt>
                      <c:pt idx="34">
                        <c:v>75</c:v>
                      </c:pt>
                    </c:numCache>
                  </c:numRef>
                </c:val>
                <c:smooth val="0"/>
                <c:extLst xmlns:c15="http://schemas.microsoft.com/office/drawing/2012/chart">
                  <c:ext xmlns:c16="http://schemas.microsoft.com/office/drawing/2014/chart" uri="{C3380CC4-5D6E-409C-BE32-E72D297353CC}">
                    <c16:uniqueId val="{0000001B-E44D-42BD-ABCA-CA68C35FFCB8}"/>
                  </c:ext>
                </c:extLst>
              </c15:ser>
            </c15:filteredLineSeries>
            <c15:filteredLineSeries>
              <c15:ser>
                <c:idx val="28"/>
                <c:order val="28"/>
                <c:tx>
                  <c:strRef>
                    <c:extLst xmlns:c15="http://schemas.microsoft.com/office/drawing/2012/chart">
                      <c:ext xmlns:c15="http://schemas.microsoft.com/office/drawing/2012/chart" uri="{02D57815-91ED-43cb-92C2-25804820EDAC}">
                        <c15:formulaRef>
                          <c15:sqref>'2017 matched scores unweight'!$B$39</c15:sqref>
                        </c15:formulaRef>
                      </c:ext>
                    </c:extLst>
                    <c:strCache>
                      <c:ptCount val="1"/>
                      <c:pt idx="0">
                        <c:v>India</c:v>
                      </c:pt>
                    </c:strCache>
                  </c:strRef>
                </c:tx>
                <c:spPr>
                  <a:ln w="28575" cap="rnd">
                    <a:solidFill>
                      <a:schemeClr val="accent5">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unweight'!$C$39:$AK$39</c15:sqref>
                        </c15:formulaRef>
                      </c:ext>
                    </c:extLst>
                    <c:numCache>
                      <c:formatCode>General</c:formatCode>
                      <c:ptCount val="35"/>
                      <c:pt idx="0">
                        <c:v>91.666666666666657</c:v>
                      </c:pt>
                      <c:pt idx="1">
                        <c:v>75</c:v>
                      </c:pt>
                      <c:pt idx="2">
                        <c:v>72.727272727272734</c:v>
                      </c:pt>
                      <c:pt idx="3">
                        <c:v>81.818181818181827</c:v>
                      </c:pt>
                      <c:pt idx="4">
                        <c:v>83.333333333333329</c:v>
                      </c:pt>
                      <c:pt idx="5">
                        <c:v>80.808080808080817</c:v>
                      </c:pt>
                      <c:pt idx="6">
                        <c:v>50</c:v>
                      </c:pt>
                      <c:pt idx="7">
                        <c:v>91.666666666666657</c:v>
                      </c:pt>
                      <c:pt idx="8">
                        <c:v>58.333333333333336</c:v>
                      </c:pt>
                      <c:pt idx="9">
                        <c:v>52.272727272727273</c:v>
                      </c:pt>
                      <c:pt idx="10">
                        <c:v>52.777777777777779</c:v>
                      </c:pt>
                      <c:pt idx="11">
                        <c:v>61.111111111111107</c:v>
                      </c:pt>
                      <c:pt idx="12">
                        <c:v>51.851851851851855</c:v>
                      </c:pt>
                      <c:pt idx="13">
                        <c:v>100</c:v>
                      </c:pt>
                      <c:pt idx="14">
                        <c:v>81.818181818181827</c:v>
                      </c:pt>
                      <c:pt idx="15">
                        <c:v>90.909090909090907</c:v>
                      </c:pt>
                      <c:pt idx="16">
                        <c:v>36.363636363636367</c:v>
                      </c:pt>
                      <c:pt idx="17">
                        <c:v>90.909090909090907</c:v>
                      </c:pt>
                      <c:pt idx="18">
                        <c:v>45.454545454545453</c:v>
                      </c:pt>
                      <c:pt idx="19">
                        <c:v>57.407407407407412</c:v>
                      </c:pt>
                      <c:pt idx="20">
                        <c:v>62.962962962962962</c:v>
                      </c:pt>
                      <c:pt idx="21">
                        <c:v>50</c:v>
                      </c:pt>
                      <c:pt idx="22">
                        <c:v>77.777777777777771</c:v>
                      </c:pt>
                      <c:pt idx="23">
                        <c:v>66.666666666666657</c:v>
                      </c:pt>
                      <c:pt idx="24">
                        <c:v>9.7222222222222214</c:v>
                      </c:pt>
                      <c:pt idx="25">
                        <c:v>50</c:v>
                      </c:pt>
                      <c:pt idx="26">
                        <c:v>69.777777777777771</c:v>
                      </c:pt>
                      <c:pt idx="27">
                        <c:v>57.575757575757571</c:v>
                      </c:pt>
                      <c:pt idx="28">
                        <c:v>60.51136363636364</c:v>
                      </c:pt>
                      <c:pt idx="29">
                        <c:v>71.380471380471377</c:v>
                      </c:pt>
                      <c:pt idx="30">
                        <c:v>90.909090909090907</c:v>
                      </c:pt>
                      <c:pt idx="31">
                        <c:v>30</c:v>
                      </c:pt>
                      <c:pt idx="32">
                        <c:v>40</c:v>
                      </c:pt>
                      <c:pt idx="33">
                        <c:v>50</c:v>
                      </c:pt>
                      <c:pt idx="34">
                        <c:v>60</c:v>
                      </c:pt>
                    </c:numCache>
                  </c:numRef>
                </c:val>
                <c:smooth val="0"/>
                <c:extLst xmlns:c15="http://schemas.microsoft.com/office/drawing/2012/chart">
                  <c:ext xmlns:c16="http://schemas.microsoft.com/office/drawing/2014/chart" uri="{C3380CC4-5D6E-409C-BE32-E72D297353CC}">
                    <c16:uniqueId val="{0000001C-E44D-42BD-ABCA-CA68C35FFCB8}"/>
                  </c:ext>
                </c:extLst>
              </c15:ser>
            </c15:filteredLineSeries>
            <c15:filteredLineSeries>
              <c15:ser>
                <c:idx val="29"/>
                <c:order val="29"/>
                <c:tx>
                  <c:strRef>
                    <c:extLst xmlns:c15="http://schemas.microsoft.com/office/drawing/2012/chart">
                      <c:ext xmlns:c15="http://schemas.microsoft.com/office/drawing/2012/chart" uri="{02D57815-91ED-43cb-92C2-25804820EDAC}">
                        <c15:formulaRef>
                          <c15:sqref>'2017 matched scores unweight'!$B$40</c15:sqref>
                        </c15:formulaRef>
                      </c:ext>
                    </c:extLst>
                    <c:strCache>
                      <c:ptCount val="1"/>
                      <c:pt idx="0">
                        <c:v>Iraq</c:v>
                      </c:pt>
                    </c:strCache>
                  </c:strRef>
                </c:tx>
                <c:spPr>
                  <a:ln w="28575" cap="rnd">
                    <a:solidFill>
                      <a:schemeClr val="accent6">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unweight'!$C$40:$AK$40</c15:sqref>
                        </c15:formulaRef>
                      </c:ext>
                    </c:extLst>
                    <c:numCache>
                      <c:formatCode>General</c:formatCode>
                      <c:ptCount val="35"/>
                      <c:pt idx="0">
                        <c:v>100</c:v>
                      </c:pt>
                      <c:pt idx="1">
                        <c:v>90.909090909090907</c:v>
                      </c:pt>
                      <c:pt idx="2">
                        <c:v>80</c:v>
                      </c:pt>
                      <c:pt idx="3">
                        <c:v>90</c:v>
                      </c:pt>
                      <c:pt idx="4">
                        <c:v>64.444444444444443</c:v>
                      </c:pt>
                      <c:pt idx="5">
                        <c:v>71.111111111111114</c:v>
                      </c:pt>
                      <c:pt idx="6">
                        <c:v>9.0909090909090917</c:v>
                      </c:pt>
                      <c:pt idx="7">
                        <c:v>72.727272727272734</c:v>
                      </c:pt>
                      <c:pt idx="8">
                        <c:v>70</c:v>
                      </c:pt>
                      <c:pt idx="9">
                        <c:v>44.121212121212125</c:v>
                      </c:pt>
                      <c:pt idx="10">
                        <c:v>43.333333333333336</c:v>
                      </c:pt>
                      <c:pt idx="11">
                        <c:v>43.333333333333336</c:v>
                      </c:pt>
                      <c:pt idx="12">
                        <c:v>51.851851851851855</c:v>
                      </c:pt>
                      <c:pt idx="13">
                        <c:v>70</c:v>
                      </c:pt>
                      <c:pt idx="14">
                        <c:v>80</c:v>
                      </c:pt>
                      <c:pt idx="15">
                        <c:v>70</c:v>
                      </c:pt>
                      <c:pt idx="16">
                        <c:v>70</c:v>
                      </c:pt>
                      <c:pt idx="17">
                        <c:v>42.857142857142854</c:v>
                      </c:pt>
                      <c:pt idx="18">
                        <c:v>25</c:v>
                      </c:pt>
                      <c:pt idx="19">
                        <c:v>55.555555555555557</c:v>
                      </c:pt>
                      <c:pt idx="20">
                        <c:v>48.148148148148145</c:v>
                      </c:pt>
                      <c:pt idx="21">
                        <c:v>52.222222222222221</c:v>
                      </c:pt>
                      <c:pt idx="22">
                        <c:v>54.320987654320987</c:v>
                      </c:pt>
                      <c:pt idx="23">
                        <c:v>69.696969696969688</c:v>
                      </c:pt>
                      <c:pt idx="24">
                        <c:v>46.913580246913583</c:v>
                      </c:pt>
                      <c:pt idx="25">
                        <c:v>52.525252525252519</c:v>
                      </c:pt>
                      <c:pt idx="26">
                        <c:v>80.738496071829402</c:v>
                      </c:pt>
                      <c:pt idx="27">
                        <c:v>49.074074074074076</c:v>
                      </c:pt>
                      <c:pt idx="28">
                        <c:v>44.189113355780016</c:v>
                      </c:pt>
                      <c:pt idx="29">
                        <c:v>66.049382716049379</c:v>
                      </c:pt>
                      <c:pt idx="30">
                        <c:v>30</c:v>
                      </c:pt>
                      <c:pt idx="31">
                        <c:v>72.727272727272734</c:v>
                      </c:pt>
                      <c:pt idx="32">
                        <c:v>66.666666666666657</c:v>
                      </c:pt>
                      <c:pt idx="33">
                        <c:v>50</c:v>
                      </c:pt>
                      <c:pt idx="34">
                        <c:v>63.636363636363633</c:v>
                      </c:pt>
                    </c:numCache>
                  </c:numRef>
                </c:val>
                <c:smooth val="0"/>
                <c:extLst xmlns:c15="http://schemas.microsoft.com/office/drawing/2012/chart">
                  <c:ext xmlns:c16="http://schemas.microsoft.com/office/drawing/2014/chart" uri="{C3380CC4-5D6E-409C-BE32-E72D297353CC}">
                    <c16:uniqueId val="{0000001D-E44D-42BD-ABCA-CA68C35FFCB8}"/>
                  </c:ext>
                </c:extLst>
              </c15:ser>
            </c15:filteredLineSeries>
            <c15:filteredLineSeries>
              <c15:ser>
                <c:idx val="30"/>
                <c:order val="30"/>
                <c:tx>
                  <c:strRef>
                    <c:extLst xmlns:c15="http://schemas.microsoft.com/office/drawing/2012/chart">
                      <c:ext xmlns:c15="http://schemas.microsoft.com/office/drawing/2012/chart" uri="{02D57815-91ED-43cb-92C2-25804820EDAC}">
                        <c15:formulaRef>
                          <c15:sqref>'2017 matched scores unweight'!$B$41</c15:sqref>
                        </c15:formulaRef>
                      </c:ext>
                    </c:extLst>
                    <c:strCache>
                      <c:ptCount val="1"/>
                      <c:pt idx="0">
                        <c:v>Jamaica</c:v>
                      </c:pt>
                    </c:strCache>
                  </c:strRef>
                </c:tx>
                <c:spPr>
                  <a:ln w="28575" cap="rnd">
                    <a:solidFill>
                      <a:schemeClr val="accent1">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unweight'!$C$41:$AK$41</c15:sqref>
                        </c15:formulaRef>
                      </c:ext>
                    </c:extLst>
                    <c:numCache>
                      <c:formatCode>General</c:formatCode>
                      <c:ptCount val="35"/>
                      <c:pt idx="0">
                        <c:v>100</c:v>
                      </c:pt>
                      <c:pt idx="1">
                        <c:v>100</c:v>
                      </c:pt>
                      <c:pt idx="2">
                        <c:v>92.857142857142861</c:v>
                      </c:pt>
                      <c:pt idx="3">
                        <c:v>100</c:v>
                      </c:pt>
                      <c:pt idx="4">
                        <c:v>82.051282051282058</c:v>
                      </c:pt>
                      <c:pt idx="5">
                        <c:v>73.80952380952381</c:v>
                      </c:pt>
                      <c:pt idx="6">
                        <c:v>53.846153846153847</c:v>
                      </c:pt>
                      <c:pt idx="7">
                        <c:v>93.333333333333329</c:v>
                      </c:pt>
                      <c:pt idx="8">
                        <c:v>92.857142857142861</c:v>
                      </c:pt>
                      <c:pt idx="9">
                        <c:v>0</c:v>
                      </c:pt>
                      <c:pt idx="10">
                        <c:v>65.925925925925924</c:v>
                      </c:pt>
                      <c:pt idx="11">
                        <c:v>61.111111111111107</c:v>
                      </c:pt>
                      <c:pt idx="12">
                        <c:v>62.698412698412703</c:v>
                      </c:pt>
                      <c:pt idx="13">
                        <c:v>100</c:v>
                      </c:pt>
                      <c:pt idx="14">
                        <c:v>81.818181818181827</c:v>
                      </c:pt>
                      <c:pt idx="15">
                        <c:v>71.428571428571431</c:v>
                      </c:pt>
                      <c:pt idx="16">
                        <c:v>45.454545454545453</c:v>
                      </c:pt>
                      <c:pt idx="17">
                        <c:v>66.666666666666657</c:v>
                      </c:pt>
                      <c:pt idx="18">
                        <c:v>23.076923076923077</c:v>
                      </c:pt>
                      <c:pt idx="19">
                        <c:v>65.185185185185176</c:v>
                      </c:pt>
                      <c:pt idx="20">
                        <c:v>57.777777777777779</c:v>
                      </c:pt>
                      <c:pt idx="21">
                        <c:v>52.592592592592588</c:v>
                      </c:pt>
                      <c:pt idx="22">
                        <c:v>75.213675213675216</c:v>
                      </c:pt>
                      <c:pt idx="23">
                        <c:v>40.170940170940163</c:v>
                      </c:pt>
                      <c:pt idx="24">
                        <c:v>29.05982905982906</c:v>
                      </c:pt>
                      <c:pt idx="25">
                        <c:v>0</c:v>
                      </c:pt>
                      <c:pt idx="26">
                        <c:v>72.96866096866097</c:v>
                      </c:pt>
                      <c:pt idx="27">
                        <c:v>28.888888888888889</c:v>
                      </c:pt>
                      <c:pt idx="28">
                        <c:v>47.5</c:v>
                      </c:pt>
                      <c:pt idx="29">
                        <c:v>88.8888888888889</c:v>
                      </c:pt>
                      <c:pt idx="30">
                        <c:v>78.571428571428569</c:v>
                      </c:pt>
                      <c:pt idx="31">
                        <c:v>57.142857142857139</c:v>
                      </c:pt>
                      <c:pt idx="32">
                        <c:v>44.444444444444443</c:v>
                      </c:pt>
                      <c:pt idx="33">
                        <c:v>66.666666666666657</c:v>
                      </c:pt>
                      <c:pt idx="34">
                        <c:v>85.714285714285708</c:v>
                      </c:pt>
                    </c:numCache>
                  </c:numRef>
                </c:val>
                <c:smooth val="0"/>
                <c:extLst xmlns:c15="http://schemas.microsoft.com/office/drawing/2012/chart">
                  <c:ext xmlns:c16="http://schemas.microsoft.com/office/drawing/2014/chart" uri="{C3380CC4-5D6E-409C-BE32-E72D297353CC}">
                    <c16:uniqueId val="{0000001E-E44D-42BD-ABCA-CA68C35FFCB8}"/>
                  </c:ext>
                </c:extLst>
              </c15:ser>
            </c15:filteredLineSeries>
            <c15:filteredLineSeries>
              <c15:ser>
                <c:idx val="31"/>
                <c:order val="31"/>
                <c:tx>
                  <c:strRef>
                    <c:extLst xmlns:c15="http://schemas.microsoft.com/office/drawing/2012/chart">
                      <c:ext xmlns:c15="http://schemas.microsoft.com/office/drawing/2012/chart" uri="{02D57815-91ED-43cb-92C2-25804820EDAC}">
                        <c15:formulaRef>
                          <c15:sqref>'2017 matched scores unweight'!$B$42</c15:sqref>
                        </c15:formulaRef>
                      </c:ext>
                    </c:extLst>
                    <c:strCache>
                      <c:ptCount val="1"/>
                      <c:pt idx="0">
                        <c:v>Jordan</c:v>
                      </c:pt>
                    </c:strCache>
                  </c:strRef>
                </c:tx>
                <c:spPr>
                  <a:ln w="28575" cap="rnd">
                    <a:solidFill>
                      <a:schemeClr val="accent2">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unweight'!$C$42:$AK$42</c15:sqref>
                        </c15:formulaRef>
                      </c:ext>
                    </c:extLst>
                    <c:numCache>
                      <c:formatCode>General</c:formatCode>
                      <c:ptCount val="35"/>
                      <c:pt idx="0">
                        <c:v>93.75</c:v>
                      </c:pt>
                      <c:pt idx="1">
                        <c:v>93.75</c:v>
                      </c:pt>
                      <c:pt idx="2">
                        <c:v>86.666666666666671</c:v>
                      </c:pt>
                      <c:pt idx="3">
                        <c:v>87.5</c:v>
                      </c:pt>
                      <c:pt idx="4">
                        <c:v>68.888888888888886</c:v>
                      </c:pt>
                      <c:pt idx="5">
                        <c:v>67.407407407407405</c:v>
                      </c:pt>
                      <c:pt idx="6">
                        <c:v>57.142857142857139</c:v>
                      </c:pt>
                      <c:pt idx="7">
                        <c:v>100</c:v>
                      </c:pt>
                      <c:pt idx="8">
                        <c:v>86.666666666666671</c:v>
                      </c:pt>
                      <c:pt idx="9">
                        <c:v>69.25</c:v>
                      </c:pt>
                      <c:pt idx="10">
                        <c:v>68.75</c:v>
                      </c:pt>
                      <c:pt idx="11">
                        <c:v>72.916666666666657</c:v>
                      </c:pt>
                      <c:pt idx="12">
                        <c:v>68.888888888888886</c:v>
                      </c:pt>
                      <c:pt idx="13">
                        <c:v>100</c:v>
                      </c:pt>
                      <c:pt idx="14">
                        <c:v>75</c:v>
                      </c:pt>
                      <c:pt idx="15">
                        <c:v>93.333333333333329</c:v>
                      </c:pt>
                      <c:pt idx="16">
                        <c:v>66.666666666666657</c:v>
                      </c:pt>
                      <c:pt idx="17">
                        <c:v>93.75</c:v>
                      </c:pt>
                      <c:pt idx="18">
                        <c:v>71.428571428571431</c:v>
                      </c:pt>
                      <c:pt idx="19">
                        <c:v>66.666666666666657</c:v>
                      </c:pt>
                      <c:pt idx="20">
                        <c:v>74.305555555555557</c:v>
                      </c:pt>
                      <c:pt idx="21">
                        <c:v>67.361111111111114</c:v>
                      </c:pt>
                      <c:pt idx="22">
                        <c:v>70.833333333333329</c:v>
                      </c:pt>
                      <c:pt idx="23">
                        <c:v>74.305555555555557</c:v>
                      </c:pt>
                      <c:pt idx="24">
                        <c:v>66.666666666666657</c:v>
                      </c:pt>
                      <c:pt idx="25">
                        <c:v>61.147435897435898</c:v>
                      </c:pt>
                      <c:pt idx="26">
                        <c:v>67.181522181522183</c:v>
                      </c:pt>
                      <c:pt idx="27">
                        <c:v>42.857142857142854</c:v>
                      </c:pt>
                      <c:pt idx="28">
                        <c:v>55.283119658119659</c:v>
                      </c:pt>
                      <c:pt idx="29">
                        <c:v>89.783950617283949</c:v>
                      </c:pt>
                      <c:pt idx="30">
                        <c:v>86.666666666666671</c:v>
                      </c:pt>
                      <c:pt idx="31">
                        <c:v>50</c:v>
                      </c:pt>
                      <c:pt idx="32">
                        <c:v>53.846153846153847</c:v>
                      </c:pt>
                      <c:pt idx="33">
                        <c:v>86.666666666666671</c:v>
                      </c:pt>
                      <c:pt idx="34">
                        <c:v>80</c:v>
                      </c:pt>
                    </c:numCache>
                  </c:numRef>
                </c:val>
                <c:smooth val="0"/>
                <c:extLst xmlns:c15="http://schemas.microsoft.com/office/drawing/2012/chart">
                  <c:ext xmlns:c16="http://schemas.microsoft.com/office/drawing/2014/chart" uri="{C3380CC4-5D6E-409C-BE32-E72D297353CC}">
                    <c16:uniqueId val="{0000001F-E44D-42BD-ABCA-CA68C35FFCB8}"/>
                  </c:ext>
                </c:extLst>
              </c15:ser>
            </c15:filteredLineSeries>
            <c15:filteredLineSeries>
              <c15:ser>
                <c:idx val="32"/>
                <c:order val="32"/>
                <c:tx>
                  <c:strRef>
                    <c:extLst xmlns:c15="http://schemas.microsoft.com/office/drawing/2012/chart">
                      <c:ext xmlns:c15="http://schemas.microsoft.com/office/drawing/2012/chart" uri="{02D57815-91ED-43cb-92C2-25804820EDAC}">
                        <c15:formulaRef>
                          <c15:sqref>'2017 matched scores unweight'!$B$43</c15:sqref>
                        </c15:formulaRef>
                      </c:ext>
                    </c:extLst>
                    <c:strCache>
                      <c:ptCount val="1"/>
                      <c:pt idx="0">
                        <c:v>Kazakhstan</c:v>
                      </c:pt>
                    </c:strCache>
                  </c:strRef>
                </c:tx>
                <c:spPr>
                  <a:ln w="28575" cap="rnd">
                    <a:solidFill>
                      <a:schemeClr val="accent3">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unweight'!$C$43:$AK$43</c15:sqref>
                        </c15:formulaRef>
                      </c:ext>
                    </c:extLst>
                    <c:numCache>
                      <c:formatCode>General</c:formatCode>
                      <c:ptCount val="35"/>
                      <c:pt idx="0">
                        <c:v>92.307692307692307</c:v>
                      </c:pt>
                      <c:pt idx="1">
                        <c:v>84.615384615384613</c:v>
                      </c:pt>
                      <c:pt idx="2">
                        <c:v>76.923076923076934</c:v>
                      </c:pt>
                      <c:pt idx="3">
                        <c:v>50</c:v>
                      </c:pt>
                      <c:pt idx="4">
                        <c:v>44.444444444444443</c:v>
                      </c:pt>
                      <c:pt idx="5">
                        <c:v>42.129629629629633</c:v>
                      </c:pt>
                      <c:pt idx="6">
                        <c:v>53.846153846153847</c:v>
                      </c:pt>
                      <c:pt idx="7">
                        <c:v>76.923076923076934</c:v>
                      </c:pt>
                      <c:pt idx="8">
                        <c:v>84.615384615384613</c:v>
                      </c:pt>
                      <c:pt idx="9">
                        <c:v>76.666666666666657</c:v>
                      </c:pt>
                      <c:pt idx="10">
                        <c:v>51.388888888888886</c:v>
                      </c:pt>
                      <c:pt idx="11">
                        <c:v>53.84615384615384</c:v>
                      </c:pt>
                      <c:pt idx="12">
                        <c:v>43.162393162393165</c:v>
                      </c:pt>
                      <c:pt idx="13">
                        <c:v>100</c:v>
                      </c:pt>
                      <c:pt idx="14">
                        <c:v>100</c:v>
                      </c:pt>
                      <c:pt idx="15">
                        <c:v>92.307692307692307</c:v>
                      </c:pt>
                      <c:pt idx="16">
                        <c:v>23.076923076923077</c:v>
                      </c:pt>
                      <c:pt idx="17">
                        <c:v>66.666666666666657</c:v>
                      </c:pt>
                      <c:pt idx="18">
                        <c:v>27.27272727272727</c:v>
                      </c:pt>
                      <c:pt idx="19">
                        <c:v>59.82905982905983</c:v>
                      </c:pt>
                      <c:pt idx="20">
                        <c:v>35.18518518518519</c:v>
                      </c:pt>
                      <c:pt idx="21">
                        <c:v>27.777777777777779</c:v>
                      </c:pt>
                      <c:pt idx="22">
                        <c:v>65.740740740740748</c:v>
                      </c:pt>
                      <c:pt idx="23">
                        <c:v>84.615384615384613</c:v>
                      </c:pt>
                      <c:pt idx="24">
                        <c:v>18.518518518518515</c:v>
                      </c:pt>
                      <c:pt idx="25">
                        <c:v>78.846153846153854</c:v>
                      </c:pt>
                      <c:pt idx="26">
                        <c:v>73.696969696969703</c:v>
                      </c:pt>
                      <c:pt idx="27">
                        <c:v>20.37037037037037</c:v>
                      </c:pt>
                      <c:pt idx="28">
                        <c:v>37.019230769230766</c:v>
                      </c:pt>
                      <c:pt idx="29">
                        <c:v>48.836657169990502</c:v>
                      </c:pt>
                      <c:pt idx="30">
                        <c:v>84.615384615384613</c:v>
                      </c:pt>
                      <c:pt idx="31">
                        <c:v>45.454545454545453</c:v>
                      </c:pt>
                      <c:pt idx="32">
                        <c:v>40</c:v>
                      </c:pt>
                      <c:pt idx="33">
                        <c:v>84.615384615384613</c:v>
                      </c:pt>
                      <c:pt idx="34">
                        <c:v>75</c:v>
                      </c:pt>
                    </c:numCache>
                  </c:numRef>
                </c:val>
                <c:smooth val="0"/>
                <c:extLst xmlns:c15="http://schemas.microsoft.com/office/drawing/2012/chart">
                  <c:ext xmlns:c16="http://schemas.microsoft.com/office/drawing/2014/chart" uri="{C3380CC4-5D6E-409C-BE32-E72D297353CC}">
                    <c16:uniqueId val="{00000020-E44D-42BD-ABCA-CA68C35FFCB8}"/>
                  </c:ext>
                </c:extLst>
              </c15:ser>
            </c15:filteredLineSeries>
            <c15:filteredLineSeries>
              <c15:ser>
                <c:idx val="34"/>
                <c:order val="34"/>
                <c:tx>
                  <c:strRef>
                    <c:extLst xmlns:c15="http://schemas.microsoft.com/office/drawing/2012/chart">
                      <c:ext xmlns:c15="http://schemas.microsoft.com/office/drawing/2012/chart" uri="{02D57815-91ED-43cb-92C2-25804820EDAC}">
                        <c15:formulaRef>
                          <c15:sqref>'2017 matched scores unweight'!$B$45</c15:sqref>
                        </c15:formulaRef>
                      </c:ext>
                    </c:extLst>
                    <c:strCache>
                      <c:ptCount val="1"/>
                      <c:pt idx="0">
                        <c:v>Kyrgyzstan</c:v>
                      </c:pt>
                    </c:strCache>
                  </c:strRef>
                </c:tx>
                <c:spPr>
                  <a:ln w="28575" cap="rnd">
                    <a:solidFill>
                      <a:schemeClr val="accent5">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unweight'!$C$45:$AK$45</c15:sqref>
                        </c15:formulaRef>
                      </c:ext>
                    </c:extLst>
                    <c:numCache>
                      <c:formatCode>General</c:formatCode>
                      <c:ptCount val="35"/>
                      <c:pt idx="0">
                        <c:v>35.294117647058826</c:v>
                      </c:pt>
                      <c:pt idx="1">
                        <c:v>61.111111111111114</c:v>
                      </c:pt>
                      <c:pt idx="2">
                        <c:v>29.411764705882355</c:v>
                      </c:pt>
                      <c:pt idx="3">
                        <c:v>47.058823529411761</c:v>
                      </c:pt>
                      <c:pt idx="4">
                        <c:v>35.18518518518519</c:v>
                      </c:pt>
                      <c:pt idx="5">
                        <c:v>37.037037037037031</c:v>
                      </c:pt>
                      <c:pt idx="6">
                        <c:v>50</c:v>
                      </c:pt>
                      <c:pt idx="7">
                        <c:v>72.222222222222214</c:v>
                      </c:pt>
                      <c:pt idx="8">
                        <c:v>68.421052631578945</c:v>
                      </c:pt>
                      <c:pt idx="9">
                        <c:v>63.239766081871345</c:v>
                      </c:pt>
                      <c:pt idx="10">
                        <c:v>43.20987654320988</c:v>
                      </c:pt>
                      <c:pt idx="11">
                        <c:v>46.913580246913583</c:v>
                      </c:pt>
                      <c:pt idx="12">
                        <c:v>41.358024691358025</c:v>
                      </c:pt>
                      <c:pt idx="13">
                        <c:v>84.210526315789465</c:v>
                      </c:pt>
                      <c:pt idx="14">
                        <c:v>83.333333333333343</c:v>
                      </c:pt>
                      <c:pt idx="15">
                        <c:v>73.68421052631578</c:v>
                      </c:pt>
                      <c:pt idx="16">
                        <c:v>50</c:v>
                      </c:pt>
                      <c:pt idx="17">
                        <c:v>77.777777777777786</c:v>
                      </c:pt>
                      <c:pt idx="18">
                        <c:v>25</c:v>
                      </c:pt>
                      <c:pt idx="19">
                        <c:v>57.89473684210526</c:v>
                      </c:pt>
                      <c:pt idx="20">
                        <c:v>54.385964912280699</c:v>
                      </c:pt>
                      <c:pt idx="21">
                        <c:v>42.10526315789474</c:v>
                      </c:pt>
                      <c:pt idx="22">
                        <c:v>59.064327485380119</c:v>
                      </c:pt>
                      <c:pt idx="23">
                        <c:v>74.853801169590639</c:v>
                      </c:pt>
                      <c:pt idx="24">
                        <c:v>47.712418300653589</c:v>
                      </c:pt>
                      <c:pt idx="25">
                        <c:v>60.832473340213276</c:v>
                      </c:pt>
                      <c:pt idx="26">
                        <c:v>68.141534391534393</c:v>
                      </c:pt>
                      <c:pt idx="27">
                        <c:v>19.883040935672511</c:v>
                      </c:pt>
                      <c:pt idx="28">
                        <c:v>41.853476283300843</c:v>
                      </c:pt>
                      <c:pt idx="29">
                        <c:v>60.396361273554248</c:v>
                      </c:pt>
                      <c:pt idx="30">
                        <c:v>73.68421052631578</c:v>
                      </c:pt>
                      <c:pt idx="31">
                        <c:v>41.17647058823529</c:v>
                      </c:pt>
                      <c:pt idx="32">
                        <c:v>29.411764705882355</c:v>
                      </c:pt>
                      <c:pt idx="33">
                        <c:v>35.294117647058826</c:v>
                      </c:pt>
                      <c:pt idx="34">
                        <c:v>84.210526315789465</c:v>
                      </c:pt>
                    </c:numCache>
                  </c:numRef>
                </c:val>
                <c:smooth val="0"/>
                <c:extLst xmlns:c15="http://schemas.microsoft.com/office/drawing/2012/chart">
                  <c:ext xmlns:c16="http://schemas.microsoft.com/office/drawing/2014/chart" uri="{C3380CC4-5D6E-409C-BE32-E72D297353CC}">
                    <c16:uniqueId val="{00000022-E44D-42BD-ABCA-CA68C35FFCB8}"/>
                  </c:ext>
                </c:extLst>
              </c15:ser>
            </c15:filteredLineSeries>
            <c15:filteredLineSeries>
              <c15:ser>
                <c:idx val="35"/>
                <c:order val="35"/>
                <c:tx>
                  <c:strRef>
                    <c:extLst xmlns:c15="http://schemas.microsoft.com/office/drawing/2012/chart">
                      <c:ext xmlns:c15="http://schemas.microsoft.com/office/drawing/2012/chart" uri="{02D57815-91ED-43cb-92C2-25804820EDAC}">
                        <c15:formulaRef>
                          <c15:sqref>'2017 matched scores unweight'!$B$46</c15:sqref>
                        </c15:formulaRef>
                      </c:ext>
                    </c:extLst>
                    <c:strCache>
                      <c:ptCount val="1"/>
                      <c:pt idx="0">
                        <c:v>Lao PDR</c:v>
                      </c:pt>
                    </c:strCache>
                  </c:strRef>
                </c:tx>
                <c:spPr>
                  <a:ln w="28575" cap="rnd">
                    <a:solidFill>
                      <a:schemeClr val="accent6">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unweight'!$C$46:$AK$46</c15:sqref>
                        </c15:formulaRef>
                      </c:ext>
                    </c:extLst>
                    <c:numCache>
                      <c:formatCode>General</c:formatCode>
                      <c:ptCount val="35"/>
                      <c:pt idx="0">
                        <c:v>90.909090909090907</c:v>
                      </c:pt>
                      <c:pt idx="1">
                        <c:v>36.363636363636367</c:v>
                      </c:pt>
                      <c:pt idx="2">
                        <c:v>72.727272727272734</c:v>
                      </c:pt>
                      <c:pt idx="3">
                        <c:v>40</c:v>
                      </c:pt>
                      <c:pt idx="4">
                        <c:v>77.777777777777771</c:v>
                      </c:pt>
                      <c:pt idx="5">
                        <c:v>59.259259259259252</c:v>
                      </c:pt>
                      <c:pt idx="6">
                        <c:v>33.333333333333329</c:v>
                      </c:pt>
                      <c:pt idx="7">
                        <c:v>80</c:v>
                      </c:pt>
                      <c:pt idx="8">
                        <c:v>10</c:v>
                      </c:pt>
                      <c:pt idx="9">
                        <c:v>36.161616161616166</c:v>
                      </c:pt>
                      <c:pt idx="10">
                        <c:v>45.454545454545453</c:v>
                      </c:pt>
                      <c:pt idx="11">
                        <c:v>55.555555555555557</c:v>
                      </c:pt>
                      <c:pt idx="12">
                        <c:v>61.616161616161619</c:v>
                      </c:pt>
                      <c:pt idx="13">
                        <c:v>100</c:v>
                      </c:pt>
                      <c:pt idx="14">
                        <c:v>80</c:v>
                      </c:pt>
                      <c:pt idx="15">
                        <c:v>44.444444444444443</c:v>
                      </c:pt>
                      <c:pt idx="16">
                        <c:v>33.333333333333329</c:v>
                      </c:pt>
                      <c:pt idx="17">
                        <c:v>30</c:v>
                      </c:pt>
                      <c:pt idx="18">
                        <c:v>20</c:v>
                      </c:pt>
                      <c:pt idx="19">
                        <c:v>74.444444444444443</c:v>
                      </c:pt>
                      <c:pt idx="20">
                        <c:v>56.79012345679012</c:v>
                      </c:pt>
                      <c:pt idx="21">
                        <c:v>46.464646464646464</c:v>
                      </c:pt>
                      <c:pt idx="22">
                        <c:v>61.111111111111107</c:v>
                      </c:pt>
                      <c:pt idx="23">
                        <c:v>60.493827160493829</c:v>
                      </c:pt>
                      <c:pt idx="24">
                        <c:v>59.259259259259252</c:v>
                      </c:pt>
                      <c:pt idx="25">
                        <c:v>98</c:v>
                      </c:pt>
                      <c:pt idx="26">
                        <c:v>86.592592592592595</c:v>
                      </c:pt>
                      <c:pt idx="27">
                        <c:v>29.629629629629626</c:v>
                      </c:pt>
                      <c:pt idx="28">
                        <c:v>48.73737373737373</c:v>
                      </c:pt>
                      <c:pt idx="29">
                        <c:v>77.441077441077439</c:v>
                      </c:pt>
                      <c:pt idx="30">
                        <c:v>63.636363636363633</c:v>
                      </c:pt>
                      <c:pt idx="31">
                        <c:v>40</c:v>
                      </c:pt>
                      <c:pt idx="32">
                        <c:v>37.5</c:v>
                      </c:pt>
                      <c:pt idx="33">
                        <c:v>40</c:v>
                      </c:pt>
                      <c:pt idx="34">
                        <c:v>20</c:v>
                      </c:pt>
                    </c:numCache>
                  </c:numRef>
                </c:val>
                <c:smooth val="0"/>
                <c:extLst xmlns:c15="http://schemas.microsoft.com/office/drawing/2012/chart">
                  <c:ext xmlns:c16="http://schemas.microsoft.com/office/drawing/2014/chart" uri="{C3380CC4-5D6E-409C-BE32-E72D297353CC}">
                    <c16:uniqueId val="{00000024-E44D-42BD-ABCA-CA68C35FFCB8}"/>
                  </c:ext>
                </c:extLst>
              </c15:ser>
            </c15:filteredLineSeries>
            <c15:filteredLineSeries>
              <c15:ser>
                <c:idx val="38"/>
                <c:order val="38"/>
                <c:tx>
                  <c:strRef>
                    <c:extLst xmlns:c15="http://schemas.microsoft.com/office/drawing/2012/chart">
                      <c:ext xmlns:c15="http://schemas.microsoft.com/office/drawing/2012/chart" uri="{02D57815-91ED-43cb-92C2-25804820EDAC}">
                        <c15:formulaRef>
                          <c15:sqref>'2017 matched scores unweight'!$B$49</c15:sqref>
                        </c15:formulaRef>
                      </c:ext>
                    </c:extLst>
                    <c:strCache>
                      <c:ptCount val="1"/>
                      <c:pt idx="0">
                        <c:v>Madagascar</c:v>
                      </c:pt>
                    </c:strCache>
                  </c:strRef>
                </c:tx>
                <c:spPr>
                  <a:ln w="28575" cap="rnd">
                    <a:solidFill>
                      <a:schemeClr val="accent3">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unweight'!$C$49:$AK$49</c15:sqref>
                        </c15:formulaRef>
                      </c:ext>
                    </c:extLst>
                    <c:numCache>
                      <c:formatCode>General</c:formatCode>
                      <c:ptCount val="35"/>
                      <c:pt idx="0">
                        <c:v>100</c:v>
                      </c:pt>
                      <c:pt idx="1">
                        <c:v>100</c:v>
                      </c:pt>
                      <c:pt idx="2">
                        <c:v>100</c:v>
                      </c:pt>
                      <c:pt idx="3">
                        <c:v>92.857142857142861</c:v>
                      </c:pt>
                      <c:pt idx="4">
                        <c:v>38.888888888888886</c:v>
                      </c:pt>
                      <c:pt idx="5">
                        <c:v>29.292929292929291</c:v>
                      </c:pt>
                      <c:pt idx="6">
                        <c:v>92.857142857142861</c:v>
                      </c:pt>
                      <c:pt idx="7">
                        <c:v>92.307692307692307</c:v>
                      </c:pt>
                      <c:pt idx="8">
                        <c:v>86.666666666666671</c:v>
                      </c:pt>
                      <c:pt idx="9">
                        <c:v>55.818181818181813</c:v>
                      </c:pt>
                      <c:pt idx="10">
                        <c:v>57.777777777777779</c:v>
                      </c:pt>
                      <c:pt idx="11">
                        <c:v>72.592592592592595</c:v>
                      </c:pt>
                      <c:pt idx="12">
                        <c:v>72.592592592592595</c:v>
                      </c:pt>
                      <c:pt idx="13">
                        <c:v>100</c:v>
                      </c:pt>
                      <c:pt idx="14">
                        <c:v>92.857142857142861</c:v>
                      </c:pt>
                      <c:pt idx="15">
                        <c:v>100</c:v>
                      </c:pt>
                      <c:pt idx="16">
                        <c:v>76.923076923076934</c:v>
                      </c:pt>
                      <c:pt idx="17">
                        <c:v>92.307692307692307</c:v>
                      </c:pt>
                      <c:pt idx="18">
                        <c:v>30.76923076923077</c:v>
                      </c:pt>
                      <c:pt idx="19">
                        <c:v>60</c:v>
                      </c:pt>
                      <c:pt idx="20">
                        <c:v>51.111111111111107</c:v>
                      </c:pt>
                      <c:pt idx="21">
                        <c:v>43.703703703703702</c:v>
                      </c:pt>
                      <c:pt idx="22">
                        <c:v>60.185185185185183</c:v>
                      </c:pt>
                      <c:pt idx="23">
                        <c:v>54.814814814814817</c:v>
                      </c:pt>
                      <c:pt idx="24">
                        <c:v>55.555555555555557</c:v>
                      </c:pt>
                      <c:pt idx="25">
                        <c:v>73.888888888888886</c:v>
                      </c:pt>
                      <c:pt idx="26">
                        <c:v>65.631528964862298</c:v>
                      </c:pt>
                      <c:pt idx="27">
                        <c:v>60.317460317460316</c:v>
                      </c:pt>
                      <c:pt idx="28">
                        <c:v>39.93386243386243</c:v>
                      </c:pt>
                      <c:pt idx="29">
                        <c:v>71.851851851851848</c:v>
                      </c:pt>
                      <c:pt idx="30">
                        <c:v>71.428571428571431</c:v>
                      </c:pt>
                      <c:pt idx="31">
                        <c:v>9.0909090909090917</c:v>
                      </c:pt>
                      <c:pt idx="32">
                        <c:v>20</c:v>
                      </c:pt>
                      <c:pt idx="33">
                        <c:v>69.230769230769226</c:v>
                      </c:pt>
                      <c:pt idx="34">
                        <c:v>100</c:v>
                      </c:pt>
                    </c:numCache>
                  </c:numRef>
                </c:val>
                <c:smooth val="0"/>
                <c:extLst xmlns:c15="http://schemas.microsoft.com/office/drawing/2012/chart">
                  <c:ext xmlns:c16="http://schemas.microsoft.com/office/drawing/2014/chart" uri="{C3380CC4-5D6E-409C-BE32-E72D297353CC}">
                    <c16:uniqueId val="{00000027-E44D-42BD-ABCA-CA68C35FFCB8}"/>
                  </c:ext>
                </c:extLst>
              </c15:ser>
            </c15:filteredLineSeries>
            <c15:filteredLineSeries>
              <c15:ser>
                <c:idx val="40"/>
                <c:order val="40"/>
                <c:tx>
                  <c:strRef>
                    <c:extLst xmlns:c15="http://schemas.microsoft.com/office/drawing/2012/chart">
                      <c:ext xmlns:c15="http://schemas.microsoft.com/office/drawing/2012/chart" uri="{02D57815-91ED-43cb-92C2-25804820EDAC}">
                        <c15:formulaRef>
                          <c15:sqref>'2017 matched scores unweight'!$B$51</c15:sqref>
                        </c15:formulaRef>
                      </c:ext>
                    </c:extLst>
                    <c:strCache>
                      <c:ptCount val="1"/>
                      <c:pt idx="0">
                        <c:v>Malaysia</c:v>
                      </c:pt>
                    </c:strCache>
                  </c:strRef>
                </c:tx>
                <c:spPr>
                  <a:ln w="28575" cap="rnd">
                    <a:solidFill>
                      <a:schemeClr val="accent5">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unweight'!$C$51:$AK$51</c15:sqref>
                        </c15:formulaRef>
                      </c:ext>
                    </c:extLst>
                    <c:numCache>
                      <c:formatCode>General</c:formatCode>
                      <c:ptCount val="35"/>
                      <c:pt idx="0">
                        <c:v>63.636363636363633</c:v>
                      </c:pt>
                      <c:pt idx="1">
                        <c:v>81.818181818181827</c:v>
                      </c:pt>
                      <c:pt idx="2">
                        <c:v>81.818181818181827</c:v>
                      </c:pt>
                      <c:pt idx="3">
                        <c:v>60</c:v>
                      </c:pt>
                      <c:pt idx="4">
                        <c:v>72.839506172839506</c:v>
                      </c:pt>
                      <c:pt idx="5">
                        <c:v>46.296296296296298</c:v>
                      </c:pt>
                      <c:pt idx="6">
                        <c:v>37.5</c:v>
                      </c:pt>
                      <c:pt idx="7">
                        <c:v>90</c:v>
                      </c:pt>
                      <c:pt idx="8">
                        <c:v>66.666666666666657</c:v>
                      </c:pt>
                      <c:pt idx="9">
                        <c:v>60.292207792207797</c:v>
                      </c:pt>
                      <c:pt idx="10">
                        <c:v>77.777777777777771</c:v>
                      </c:pt>
                      <c:pt idx="11">
                        <c:v>69.135802469135797</c:v>
                      </c:pt>
                      <c:pt idx="12">
                        <c:v>68.055555555555557</c:v>
                      </c:pt>
                      <c:pt idx="13">
                        <c:v>70</c:v>
                      </c:pt>
                      <c:pt idx="14">
                        <c:v>62.5</c:v>
                      </c:pt>
                      <c:pt idx="15">
                        <c:v>50</c:v>
                      </c:pt>
                      <c:pt idx="16">
                        <c:v>16.666666666666664</c:v>
                      </c:pt>
                      <c:pt idx="17">
                        <c:v>33.333333333333329</c:v>
                      </c:pt>
                      <c:pt idx="18">
                        <c:v>14.285714285714285</c:v>
                      </c:pt>
                      <c:pt idx="19">
                        <c:v>57.777777777777779</c:v>
                      </c:pt>
                      <c:pt idx="20">
                        <c:v>57.777777777777779</c:v>
                      </c:pt>
                      <c:pt idx="21">
                        <c:v>65.555555555555557</c:v>
                      </c:pt>
                      <c:pt idx="22">
                        <c:v>73.015873015873012</c:v>
                      </c:pt>
                      <c:pt idx="23">
                        <c:v>82.716049382716051</c:v>
                      </c:pt>
                      <c:pt idx="24">
                        <c:v>60.317460317460316</c:v>
                      </c:pt>
                      <c:pt idx="25">
                        <c:v>30.952380952380953</c:v>
                      </c:pt>
                      <c:pt idx="26">
                        <c:v>68.862514029180701</c:v>
                      </c:pt>
                      <c:pt idx="27">
                        <c:v>58.888888888888886</c:v>
                      </c:pt>
                      <c:pt idx="28">
                        <c:v>37.5</c:v>
                      </c:pt>
                      <c:pt idx="29">
                        <c:v>79.797979797979792</c:v>
                      </c:pt>
                      <c:pt idx="30">
                        <c:v>55.555555555555557</c:v>
                      </c:pt>
                      <c:pt idx="31">
                        <c:v>33.333333333333329</c:v>
                      </c:pt>
                      <c:pt idx="32">
                        <c:v>33.333333333333329</c:v>
                      </c:pt>
                      <c:pt idx="33">
                        <c:v>62.5</c:v>
                      </c:pt>
                      <c:pt idx="34">
                        <c:v>63.636363636363633</c:v>
                      </c:pt>
                    </c:numCache>
                  </c:numRef>
                </c:val>
                <c:smooth val="0"/>
                <c:extLst xmlns:c15="http://schemas.microsoft.com/office/drawing/2012/chart">
                  <c:ext xmlns:c16="http://schemas.microsoft.com/office/drawing/2014/chart" uri="{C3380CC4-5D6E-409C-BE32-E72D297353CC}">
                    <c16:uniqueId val="{00000029-E44D-42BD-ABCA-CA68C35FFCB8}"/>
                  </c:ext>
                </c:extLst>
              </c15:ser>
            </c15:filteredLineSeries>
            <c15:filteredLineSeries>
              <c15:ser>
                <c:idx val="41"/>
                <c:order val="41"/>
                <c:tx>
                  <c:strRef>
                    <c:extLst xmlns:c15="http://schemas.microsoft.com/office/drawing/2012/chart">
                      <c:ext xmlns:c15="http://schemas.microsoft.com/office/drawing/2012/chart" uri="{02D57815-91ED-43cb-92C2-25804820EDAC}">
                        <c15:formulaRef>
                          <c15:sqref>'2017 matched scores unweight'!$B$52</c15:sqref>
                        </c15:formulaRef>
                      </c:ext>
                    </c:extLst>
                    <c:strCache>
                      <c:ptCount val="1"/>
                      <c:pt idx="0">
                        <c:v>Mali</c:v>
                      </c:pt>
                    </c:strCache>
                  </c:strRef>
                </c:tx>
                <c:spPr>
                  <a:ln w="28575" cap="rnd">
                    <a:solidFill>
                      <a:schemeClr val="accent6">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unweight'!$C$52:$AK$52</c15:sqref>
                        </c15:formulaRef>
                      </c:ext>
                    </c:extLst>
                    <c:numCache>
                      <c:formatCode>General</c:formatCode>
                      <c:ptCount val="35"/>
                      <c:pt idx="0">
                        <c:v>100</c:v>
                      </c:pt>
                      <c:pt idx="1">
                        <c:v>100</c:v>
                      </c:pt>
                      <c:pt idx="2">
                        <c:v>100</c:v>
                      </c:pt>
                      <c:pt idx="3">
                        <c:v>92.307692307692307</c:v>
                      </c:pt>
                      <c:pt idx="4">
                        <c:v>34.18803418803418</c:v>
                      </c:pt>
                      <c:pt idx="5">
                        <c:v>64.102564102564102</c:v>
                      </c:pt>
                      <c:pt idx="6">
                        <c:v>83.333333333333343</c:v>
                      </c:pt>
                      <c:pt idx="7">
                        <c:v>84.615384615384613</c:v>
                      </c:pt>
                      <c:pt idx="8">
                        <c:v>100</c:v>
                      </c:pt>
                      <c:pt idx="9">
                        <c:v>67.435897435897431</c:v>
                      </c:pt>
                      <c:pt idx="10">
                        <c:v>57.575757575757571</c:v>
                      </c:pt>
                      <c:pt idx="11">
                        <c:v>62.393162393162385</c:v>
                      </c:pt>
                      <c:pt idx="12">
                        <c:v>68.518518518518519</c:v>
                      </c:pt>
                      <c:pt idx="13">
                        <c:v>100</c:v>
                      </c:pt>
                      <c:pt idx="14">
                        <c:v>100</c:v>
                      </c:pt>
                      <c:pt idx="15">
                        <c:v>100</c:v>
                      </c:pt>
                      <c:pt idx="16">
                        <c:v>91.666666666666657</c:v>
                      </c:pt>
                      <c:pt idx="17">
                        <c:v>91.666666666666657</c:v>
                      </c:pt>
                      <c:pt idx="18">
                        <c:v>66.666666666666657</c:v>
                      </c:pt>
                      <c:pt idx="19">
                        <c:v>76.068376068376068</c:v>
                      </c:pt>
                      <c:pt idx="20">
                        <c:v>56.410256410256402</c:v>
                      </c:pt>
                      <c:pt idx="21">
                        <c:v>47.008547008547005</c:v>
                      </c:pt>
                      <c:pt idx="22">
                        <c:v>65.740740740740748</c:v>
                      </c:pt>
                      <c:pt idx="23">
                        <c:v>60.256410256410255</c:v>
                      </c:pt>
                      <c:pt idx="24">
                        <c:v>61.965811965811959</c:v>
                      </c:pt>
                      <c:pt idx="25">
                        <c:v>93.777777777777786</c:v>
                      </c:pt>
                      <c:pt idx="26">
                        <c:v>74.848484848484844</c:v>
                      </c:pt>
                      <c:pt idx="27">
                        <c:v>64.81481481481481</c:v>
                      </c:pt>
                      <c:pt idx="28">
                        <c:v>46.148989898989896</c:v>
                      </c:pt>
                      <c:pt idx="29">
                        <c:v>84.259259259259252</c:v>
                      </c:pt>
                      <c:pt idx="30">
                        <c:v>90.909090909090907</c:v>
                      </c:pt>
                      <c:pt idx="31">
                        <c:v>66.666666666666657</c:v>
                      </c:pt>
                      <c:pt idx="32">
                        <c:v>66.666666666666657</c:v>
                      </c:pt>
                      <c:pt idx="33">
                        <c:v>90.909090909090907</c:v>
                      </c:pt>
                      <c:pt idx="34">
                        <c:v>100</c:v>
                      </c:pt>
                    </c:numCache>
                  </c:numRef>
                </c:val>
                <c:smooth val="0"/>
                <c:extLst xmlns:c15="http://schemas.microsoft.com/office/drawing/2012/chart">
                  <c:ext xmlns:c16="http://schemas.microsoft.com/office/drawing/2014/chart" uri="{C3380CC4-5D6E-409C-BE32-E72D297353CC}">
                    <c16:uniqueId val="{0000002A-E44D-42BD-ABCA-CA68C35FFCB8}"/>
                  </c:ext>
                </c:extLst>
              </c15:ser>
            </c15:filteredLineSeries>
            <c15:filteredLineSeries>
              <c15:ser>
                <c:idx val="42"/>
                <c:order val="42"/>
                <c:tx>
                  <c:strRef>
                    <c:extLst xmlns:c15="http://schemas.microsoft.com/office/drawing/2012/chart">
                      <c:ext xmlns:c15="http://schemas.microsoft.com/office/drawing/2012/chart" uri="{02D57815-91ED-43cb-92C2-25804820EDAC}">
                        <c15:formulaRef>
                          <c15:sqref>'2017 matched scores unweight'!$B$53</c15:sqref>
                        </c15:formulaRef>
                      </c:ext>
                    </c:extLst>
                    <c:strCache>
                      <c:ptCount val="1"/>
                      <c:pt idx="0">
                        <c:v>Mauritania</c:v>
                      </c:pt>
                    </c:strCache>
                  </c:strRef>
                </c:tx>
                <c:spPr>
                  <a:ln w="28575" cap="rnd">
                    <a:solidFill>
                      <a:schemeClr val="accent1">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unweight'!$C$53:$AK$53</c15:sqref>
                        </c15:formulaRef>
                      </c:ext>
                    </c:extLst>
                    <c:numCache>
                      <c:formatCode>General</c:formatCode>
                      <c:ptCount val="35"/>
                      <c:pt idx="0">
                        <c:v>100</c:v>
                      </c:pt>
                      <c:pt idx="1">
                        <c:v>100</c:v>
                      </c:pt>
                      <c:pt idx="2">
                        <c:v>100</c:v>
                      </c:pt>
                      <c:pt idx="3">
                        <c:v>71.428571428571431</c:v>
                      </c:pt>
                      <c:pt idx="4">
                        <c:v>44.047619047619051</c:v>
                      </c:pt>
                      <c:pt idx="5">
                        <c:v>64.285714285714278</c:v>
                      </c:pt>
                      <c:pt idx="6">
                        <c:v>64.285714285714292</c:v>
                      </c:pt>
                      <c:pt idx="7">
                        <c:v>53.846153846153847</c:v>
                      </c:pt>
                      <c:pt idx="8">
                        <c:v>85.714285714285708</c:v>
                      </c:pt>
                      <c:pt idx="9">
                        <c:v>56.813186813186817</c:v>
                      </c:pt>
                      <c:pt idx="10">
                        <c:v>34.18803418803418</c:v>
                      </c:pt>
                      <c:pt idx="11">
                        <c:v>46.031746031746032</c:v>
                      </c:pt>
                      <c:pt idx="12">
                        <c:v>40.873015873015873</c:v>
                      </c:pt>
                      <c:pt idx="13">
                        <c:v>92.857142857142861</c:v>
                      </c:pt>
                      <c:pt idx="14">
                        <c:v>90.909090909090907</c:v>
                      </c:pt>
                      <c:pt idx="15">
                        <c:v>100</c:v>
                      </c:pt>
                      <c:pt idx="16">
                        <c:v>76.923076923076934</c:v>
                      </c:pt>
                      <c:pt idx="17">
                        <c:v>46.153846153846153</c:v>
                      </c:pt>
                      <c:pt idx="18">
                        <c:v>23.076923076923077</c:v>
                      </c:pt>
                      <c:pt idx="19">
                        <c:v>56.349206349206341</c:v>
                      </c:pt>
                      <c:pt idx="20">
                        <c:v>35.714285714285715</c:v>
                      </c:pt>
                      <c:pt idx="21">
                        <c:v>29.487179487179485</c:v>
                      </c:pt>
                      <c:pt idx="22">
                        <c:v>32.098765432098766</c:v>
                      </c:pt>
                      <c:pt idx="23">
                        <c:v>50.396825396825392</c:v>
                      </c:pt>
                      <c:pt idx="24">
                        <c:v>50.793650793650791</c:v>
                      </c:pt>
                      <c:pt idx="25">
                        <c:v>50</c:v>
                      </c:pt>
                      <c:pt idx="26">
                        <c:v>65.384615384615387</c:v>
                      </c:pt>
                      <c:pt idx="27">
                        <c:v>8.7301587301587311</c:v>
                      </c:pt>
                      <c:pt idx="28">
                        <c:v>24.152236652236653</c:v>
                      </c:pt>
                      <c:pt idx="29">
                        <c:v>66.534391534391531</c:v>
                      </c:pt>
                      <c:pt idx="30">
                        <c:v>57.142857142857139</c:v>
                      </c:pt>
                      <c:pt idx="31">
                        <c:v>50</c:v>
                      </c:pt>
                      <c:pt idx="32">
                        <c:v>36.363636363636367</c:v>
                      </c:pt>
                      <c:pt idx="33">
                        <c:v>15.384615384615385</c:v>
                      </c:pt>
                      <c:pt idx="34">
                        <c:v>64.285714285714292</c:v>
                      </c:pt>
                    </c:numCache>
                  </c:numRef>
                </c:val>
                <c:smooth val="0"/>
                <c:extLst xmlns:c15="http://schemas.microsoft.com/office/drawing/2012/chart">
                  <c:ext xmlns:c16="http://schemas.microsoft.com/office/drawing/2014/chart" uri="{C3380CC4-5D6E-409C-BE32-E72D297353CC}">
                    <c16:uniqueId val="{0000002B-E44D-42BD-ABCA-CA68C35FFCB8}"/>
                  </c:ext>
                </c:extLst>
              </c15:ser>
            </c15:filteredLineSeries>
            <c15:filteredLineSeries>
              <c15:ser>
                <c:idx val="43"/>
                <c:order val="43"/>
                <c:tx>
                  <c:strRef>
                    <c:extLst xmlns:c15="http://schemas.microsoft.com/office/drawing/2012/chart">
                      <c:ext xmlns:c15="http://schemas.microsoft.com/office/drawing/2012/chart" uri="{02D57815-91ED-43cb-92C2-25804820EDAC}">
                        <c15:formulaRef>
                          <c15:sqref>'2017 matched scores unweight'!$B$54</c15:sqref>
                        </c15:formulaRef>
                      </c:ext>
                    </c:extLst>
                    <c:strCache>
                      <c:ptCount val="1"/>
                      <c:pt idx="0">
                        <c:v>Mexico</c:v>
                      </c:pt>
                    </c:strCache>
                  </c:strRef>
                </c:tx>
                <c:spPr>
                  <a:ln w="28575" cap="rnd">
                    <a:solidFill>
                      <a:schemeClr val="accent2">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unweight'!$C$54:$AK$54</c15:sqref>
                        </c15:formulaRef>
                      </c:ext>
                    </c:extLst>
                    <c:numCache>
                      <c:formatCode>General</c:formatCode>
                      <c:ptCount val="35"/>
                      <c:pt idx="0">
                        <c:v>100</c:v>
                      </c:pt>
                      <c:pt idx="1">
                        <c:v>100</c:v>
                      </c:pt>
                      <c:pt idx="2">
                        <c:v>64.285714285714292</c:v>
                      </c:pt>
                      <c:pt idx="3">
                        <c:v>57.142857142857139</c:v>
                      </c:pt>
                      <c:pt idx="4">
                        <c:v>67.460317460317455</c:v>
                      </c:pt>
                      <c:pt idx="5">
                        <c:v>64.285714285714278</c:v>
                      </c:pt>
                      <c:pt idx="6">
                        <c:v>100</c:v>
                      </c:pt>
                      <c:pt idx="7">
                        <c:v>84.615384615384613</c:v>
                      </c:pt>
                      <c:pt idx="8">
                        <c:v>75</c:v>
                      </c:pt>
                      <c:pt idx="9">
                        <c:v>81.428571428571431</c:v>
                      </c:pt>
                      <c:pt idx="10">
                        <c:v>55.925925925925924</c:v>
                      </c:pt>
                      <c:pt idx="11">
                        <c:v>67.777777777777771</c:v>
                      </c:pt>
                      <c:pt idx="12">
                        <c:v>51.984126984126988</c:v>
                      </c:pt>
                      <c:pt idx="13">
                        <c:v>100</c:v>
                      </c:pt>
                      <c:pt idx="14">
                        <c:v>91.666666666666657</c:v>
                      </c:pt>
                      <c:pt idx="15">
                        <c:v>100</c:v>
                      </c:pt>
                      <c:pt idx="16">
                        <c:v>38.461538461538467</c:v>
                      </c:pt>
                      <c:pt idx="17">
                        <c:v>75</c:v>
                      </c:pt>
                      <c:pt idx="18">
                        <c:v>83.333333333333343</c:v>
                      </c:pt>
                      <c:pt idx="19">
                        <c:v>54.365079365079367</c:v>
                      </c:pt>
                      <c:pt idx="20">
                        <c:v>55.128205128205131</c:v>
                      </c:pt>
                      <c:pt idx="21">
                        <c:v>52.564102564102562</c:v>
                      </c:pt>
                      <c:pt idx="22">
                        <c:v>72.61904761904762</c:v>
                      </c:pt>
                      <c:pt idx="23">
                        <c:v>68.650793650793645</c:v>
                      </c:pt>
                      <c:pt idx="24">
                        <c:v>63.425925925925924</c:v>
                      </c:pt>
                      <c:pt idx="25">
                        <c:v>81.62370962370963</c:v>
                      </c:pt>
                      <c:pt idx="26">
                        <c:v>52.094017094017104</c:v>
                      </c:pt>
                      <c:pt idx="27">
                        <c:v>53.418803418803414</c:v>
                      </c:pt>
                      <c:pt idx="28">
                        <c:v>63.438644688644686</c:v>
                      </c:pt>
                      <c:pt idx="29">
                        <c:v>79.232804232804227</c:v>
                      </c:pt>
                      <c:pt idx="30">
                        <c:v>92.857142857142861</c:v>
                      </c:pt>
                      <c:pt idx="31">
                        <c:v>57.142857142857139</c:v>
                      </c:pt>
                      <c:pt idx="32">
                        <c:v>35.714285714285715</c:v>
                      </c:pt>
                      <c:pt idx="33">
                        <c:v>69.230769230769226</c:v>
                      </c:pt>
                      <c:pt idx="34">
                        <c:v>42.857142857142854</c:v>
                      </c:pt>
                    </c:numCache>
                  </c:numRef>
                </c:val>
                <c:smooth val="0"/>
                <c:extLst xmlns:c15="http://schemas.microsoft.com/office/drawing/2012/chart">
                  <c:ext xmlns:c16="http://schemas.microsoft.com/office/drawing/2014/chart" uri="{C3380CC4-5D6E-409C-BE32-E72D297353CC}">
                    <c16:uniqueId val="{0000002C-E44D-42BD-ABCA-CA68C35FFCB8}"/>
                  </c:ext>
                </c:extLst>
              </c15:ser>
            </c15:filteredLineSeries>
            <c15:filteredLineSeries>
              <c15:ser>
                <c:idx val="44"/>
                <c:order val="44"/>
                <c:tx>
                  <c:strRef>
                    <c:extLst xmlns:c15="http://schemas.microsoft.com/office/drawing/2012/chart">
                      <c:ext xmlns:c15="http://schemas.microsoft.com/office/drawing/2012/chart" uri="{02D57815-91ED-43cb-92C2-25804820EDAC}">
                        <c15:formulaRef>
                          <c15:sqref>'2017 matched scores unweight'!$B$55</c15:sqref>
                        </c15:formulaRef>
                      </c:ext>
                    </c:extLst>
                    <c:strCache>
                      <c:ptCount val="1"/>
                      <c:pt idx="0">
                        <c:v>Moldova</c:v>
                      </c:pt>
                    </c:strCache>
                  </c:strRef>
                </c:tx>
                <c:spPr>
                  <a:ln w="28575" cap="rnd">
                    <a:solidFill>
                      <a:schemeClr val="accent3">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unweight'!$C$55:$AK$55</c15:sqref>
                        </c15:formulaRef>
                      </c:ext>
                    </c:extLst>
                    <c:numCache>
                      <c:formatCode>General</c:formatCode>
                      <c:ptCount val="35"/>
                      <c:pt idx="0">
                        <c:v>100</c:v>
                      </c:pt>
                      <c:pt idx="1">
                        <c:v>100</c:v>
                      </c:pt>
                      <c:pt idx="2">
                        <c:v>100</c:v>
                      </c:pt>
                      <c:pt idx="3">
                        <c:v>100</c:v>
                      </c:pt>
                      <c:pt idx="4">
                        <c:v>35.042735042735046</c:v>
                      </c:pt>
                      <c:pt idx="5">
                        <c:v>0</c:v>
                      </c:pt>
                      <c:pt idx="6">
                        <c:v>0</c:v>
                      </c:pt>
                      <c:pt idx="7">
                        <c:v>7.6923076923076925</c:v>
                      </c:pt>
                      <c:pt idx="8">
                        <c:v>15.384615384615385</c:v>
                      </c:pt>
                      <c:pt idx="9">
                        <c:v>0</c:v>
                      </c:pt>
                      <c:pt idx="10">
                        <c:v>51.282051282051277</c:v>
                      </c:pt>
                      <c:pt idx="11">
                        <c:v>52.136752136752136</c:v>
                      </c:pt>
                      <c:pt idx="12">
                        <c:v>36.752136752136749</c:v>
                      </c:pt>
                      <c:pt idx="13">
                        <c:v>100</c:v>
                      </c:pt>
                      <c:pt idx="14">
                        <c:v>15.384615384615385</c:v>
                      </c:pt>
                      <c:pt idx="15">
                        <c:v>7.6923076923076925</c:v>
                      </c:pt>
                      <c:pt idx="16">
                        <c:v>7.6923076923076925</c:v>
                      </c:pt>
                      <c:pt idx="17">
                        <c:v>15.384615384615385</c:v>
                      </c:pt>
                      <c:pt idx="18">
                        <c:v>0</c:v>
                      </c:pt>
                      <c:pt idx="19">
                        <c:v>64.957264957264954</c:v>
                      </c:pt>
                      <c:pt idx="20">
                        <c:v>46.153846153846153</c:v>
                      </c:pt>
                      <c:pt idx="21">
                        <c:v>47.222222222222221</c:v>
                      </c:pt>
                      <c:pt idx="22">
                        <c:v>80.341880341880326</c:v>
                      </c:pt>
                      <c:pt idx="23">
                        <c:v>71.794871794871796</c:v>
                      </c:pt>
                      <c:pt idx="24">
                        <c:v>0</c:v>
                      </c:pt>
                      <c:pt idx="25">
                        <c:v>0</c:v>
                      </c:pt>
                      <c:pt idx="26">
                        <c:v>74.871794871794876</c:v>
                      </c:pt>
                      <c:pt idx="27">
                        <c:v>1.7094017094017082</c:v>
                      </c:pt>
                      <c:pt idx="28">
                        <c:v>44.658119658119659</c:v>
                      </c:pt>
                      <c:pt idx="29">
                        <c:v>34.188034188034187</c:v>
                      </c:pt>
                      <c:pt idx="30">
                        <c:v>7.6923076923076925</c:v>
                      </c:pt>
                      <c:pt idx="31">
                        <c:v>0</c:v>
                      </c:pt>
                      <c:pt idx="32">
                        <c:v>7.6923076923076925</c:v>
                      </c:pt>
                      <c:pt idx="33">
                        <c:v>100</c:v>
                      </c:pt>
                      <c:pt idx="34">
                        <c:v>7.6923076923076925</c:v>
                      </c:pt>
                    </c:numCache>
                  </c:numRef>
                </c:val>
                <c:smooth val="0"/>
                <c:extLst xmlns:c15="http://schemas.microsoft.com/office/drawing/2012/chart">
                  <c:ext xmlns:c16="http://schemas.microsoft.com/office/drawing/2014/chart" uri="{C3380CC4-5D6E-409C-BE32-E72D297353CC}">
                    <c16:uniqueId val="{0000002D-E44D-42BD-ABCA-CA68C35FFCB8}"/>
                  </c:ext>
                </c:extLst>
              </c15:ser>
            </c15:filteredLineSeries>
            <c15:filteredLineSeries>
              <c15:ser>
                <c:idx val="45"/>
                <c:order val="45"/>
                <c:tx>
                  <c:strRef>
                    <c:extLst xmlns:c15="http://schemas.microsoft.com/office/drawing/2012/chart">
                      <c:ext xmlns:c15="http://schemas.microsoft.com/office/drawing/2012/chart" uri="{02D57815-91ED-43cb-92C2-25804820EDAC}">
                        <c15:formulaRef>
                          <c15:sqref>'2017 matched scores unweight'!$B$56</c15:sqref>
                        </c15:formulaRef>
                      </c:ext>
                    </c:extLst>
                    <c:strCache>
                      <c:ptCount val="1"/>
                      <c:pt idx="0">
                        <c:v>Mongolia</c:v>
                      </c:pt>
                    </c:strCache>
                  </c:strRef>
                </c:tx>
                <c:spPr>
                  <a:ln w="28575" cap="rnd">
                    <a:solidFill>
                      <a:schemeClr val="accent4">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unweight'!$C$56:$AK$56</c15:sqref>
                        </c15:formulaRef>
                      </c:ext>
                    </c:extLst>
                    <c:numCache>
                      <c:formatCode>General</c:formatCode>
                      <c:ptCount val="35"/>
                      <c:pt idx="0">
                        <c:v>100</c:v>
                      </c:pt>
                      <c:pt idx="1">
                        <c:v>100</c:v>
                      </c:pt>
                      <c:pt idx="2">
                        <c:v>100</c:v>
                      </c:pt>
                      <c:pt idx="3">
                        <c:v>100</c:v>
                      </c:pt>
                      <c:pt idx="4">
                        <c:v>62.222222222222214</c:v>
                      </c:pt>
                      <c:pt idx="5">
                        <c:v>61.481481481481481</c:v>
                      </c:pt>
                      <c:pt idx="6">
                        <c:v>92.857142857142861</c:v>
                      </c:pt>
                      <c:pt idx="7">
                        <c:v>100</c:v>
                      </c:pt>
                      <c:pt idx="8">
                        <c:v>100</c:v>
                      </c:pt>
                      <c:pt idx="9">
                        <c:v>90.095238095238102</c:v>
                      </c:pt>
                      <c:pt idx="10">
                        <c:v>61.481481481481481</c:v>
                      </c:pt>
                      <c:pt idx="11">
                        <c:v>62.222222222222214</c:v>
                      </c:pt>
                      <c:pt idx="12">
                        <c:v>64.444444444444443</c:v>
                      </c:pt>
                      <c:pt idx="13">
                        <c:v>100</c:v>
                      </c:pt>
                      <c:pt idx="14">
                        <c:v>100</c:v>
                      </c:pt>
                      <c:pt idx="15">
                        <c:v>100</c:v>
                      </c:pt>
                      <c:pt idx="16">
                        <c:v>80</c:v>
                      </c:pt>
                      <c:pt idx="17">
                        <c:v>92.857142857142861</c:v>
                      </c:pt>
                      <c:pt idx="18">
                        <c:v>71.428571428571431</c:v>
                      </c:pt>
                      <c:pt idx="19">
                        <c:v>54.814814814814817</c:v>
                      </c:pt>
                      <c:pt idx="20">
                        <c:v>66.666666666666657</c:v>
                      </c:pt>
                      <c:pt idx="21">
                        <c:v>52.592592592592588</c:v>
                      </c:pt>
                      <c:pt idx="22">
                        <c:v>43.703703703703702</c:v>
                      </c:pt>
                      <c:pt idx="23">
                        <c:v>74.81481481481481</c:v>
                      </c:pt>
                      <c:pt idx="24">
                        <c:v>56.666666666666657</c:v>
                      </c:pt>
                      <c:pt idx="25">
                        <c:v>80.476190476190482</c:v>
                      </c:pt>
                      <c:pt idx="26">
                        <c:v>57.435897435897438</c:v>
                      </c:pt>
                      <c:pt idx="27">
                        <c:v>50.793650793650791</c:v>
                      </c:pt>
                      <c:pt idx="28">
                        <c:v>48.611111111111107</c:v>
                      </c:pt>
                      <c:pt idx="29">
                        <c:v>78.835978835978835</c:v>
                      </c:pt>
                      <c:pt idx="30">
                        <c:v>93.333333333333329</c:v>
                      </c:pt>
                      <c:pt idx="31">
                        <c:v>78.571428571428569</c:v>
                      </c:pt>
                      <c:pt idx="32">
                        <c:v>71.428571428571431</c:v>
                      </c:pt>
                      <c:pt idx="33">
                        <c:v>93.333333333333329</c:v>
                      </c:pt>
                      <c:pt idx="34">
                        <c:v>100</c:v>
                      </c:pt>
                    </c:numCache>
                  </c:numRef>
                </c:val>
                <c:smooth val="0"/>
                <c:extLst xmlns:c15="http://schemas.microsoft.com/office/drawing/2012/chart">
                  <c:ext xmlns:c16="http://schemas.microsoft.com/office/drawing/2014/chart" uri="{C3380CC4-5D6E-409C-BE32-E72D297353CC}">
                    <c16:uniqueId val="{0000002E-E44D-42BD-ABCA-CA68C35FFCB8}"/>
                  </c:ext>
                </c:extLst>
              </c15:ser>
            </c15:filteredLineSeries>
            <c15:filteredLineSeries>
              <c15:ser>
                <c:idx val="46"/>
                <c:order val="46"/>
                <c:tx>
                  <c:strRef>
                    <c:extLst xmlns:c15="http://schemas.microsoft.com/office/drawing/2012/chart">
                      <c:ext xmlns:c15="http://schemas.microsoft.com/office/drawing/2012/chart" uri="{02D57815-91ED-43cb-92C2-25804820EDAC}">
                        <c15:formulaRef>
                          <c15:sqref>'2017 matched scores unweight'!$B$57</c15:sqref>
                        </c15:formulaRef>
                      </c:ext>
                    </c:extLst>
                    <c:strCache>
                      <c:ptCount val="1"/>
                      <c:pt idx="0">
                        <c:v>Morocco</c:v>
                      </c:pt>
                    </c:strCache>
                  </c:strRef>
                </c:tx>
                <c:spPr>
                  <a:ln w="28575" cap="rnd">
                    <a:solidFill>
                      <a:schemeClr val="accent5">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unweight'!$C$57:$AK$57</c15:sqref>
                        </c15:formulaRef>
                      </c:ext>
                    </c:extLst>
                    <c:numCache>
                      <c:formatCode>General</c:formatCode>
                      <c:ptCount val="35"/>
                      <c:pt idx="0">
                        <c:v>78.94736842105263</c:v>
                      </c:pt>
                      <c:pt idx="1">
                        <c:v>85.714285714285708</c:v>
                      </c:pt>
                      <c:pt idx="2">
                        <c:v>72.727272727272734</c:v>
                      </c:pt>
                      <c:pt idx="3">
                        <c:v>65</c:v>
                      </c:pt>
                      <c:pt idx="4">
                        <c:v>30.80808080808081</c:v>
                      </c:pt>
                      <c:pt idx="5">
                        <c:v>62.34567901234567</c:v>
                      </c:pt>
                      <c:pt idx="6">
                        <c:v>45</c:v>
                      </c:pt>
                      <c:pt idx="7">
                        <c:v>72.727272727272734</c:v>
                      </c:pt>
                      <c:pt idx="8">
                        <c:v>89.473684210526315</c:v>
                      </c:pt>
                      <c:pt idx="9">
                        <c:v>48.102766798418969</c:v>
                      </c:pt>
                      <c:pt idx="10">
                        <c:v>59.090909090909093</c:v>
                      </c:pt>
                      <c:pt idx="11">
                        <c:v>53.140096618357482</c:v>
                      </c:pt>
                      <c:pt idx="12">
                        <c:v>53.140096618357482</c:v>
                      </c:pt>
                      <c:pt idx="13">
                        <c:v>78.94736842105263</c:v>
                      </c:pt>
                      <c:pt idx="14">
                        <c:v>60</c:v>
                      </c:pt>
                      <c:pt idx="15">
                        <c:v>88.888888888888886</c:v>
                      </c:pt>
                      <c:pt idx="16">
                        <c:v>29.411764705882355</c:v>
                      </c:pt>
                      <c:pt idx="17">
                        <c:v>80</c:v>
                      </c:pt>
                      <c:pt idx="18">
                        <c:v>63.157894736842103</c:v>
                      </c:pt>
                      <c:pt idx="19">
                        <c:v>49.074074074074076</c:v>
                      </c:pt>
                      <c:pt idx="20">
                        <c:v>58.333333333333329</c:v>
                      </c:pt>
                      <c:pt idx="21">
                        <c:v>42.129629629629633</c:v>
                      </c:pt>
                      <c:pt idx="22">
                        <c:v>59.259259259259252</c:v>
                      </c:pt>
                      <c:pt idx="23">
                        <c:v>63.888888888888886</c:v>
                      </c:pt>
                      <c:pt idx="24">
                        <c:v>46.944444444444436</c:v>
                      </c:pt>
                      <c:pt idx="25">
                        <c:v>45.590643274853804</c:v>
                      </c:pt>
                      <c:pt idx="26">
                        <c:v>63.093719806763282</c:v>
                      </c:pt>
                      <c:pt idx="27">
                        <c:v>42.929292929292927</c:v>
                      </c:pt>
                      <c:pt idx="28">
                        <c:v>32.43045843045843</c:v>
                      </c:pt>
                      <c:pt idx="29">
                        <c:v>73.789173789173788</c:v>
                      </c:pt>
                      <c:pt idx="30">
                        <c:v>77.777777777777786</c:v>
                      </c:pt>
                      <c:pt idx="31">
                        <c:v>40</c:v>
                      </c:pt>
                      <c:pt idx="32">
                        <c:v>40</c:v>
                      </c:pt>
                      <c:pt idx="33">
                        <c:v>55.000000000000007</c:v>
                      </c:pt>
                      <c:pt idx="34">
                        <c:v>76.19047619047619</c:v>
                      </c:pt>
                    </c:numCache>
                  </c:numRef>
                </c:val>
                <c:smooth val="0"/>
                <c:extLst xmlns:c15="http://schemas.microsoft.com/office/drawing/2012/chart">
                  <c:ext xmlns:c16="http://schemas.microsoft.com/office/drawing/2014/chart" uri="{C3380CC4-5D6E-409C-BE32-E72D297353CC}">
                    <c16:uniqueId val="{0000002F-E44D-42BD-ABCA-CA68C35FFCB8}"/>
                  </c:ext>
                </c:extLst>
              </c15:ser>
            </c15:filteredLineSeries>
            <c15:filteredLineSeries>
              <c15:ser>
                <c:idx val="47"/>
                <c:order val="47"/>
                <c:tx>
                  <c:strRef>
                    <c:extLst xmlns:c15="http://schemas.microsoft.com/office/drawing/2012/chart">
                      <c:ext xmlns:c15="http://schemas.microsoft.com/office/drawing/2012/chart" uri="{02D57815-91ED-43cb-92C2-25804820EDAC}">
                        <c15:formulaRef>
                          <c15:sqref>'2017 matched scores unweight'!$B$58</c15:sqref>
                        </c15:formulaRef>
                      </c:ext>
                    </c:extLst>
                    <c:strCache>
                      <c:ptCount val="1"/>
                      <c:pt idx="0">
                        <c:v>Mozambique</c:v>
                      </c:pt>
                    </c:strCache>
                  </c:strRef>
                </c:tx>
                <c:spPr>
                  <a:ln w="28575" cap="rnd">
                    <a:solidFill>
                      <a:schemeClr val="accent6">
                        <a:lumMod val="7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unweight'!$C$58:$AK$58</c15:sqref>
                        </c15:formulaRef>
                      </c:ext>
                    </c:extLst>
                    <c:numCache>
                      <c:formatCode>General</c:formatCode>
                      <c:ptCount val="35"/>
                      <c:pt idx="0">
                        <c:v>100</c:v>
                      </c:pt>
                      <c:pt idx="1">
                        <c:v>100</c:v>
                      </c:pt>
                      <c:pt idx="2">
                        <c:v>76.923076923076934</c:v>
                      </c:pt>
                      <c:pt idx="3">
                        <c:v>72.727272727272734</c:v>
                      </c:pt>
                      <c:pt idx="4">
                        <c:v>67.592592592592581</c:v>
                      </c:pt>
                      <c:pt idx="5">
                        <c:v>57.870370370370367</c:v>
                      </c:pt>
                      <c:pt idx="6">
                        <c:v>58.333333333333336</c:v>
                      </c:pt>
                      <c:pt idx="7">
                        <c:v>92.307692307692307</c:v>
                      </c:pt>
                      <c:pt idx="8">
                        <c:v>92.307692307692307</c:v>
                      </c:pt>
                      <c:pt idx="9">
                        <c:v>74.615384615384613</c:v>
                      </c:pt>
                      <c:pt idx="10">
                        <c:v>60.185185185185183</c:v>
                      </c:pt>
                      <c:pt idx="11">
                        <c:v>50</c:v>
                      </c:pt>
                      <c:pt idx="12">
                        <c:v>54.166666666666664</c:v>
                      </c:pt>
                      <c:pt idx="13">
                        <c:v>100</c:v>
                      </c:pt>
                      <c:pt idx="14">
                        <c:v>91.666666666666657</c:v>
                      </c:pt>
                      <c:pt idx="15">
                        <c:v>92.307692307692307</c:v>
                      </c:pt>
                      <c:pt idx="16">
                        <c:v>45.454545454545453</c:v>
                      </c:pt>
                      <c:pt idx="17">
                        <c:v>91.666666666666657</c:v>
                      </c:pt>
                      <c:pt idx="18">
                        <c:v>30</c:v>
                      </c:pt>
                      <c:pt idx="19">
                        <c:v>61.111111111111107</c:v>
                      </c:pt>
                      <c:pt idx="20">
                        <c:v>44.444444444444443</c:v>
                      </c:pt>
                      <c:pt idx="21">
                        <c:v>46.581196581196579</c:v>
                      </c:pt>
                      <c:pt idx="22">
                        <c:v>70</c:v>
                      </c:pt>
                      <c:pt idx="23">
                        <c:v>48.717948717948723</c:v>
                      </c:pt>
                      <c:pt idx="24">
                        <c:v>48.148148148148145</c:v>
                      </c:pt>
                      <c:pt idx="25">
                        <c:v>96.181818181818173</c:v>
                      </c:pt>
                      <c:pt idx="26">
                        <c:v>75.033670033670035</c:v>
                      </c:pt>
                      <c:pt idx="27">
                        <c:v>50.854700854700852</c:v>
                      </c:pt>
                      <c:pt idx="28">
                        <c:v>34.998219373219371</c:v>
                      </c:pt>
                      <c:pt idx="29">
                        <c:v>82.193732193732203</c:v>
                      </c:pt>
                      <c:pt idx="30">
                        <c:v>63.636363636363633</c:v>
                      </c:pt>
                      <c:pt idx="31">
                        <c:v>50</c:v>
                      </c:pt>
                      <c:pt idx="32">
                        <c:v>61.53846153846154</c:v>
                      </c:pt>
                      <c:pt idx="33">
                        <c:v>91.666666666666657</c:v>
                      </c:pt>
                      <c:pt idx="34">
                        <c:v>84.615384615384613</c:v>
                      </c:pt>
                    </c:numCache>
                  </c:numRef>
                </c:val>
                <c:smooth val="0"/>
                <c:extLst xmlns:c15="http://schemas.microsoft.com/office/drawing/2012/chart">
                  <c:ext xmlns:c16="http://schemas.microsoft.com/office/drawing/2014/chart" uri="{C3380CC4-5D6E-409C-BE32-E72D297353CC}">
                    <c16:uniqueId val="{00000030-E44D-42BD-ABCA-CA68C35FFCB8}"/>
                  </c:ext>
                </c:extLst>
              </c15:ser>
            </c15:filteredLineSeries>
            <c15:filteredLineSeries>
              <c15:ser>
                <c:idx val="48"/>
                <c:order val="48"/>
                <c:tx>
                  <c:strRef>
                    <c:extLst xmlns:c15="http://schemas.microsoft.com/office/drawing/2012/chart">
                      <c:ext xmlns:c15="http://schemas.microsoft.com/office/drawing/2012/chart" uri="{02D57815-91ED-43cb-92C2-25804820EDAC}">
                        <c15:formulaRef>
                          <c15:sqref>'2017 matched scores unweight'!$B$59</c15:sqref>
                        </c15:formulaRef>
                      </c:ext>
                    </c:extLst>
                    <c:strCache>
                      <c:ptCount val="1"/>
                      <c:pt idx="0">
                        <c:v>Myanmar</c:v>
                      </c:pt>
                    </c:strCache>
                  </c:strRef>
                </c:tx>
                <c:spPr>
                  <a:ln w="28575" cap="rnd">
                    <a:solidFill>
                      <a:schemeClr val="accent1">
                        <a:lumMod val="50000"/>
                        <a:lumOff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unweight'!$C$59:$AK$59</c15:sqref>
                        </c15:formulaRef>
                      </c:ext>
                    </c:extLst>
                    <c:numCache>
                      <c:formatCode>General</c:formatCode>
                      <c:ptCount val="35"/>
                      <c:pt idx="0">
                        <c:v>100</c:v>
                      </c:pt>
                      <c:pt idx="1">
                        <c:v>100</c:v>
                      </c:pt>
                      <c:pt idx="2">
                        <c:v>100</c:v>
                      </c:pt>
                      <c:pt idx="3">
                        <c:v>81.818181818181827</c:v>
                      </c:pt>
                      <c:pt idx="4">
                        <c:v>66.666666666666657</c:v>
                      </c:pt>
                      <c:pt idx="5">
                        <c:v>47.474747474747467</c:v>
                      </c:pt>
                      <c:pt idx="6">
                        <c:v>70</c:v>
                      </c:pt>
                      <c:pt idx="7">
                        <c:v>81.818181818181827</c:v>
                      </c:pt>
                      <c:pt idx="8">
                        <c:v>100</c:v>
                      </c:pt>
                      <c:pt idx="9">
                        <c:v>52.12121212121211</c:v>
                      </c:pt>
                      <c:pt idx="10">
                        <c:v>33.333333333333329</c:v>
                      </c:pt>
                      <c:pt idx="11">
                        <c:v>55.555555555555557</c:v>
                      </c:pt>
                      <c:pt idx="12">
                        <c:v>60.185185185185183</c:v>
                      </c:pt>
                      <c:pt idx="13">
                        <c:v>91.666666666666657</c:v>
                      </c:pt>
                      <c:pt idx="14">
                        <c:v>81.818181818181827</c:v>
                      </c:pt>
                      <c:pt idx="15">
                        <c:v>90.909090909090907</c:v>
                      </c:pt>
                      <c:pt idx="16">
                        <c:v>27.27272727272727</c:v>
                      </c:pt>
                      <c:pt idx="17">
                        <c:v>54.54545454545454</c:v>
                      </c:pt>
                      <c:pt idx="18">
                        <c:v>60</c:v>
                      </c:pt>
                      <c:pt idx="19">
                        <c:v>53.703703703703695</c:v>
                      </c:pt>
                      <c:pt idx="20">
                        <c:v>41.666666666666664</c:v>
                      </c:pt>
                      <c:pt idx="21">
                        <c:v>43.518518518518519</c:v>
                      </c:pt>
                      <c:pt idx="22">
                        <c:v>64.81481481481481</c:v>
                      </c:pt>
                      <c:pt idx="23">
                        <c:v>39.393939393939398</c:v>
                      </c:pt>
                      <c:pt idx="24">
                        <c:v>40.404040404040408</c:v>
                      </c:pt>
                      <c:pt idx="25">
                        <c:v>74.36363636363636</c:v>
                      </c:pt>
                      <c:pt idx="26">
                        <c:v>69.309764309764319</c:v>
                      </c:pt>
                      <c:pt idx="27">
                        <c:v>38.383838383838381</c:v>
                      </c:pt>
                      <c:pt idx="28">
                        <c:v>32.975589225589225</c:v>
                      </c:pt>
                      <c:pt idx="29">
                        <c:v>76.543209876543202</c:v>
                      </c:pt>
                      <c:pt idx="30">
                        <c:v>66.666666666666657</c:v>
                      </c:pt>
                      <c:pt idx="31">
                        <c:v>9.0909090909090917</c:v>
                      </c:pt>
                      <c:pt idx="32">
                        <c:v>36.363636363636367</c:v>
                      </c:pt>
                      <c:pt idx="33">
                        <c:v>50</c:v>
                      </c:pt>
                      <c:pt idx="34">
                        <c:v>63.636363636363633</c:v>
                      </c:pt>
                    </c:numCache>
                  </c:numRef>
                </c:val>
                <c:smooth val="0"/>
                <c:extLst xmlns:c15="http://schemas.microsoft.com/office/drawing/2012/chart">
                  <c:ext xmlns:c16="http://schemas.microsoft.com/office/drawing/2014/chart" uri="{C3380CC4-5D6E-409C-BE32-E72D297353CC}">
                    <c16:uniqueId val="{00000031-E44D-42BD-ABCA-CA68C35FFCB8}"/>
                  </c:ext>
                </c:extLst>
              </c15:ser>
            </c15:filteredLineSeries>
            <c15:filteredLineSeries>
              <c15:ser>
                <c:idx val="50"/>
                <c:order val="50"/>
                <c:tx>
                  <c:strRef>
                    <c:extLst xmlns:c15="http://schemas.microsoft.com/office/drawing/2012/chart">
                      <c:ext xmlns:c15="http://schemas.microsoft.com/office/drawing/2012/chart" uri="{02D57815-91ED-43cb-92C2-25804820EDAC}">
                        <c15:formulaRef>
                          <c15:sqref>'2017 matched scores unweight'!$B$61</c15:sqref>
                        </c15:formulaRef>
                      </c:ext>
                    </c:extLst>
                    <c:strCache>
                      <c:ptCount val="1"/>
                      <c:pt idx="0">
                        <c:v>Nepal</c:v>
                      </c:pt>
                    </c:strCache>
                  </c:strRef>
                </c:tx>
                <c:spPr>
                  <a:ln w="28575" cap="rnd">
                    <a:solidFill>
                      <a:schemeClr val="accent3">
                        <a:lumMod val="50000"/>
                        <a:lumOff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unweight'!$C$61:$AK$61</c15:sqref>
                        </c15:formulaRef>
                      </c:ext>
                    </c:extLst>
                    <c:numCache>
                      <c:formatCode>General</c:formatCode>
                      <c:ptCount val="35"/>
                      <c:pt idx="0">
                        <c:v>100</c:v>
                      </c:pt>
                      <c:pt idx="1">
                        <c:v>100</c:v>
                      </c:pt>
                      <c:pt idx="2">
                        <c:v>100</c:v>
                      </c:pt>
                      <c:pt idx="3">
                        <c:v>94.444444444444443</c:v>
                      </c:pt>
                      <c:pt idx="4">
                        <c:v>75.925925925925924</c:v>
                      </c:pt>
                      <c:pt idx="5">
                        <c:v>67.283950617283949</c:v>
                      </c:pt>
                      <c:pt idx="6">
                        <c:v>100</c:v>
                      </c:pt>
                      <c:pt idx="7">
                        <c:v>100</c:v>
                      </c:pt>
                      <c:pt idx="8">
                        <c:v>100</c:v>
                      </c:pt>
                      <c:pt idx="9">
                        <c:v>91.111111111111114</c:v>
                      </c:pt>
                      <c:pt idx="10">
                        <c:v>72.222222222222214</c:v>
                      </c:pt>
                      <c:pt idx="11">
                        <c:v>66.666666666666657</c:v>
                      </c:pt>
                      <c:pt idx="12">
                        <c:v>70.987654320987659</c:v>
                      </c:pt>
                      <c:pt idx="13">
                        <c:v>100</c:v>
                      </c:pt>
                      <c:pt idx="14">
                        <c:v>100</c:v>
                      </c:pt>
                      <c:pt idx="15">
                        <c:v>94.444444444444443</c:v>
                      </c:pt>
                      <c:pt idx="16">
                        <c:v>82.35294117647058</c:v>
                      </c:pt>
                      <c:pt idx="17">
                        <c:v>100</c:v>
                      </c:pt>
                      <c:pt idx="18">
                        <c:v>88.235294117647058</c:v>
                      </c:pt>
                      <c:pt idx="19">
                        <c:v>71.604938271604937</c:v>
                      </c:pt>
                      <c:pt idx="20">
                        <c:v>61.728395061728392</c:v>
                      </c:pt>
                      <c:pt idx="21">
                        <c:v>58.169934640522875</c:v>
                      </c:pt>
                      <c:pt idx="22">
                        <c:v>83.950617283950606</c:v>
                      </c:pt>
                      <c:pt idx="23">
                        <c:v>58.641975308641975</c:v>
                      </c:pt>
                      <c:pt idx="24">
                        <c:v>58.02469135802469</c:v>
                      </c:pt>
                      <c:pt idx="25">
                        <c:v>87.777777777777786</c:v>
                      </c:pt>
                      <c:pt idx="26">
                        <c:v>82.352941176470594</c:v>
                      </c:pt>
                      <c:pt idx="27">
                        <c:v>60.493827160493829</c:v>
                      </c:pt>
                      <c:pt idx="28">
                        <c:v>58.179012345679013</c:v>
                      </c:pt>
                      <c:pt idx="29">
                        <c:v>86.41975308641976</c:v>
                      </c:pt>
                      <c:pt idx="30">
                        <c:v>100</c:v>
                      </c:pt>
                      <c:pt idx="31">
                        <c:v>66.666666666666657</c:v>
                      </c:pt>
                      <c:pt idx="32">
                        <c:v>70.588235294117652</c:v>
                      </c:pt>
                      <c:pt idx="33">
                        <c:v>88.888888888888886</c:v>
                      </c:pt>
                      <c:pt idx="34">
                        <c:v>88.888888888888886</c:v>
                      </c:pt>
                    </c:numCache>
                  </c:numRef>
                </c:val>
                <c:smooth val="0"/>
                <c:extLst xmlns:c15="http://schemas.microsoft.com/office/drawing/2012/chart">
                  <c:ext xmlns:c16="http://schemas.microsoft.com/office/drawing/2014/chart" uri="{C3380CC4-5D6E-409C-BE32-E72D297353CC}">
                    <c16:uniqueId val="{00000033-E44D-42BD-ABCA-CA68C35FFCB8}"/>
                  </c:ext>
                </c:extLst>
              </c15:ser>
            </c15:filteredLineSeries>
            <c15:filteredLineSeries>
              <c15:ser>
                <c:idx val="51"/>
                <c:order val="51"/>
                <c:tx>
                  <c:strRef>
                    <c:extLst xmlns:c15="http://schemas.microsoft.com/office/drawing/2012/chart">
                      <c:ext xmlns:c15="http://schemas.microsoft.com/office/drawing/2012/chart" uri="{02D57815-91ED-43cb-92C2-25804820EDAC}">
                        <c15:formulaRef>
                          <c15:sqref>'2017 matched scores unweight'!$B$62</c15:sqref>
                        </c15:formulaRef>
                      </c:ext>
                    </c:extLst>
                    <c:strCache>
                      <c:ptCount val="1"/>
                      <c:pt idx="0">
                        <c:v>Nicaragua</c:v>
                      </c:pt>
                    </c:strCache>
                  </c:strRef>
                </c:tx>
                <c:spPr>
                  <a:ln w="28575" cap="rnd">
                    <a:solidFill>
                      <a:schemeClr val="accent4">
                        <a:lumMod val="50000"/>
                        <a:lumOff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unweight'!$C$62:$AK$62</c15:sqref>
                        </c15:formulaRef>
                      </c:ext>
                    </c:extLst>
                    <c:numCache>
                      <c:formatCode>General</c:formatCode>
                      <c:ptCount val="35"/>
                      <c:pt idx="0">
                        <c:v>90.909090909090907</c:v>
                      </c:pt>
                      <c:pt idx="1">
                        <c:v>90.909090909090907</c:v>
                      </c:pt>
                      <c:pt idx="2">
                        <c:v>90.909090909090907</c:v>
                      </c:pt>
                      <c:pt idx="3">
                        <c:v>80</c:v>
                      </c:pt>
                      <c:pt idx="4">
                        <c:v>56.79012345679012</c:v>
                      </c:pt>
                      <c:pt idx="5">
                        <c:v>67.777777777777771</c:v>
                      </c:pt>
                      <c:pt idx="6">
                        <c:v>77.777777777777786</c:v>
                      </c:pt>
                      <c:pt idx="7">
                        <c:v>88.888888888888886</c:v>
                      </c:pt>
                      <c:pt idx="8">
                        <c:v>100</c:v>
                      </c:pt>
                      <c:pt idx="9">
                        <c:v>84.36363636363636</c:v>
                      </c:pt>
                      <c:pt idx="10">
                        <c:v>71.111111111111114</c:v>
                      </c:pt>
                      <c:pt idx="11">
                        <c:v>64.444444444444443</c:v>
                      </c:pt>
                      <c:pt idx="12">
                        <c:v>68.055555555555557</c:v>
                      </c:pt>
                      <c:pt idx="13">
                        <c:v>91.666666666666657</c:v>
                      </c:pt>
                      <c:pt idx="14">
                        <c:v>85.714285714285708</c:v>
                      </c:pt>
                      <c:pt idx="15">
                        <c:v>100</c:v>
                      </c:pt>
                      <c:pt idx="16">
                        <c:v>80</c:v>
                      </c:pt>
                      <c:pt idx="17">
                        <c:v>90.909090909090907</c:v>
                      </c:pt>
                      <c:pt idx="18">
                        <c:v>90</c:v>
                      </c:pt>
                      <c:pt idx="19">
                        <c:v>74.074074074074076</c:v>
                      </c:pt>
                      <c:pt idx="20">
                        <c:v>77.777777777777771</c:v>
                      </c:pt>
                      <c:pt idx="21">
                        <c:v>68.686868686868678</c:v>
                      </c:pt>
                      <c:pt idx="22">
                        <c:v>83.333333333333329</c:v>
                      </c:pt>
                      <c:pt idx="23">
                        <c:v>83.333333333333329</c:v>
                      </c:pt>
                      <c:pt idx="24">
                        <c:v>34.722222222222221</c:v>
                      </c:pt>
                      <c:pt idx="25">
                        <c:v>85.515151515151501</c:v>
                      </c:pt>
                      <c:pt idx="26">
                        <c:v>56.657848324514994</c:v>
                      </c:pt>
                      <c:pt idx="27">
                        <c:v>62.962962962962962</c:v>
                      </c:pt>
                      <c:pt idx="28">
                        <c:v>56.355218855218851</c:v>
                      </c:pt>
                      <c:pt idx="29">
                        <c:v>84.876543209876544</c:v>
                      </c:pt>
                      <c:pt idx="30">
                        <c:v>90.909090909090907</c:v>
                      </c:pt>
                      <c:pt idx="31">
                        <c:v>71.428571428571431</c:v>
                      </c:pt>
                      <c:pt idx="32">
                        <c:v>57.142857142857139</c:v>
                      </c:pt>
                      <c:pt idx="33">
                        <c:v>87.5</c:v>
                      </c:pt>
                      <c:pt idx="34">
                        <c:v>70</c:v>
                      </c:pt>
                    </c:numCache>
                  </c:numRef>
                </c:val>
                <c:smooth val="0"/>
                <c:extLst xmlns:c15="http://schemas.microsoft.com/office/drawing/2012/chart">
                  <c:ext xmlns:c16="http://schemas.microsoft.com/office/drawing/2014/chart" uri="{C3380CC4-5D6E-409C-BE32-E72D297353CC}">
                    <c16:uniqueId val="{00000034-E44D-42BD-ABCA-CA68C35FFCB8}"/>
                  </c:ext>
                </c:extLst>
              </c15:ser>
            </c15:filteredLineSeries>
            <c15:filteredLineSeries>
              <c15:ser>
                <c:idx val="52"/>
                <c:order val="52"/>
                <c:tx>
                  <c:strRef>
                    <c:extLst xmlns:c15="http://schemas.microsoft.com/office/drawing/2012/chart">
                      <c:ext xmlns:c15="http://schemas.microsoft.com/office/drawing/2012/chart" uri="{02D57815-91ED-43cb-92C2-25804820EDAC}">
                        <c15:formulaRef>
                          <c15:sqref>'2017 matched scores unweight'!$B$63</c15:sqref>
                        </c15:formulaRef>
                      </c:ext>
                    </c:extLst>
                    <c:strCache>
                      <c:ptCount val="1"/>
                      <c:pt idx="0">
                        <c:v>Niger</c:v>
                      </c:pt>
                    </c:strCache>
                  </c:strRef>
                </c:tx>
                <c:spPr>
                  <a:ln w="28575" cap="rnd">
                    <a:solidFill>
                      <a:schemeClr val="accent5">
                        <a:lumMod val="50000"/>
                        <a:lumOff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unweight'!$C$63:$AK$63</c15:sqref>
                        </c15:formulaRef>
                      </c:ext>
                    </c:extLst>
                    <c:numCache>
                      <c:formatCode>General</c:formatCode>
                      <c:ptCount val="35"/>
                      <c:pt idx="0">
                        <c:v>100</c:v>
                      </c:pt>
                      <c:pt idx="1">
                        <c:v>100</c:v>
                      </c:pt>
                      <c:pt idx="2">
                        <c:v>100</c:v>
                      </c:pt>
                      <c:pt idx="3">
                        <c:v>100</c:v>
                      </c:pt>
                      <c:pt idx="4">
                        <c:v>47.619047619047613</c:v>
                      </c:pt>
                      <c:pt idx="5">
                        <c:v>66.666666666666657</c:v>
                      </c:pt>
                      <c:pt idx="6">
                        <c:v>91.666666666666657</c:v>
                      </c:pt>
                      <c:pt idx="7">
                        <c:v>100</c:v>
                      </c:pt>
                      <c:pt idx="8">
                        <c:v>100</c:v>
                      </c:pt>
                      <c:pt idx="9">
                        <c:v>88.116883116883116</c:v>
                      </c:pt>
                      <c:pt idx="10">
                        <c:v>53.84615384615384</c:v>
                      </c:pt>
                      <c:pt idx="11">
                        <c:v>69.230769230769226</c:v>
                      </c:pt>
                      <c:pt idx="12">
                        <c:v>65.873015873015873</c:v>
                      </c:pt>
                      <c:pt idx="13">
                        <c:v>100</c:v>
                      </c:pt>
                      <c:pt idx="14">
                        <c:v>92.307692307692307</c:v>
                      </c:pt>
                      <c:pt idx="15">
                        <c:v>100</c:v>
                      </c:pt>
                      <c:pt idx="16">
                        <c:v>71.428571428571431</c:v>
                      </c:pt>
                      <c:pt idx="17">
                        <c:v>100</c:v>
                      </c:pt>
                      <c:pt idx="18">
                        <c:v>64.285714285714292</c:v>
                      </c:pt>
                      <c:pt idx="19">
                        <c:v>75.396825396825392</c:v>
                      </c:pt>
                      <c:pt idx="20">
                        <c:v>57.142857142857146</c:v>
                      </c:pt>
                      <c:pt idx="21">
                        <c:v>63.492063492063494</c:v>
                      </c:pt>
                      <c:pt idx="22">
                        <c:v>41.414141414141419</c:v>
                      </c:pt>
                      <c:pt idx="23">
                        <c:v>51.587301587301589</c:v>
                      </c:pt>
                      <c:pt idx="24">
                        <c:v>61.111111111111107</c:v>
                      </c:pt>
                      <c:pt idx="25">
                        <c:v>98.571428571428584</c:v>
                      </c:pt>
                      <c:pt idx="26">
                        <c:v>66.178266178266185</c:v>
                      </c:pt>
                      <c:pt idx="27">
                        <c:v>55.555555555555557</c:v>
                      </c:pt>
                      <c:pt idx="28">
                        <c:v>42.460317460317455</c:v>
                      </c:pt>
                      <c:pt idx="29">
                        <c:v>84.391534391534393</c:v>
                      </c:pt>
                      <c:pt idx="30">
                        <c:v>100</c:v>
                      </c:pt>
                      <c:pt idx="31">
                        <c:v>35.714285714285715</c:v>
                      </c:pt>
                      <c:pt idx="32">
                        <c:v>45.454545454545453</c:v>
                      </c:pt>
                      <c:pt idx="33">
                        <c:v>61.53846153846154</c:v>
                      </c:pt>
                      <c:pt idx="34">
                        <c:v>85.714285714285708</c:v>
                      </c:pt>
                    </c:numCache>
                  </c:numRef>
                </c:val>
                <c:smooth val="0"/>
                <c:extLst xmlns:c15="http://schemas.microsoft.com/office/drawing/2012/chart">
                  <c:ext xmlns:c16="http://schemas.microsoft.com/office/drawing/2014/chart" uri="{C3380CC4-5D6E-409C-BE32-E72D297353CC}">
                    <c16:uniqueId val="{00000035-E44D-42BD-ABCA-CA68C35FFCB8}"/>
                  </c:ext>
                </c:extLst>
              </c15:ser>
            </c15:filteredLineSeries>
            <c15:filteredLineSeries>
              <c15:ser>
                <c:idx val="54"/>
                <c:order val="54"/>
                <c:tx>
                  <c:strRef>
                    <c:extLst xmlns:c15="http://schemas.microsoft.com/office/drawing/2012/chart">
                      <c:ext xmlns:c15="http://schemas.microsoft.com/office/drawing/2012/chart" uri="{02D57815-91ED-43cb-92C2-25804820EDAC}">
                        <c15:formulaRef>
                          <c15:sqref>'2017 matched scores unweight'!$B$65</c15:sqref>
                        </c15:formulaRef>
                      </c:ext>
                    </c:extLst>
                    <c:strCache>
                      <c:ptCount val="1"/>
                      <c:pt idx="0">
                        <c:v>Pakistan</c:v>
                      </c:pt>
                    </c:strCache>
                  </c:strRef>
                </c:tx>
                <c:spPr>
                  <a:ln w="28575" cap="rnd">
                    <a:solidFill>
                      <a:schemeClr val="accent1"/>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unweight'!$C$65:$AK$65</c15:sqref>
                        </c15:formulaRef>
                      </c:ext>
                    </c:extLst>
                    <c:numCache>
                      <c:formatCode>General</c:formatCode>
                      <c:ptCount val="35"/>
                      <c:pt idx="0">
                        <c:v>92.857142857142861</c:v>
                      </c:pt>
                      <c:pt idx="1">
                        <c:v>71.428571428571431</c:v>
                      </c:pt>
                      <c:pt idx="2">
                        <c:v>85.714285714285708</c:v>
                      </c:pt>
                      <c:pt idx="3">
                        <c:v>71.428571428571431</c:v>
                      </c:pt>
                      <c:pt idx="4">
                        <c:v>65.079365079365076</c:v>
                      </c:pt>
                      <c:pt idx="5">
                        <c:v>47.008547008547005</c:v>
                      </c:pt>
                      <c:pt idx="6">
                        <c:v>46.666666666666664</c:v>
                      </c:pt>
                      <c:pt idx="7">
                        <c:v>66.666666666666657</c:v>
                      </c:pt>
                      <c:pt idx="8">
                        <c:v>42.857142857142854</c:v>
                      </c:pt>
                      <c:pt idx="9">
                        <c:v>38.695970695970701</c:v>
                      </c:pt>
                      <c:pt idx="10">
                        <c:v>39.682539682539677</c:v>
                      </c:pt>
                      <c:pt idx="11">
                        <c:v>48.888888888888893</c:v>
                      </c:pt>
                      <c:pt idx="12">
                        <c:v>45.238095238095234</c:v>
                      </c:pt>
                      <c:pt idx="13">
                        <c:v>92.857142857142861</c:v>
                      </c:pt>
                      <c:pt idx="14">
                        <c:v>83.333333333333343</c:v>
                      </c:pt>
                      <c:pt idx="15">
                        <c:v>35.714285714285715</c:v>
                      </c:pt>
                      <c:pt idx="16">
                        <c:v>28.571428571428569</c:v>
                      </c:pt>
                      <c:pt idx="17">
                        <c:v>33.333333333333329</c:v>
                      </c:pt>
                      <c:pt idx="18">
                        <c:v>21.428571428571427</c:v>
                      </c:pt>
                      <c:pt idx="19">
                        <c:v>53.17460317460317</c:v>
                      </c:pt>
                      <c:pt idx="20">
                        <c:v>55.555555555555557</c:v>
                      </c:pt>
                      <c:pt idx="21">
                        <c:v>38.888888888888886</c:v>
                      </c:pt>
                      <c:pt idx="22">
                        <c:v>71.428571428571431</c:v>
                      </c:pt>
                      <c:pt idx="23">
                        <c:v>47.619047619047613</c:v>
                      </c:pt>
                      <c:pt idx="24">
                        <c:v>22.222222222222221</c:v>
                      </c:pt>
                      <c:pt idx="25">
                        <c:v>46.391941391941387</c:v>
                      </c:pt>
                      <c:pt idx="26">
                        <c:v>48.351463351463352</c:v>
                      </c:pt>
                      <c:pt idx="27">
                        <c:v>50</c:v>
                      </c:pt>
                      <c:pt idx="28">
                        <c:v>36.111111111111114</c:v>
                      </c:pt>
                      <c:pt idx="29">
                        <c:v>68.641975308641975</c:v>
                      </c:pt>
                      <c:pt idx="30">
                        <c:v>69.230769230769226</c:v>
                      </c:pt>
                      <c:pt idx="31">
                        <c:v>40</c:v>
                      </c:pt>
                      <c:pt idx="32">
                        <c:v>9.0909090909090917</c:v>
                      </c:pt>
                      <c:pt idx="33">
                        <c:v>26.666666666666668</c:v>
                      </c:pt>
                      <c:pt idx="34">
                        <c:v>60</c:v>
                      </c:pt>
                    </c:numCache>
                  </c:numRef>
                </c:val>
                <c:smooth val="0"/>
                <c:extLst xmlns:c15="http://schemas.microsoft.com/office/drawing/2012/chart">
                  <c:ext xmlns:c16="http://schemas.microsoft.com/office/drawing/2014/chart" uri="{C3380CC4-5D6E-409C-BE32-E72D297353CC}">
                    <c16:uniqueId val="{00000037-E44D-42BD-ABCA-CA68C35FFCB8}"/>
                  </c:ext>
                </c:extLst>
              </c15:ser>
            </c15:filteredLineSeries>
            <c15:filteredLineSeries>
              <c15:ser>
                <c:idx val="55"/>
                <c:order val="55"/>
                <c:tx>
                  <c:strRef>
                    <c:extLst xmlns:c15="http://schemas.microsoft.com/office/drawing/2012/chart">
                      <c:ext xmlns:c15="http://schemas.microsoft.com/office/drawing/2012/chart" uri="{02D57815-91ED-43cb-92C2-25804820EDAC}">
                        <c15:formulaRef>
                          <c15:sqref>'2017 matched scores unweight'!$B$66</c15:sqref>
                        </c15:formulaRef>
                      </c:ext>
                    </c:extLst>
                    <c:strCache>
                      <c:ptCount val="1"/>
                      <c:pt idx="0">
                        <c:v>Palestine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unweight'!$C$66:$AK$66</c15:sqref>
                        </c15:formulaRef>
                      </c:ext>
                    </c:extLst>
                    <c:numCache>
                      <c:formatCode>General</c:formatCode>
                      <c:ptCount val="35"/>
                      <c:pt idx="0">
                        <c:v>100</c:v>
                      </c:pt>
                      <c:pt idx="1">
                        <c:v>100</c:v>
                      </c:pt>
                      <c:pt idx="2">
                        <c:v>78.571428571428569</c:v>
                      </c:pt>
                      <c:pt idx="3">
                        <c:v>87.5</c:v>
                      </c:pt>
                      <c:pt idx="4">
                        <c:v>65.079365079365076</c:v>
                      </c:pt>
                      <c:pt idx="5">
                        <c:v>55.555555555555557</c:v>
                      </c:pt>
                      <c:pt idx="6">
                        <c:v>33.333333333333329</c:v>
                      </c:pt>
                      <c:pt idx="7">
                        <c:v>80</c:v>
                      </c:pt>
                      <c:pt idx="8">
                        <c:v>73.333333333333329</c:v>
                      </c:pt>
                      <c:pt idx="9">
                        <c:v>50.769230769230766</c:v>
                      </c:pt>
                      <c:pt idx="10">
                        <c:v>66.013071895424844</c:v>
                      </c:pt>
                      <c:pt idx="11">
                        <c:v>63.194444444444443</c:v>
                      </c:pt>
                      <c:pt idx="12">
                        <c:v>59.477124183006531</c:v>
                      </c:pt>
                      <c:pt idx="13">
                        <c:v>100</c:v>
                      </c:pt>
                      <c:pt idx="14">
                        <c:v>100</c:v>
                      </c:pt>
                      <c:pt idx="15">
                        <c:v>60</c:v>
                      </c:pt>
                      <c:pt idx="16">
                        <c:v>50</c:v>
                      </c:pt>
                      <c:pt idx="17">
                        <c:v>81.25</c:v>
                      </c:pt>
                      <c:pt idx="18">
                        <c:v>40</c:v>
                      </c:pt>
                      <c:pt idx="19">
                        <c:v>70.588235294117638</c:v>
                      </c:pt>
                      <c:pt idx="20">
                        <c:v>60.784313725490193</c:v>
                      </c:pt>
                      <c:pt idx="21">
                        <c:v>64.052287581699346</c:v>
                      </c:pt>
                      <c:pt idx="22">
                        <c:v>72.649572649572647</c:v>
                      </c:pt>
                      <c:pt idx="23">
                        <c:v>73.856209150326805</c:v>
                      </c:pt>
                      <c:pt idx="24">
                        <c:v>55.555555555555557</c:v>
                      </c:pt>
                      <c:pt idx="25">
                        <c:v>67.831501831501825</c:v>
                      </c:pt>
                      <c:pt idx="26">
                        <c:v>74.149110149110143</c:v>
                      </c:pt>
                      <c:pt idx="27">
                        <c:v>45.185185185185183</c:v>
                      </c:pt>
                      <c:pt idx="28">
                        <c:v>44.417735042735039</c:v>
                      </c:pt>
                      <c:pt idx="29">
                        <c:v>73.776455026455025</c:v>
                      </c:pt>
                      <c:pt idx="30">
                        <c:v>86.666666666666671</c:v>
                      </c:pt>
                      <c:pt idx="31">
                        <c:v>66.666666666666657</c:v>
                      </c:pt>
                      <c:pt idx="32">
                        <c:v>0</c:v>
                      </c:pt>
                      <c:pt idx="33">
                        <c:v>86.666666666666671</c:v>
                      </c:pt>
                      <c:pt idx="34">
                        <c:v>81.25</c:v>
                      </c:pt>
                    </c:numCache>
                  </c:numRef>
                </c:val>
                <c:smooth val="0"/>
                <c:extLst xmlns:c15="http://schemas.microsoft.com/office/drawing/2012/chart">
                  <c:ext xmlns:c16="http://schemas.microsoft.com/office/drawing/2014/chart" uri="{C3380CC4-5D6E-409C-BE32-E72D297353CC}">
                    <c16:uniqueId val="{00000038-E44D-42BD-ABCA-CA68C35FFCB8}"/>
                  </c:ext>
                </c:extLst>
              </c15:ser>
            </c15:filteredLineSeries>
            <c15:filteredLineSeries>
              <c15:ser>
                <c:idx val="56"/>
                <c:order val="56"/>
                <c:tx>
                  <c:strRef>
                    <c:extLst xmlns:c15="http://schemas.microsoft.com/office/drawing/2012/chart">
                      <c:ext xmlns:c15="http://schemas.microsoft.com/office/drawing/2012/chart" uri="{02D57815-91ED-43cb-92C2-25804820EDAC}">
                        <c15:formulaRef>
                          <c15:sqref>'2017 matched scores unweight'!$B$67</c15:sqref>
                        </c15:formulaRef>
                      </c:ext>
                    </c:extLst>
                    <c:strCache>
                      <c:ptCount val="1"/>
                      <c:pt idx="0">
                        <c:v>Panama</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unweight'!$C$67:$AK$67</c15:sqref>
                        </c15:formulaRef>
                      </c:ext>
                    </c:extLst>
                    <c:numCache>
                      <c:formatCode>General</c:formatCode>
                      <c:ptCount val="35"/>
                      <c:pt idx="0">
                        <c:v>90.909090909090907</c:v>
                      </c:pt>
                      <c:pt idx="1">
                        <c:v>91.666666666666657</c:v>
                      </c:pt>
                      <c:pt idx="2">
                        <c:v>83.333333333333343</c:v>
                      </c:pt>
                      <c:pt idx="3">
                        <c:v>83.333333333333343</c:v>
                      </c:pt>
                      <c:pt idx="4">
                        <c:v>60.185185185185183</c:v>
                      </c:pt>
                      <c:pt idx="5">
                        <c:v>52.525252525252526</c:v>
                      </c:pt>
                      <c:pt idx="6">
                        <c:v>50</c:v>
                      </c:pt>
                      <c:pt idx="7">
                        <c:v>72.727272727272734</c:v>
                      </c:pt>
                      <c:pt idx="8">
                        <c:v>91.666666666666657</c:v>
                      </c:pt>
                      <c:pt idx="9">
                        <c:v>69.696969696969703</c:v>
                      </c:pt>
                      <c:pt idx="10">
                        <c:v>47.222222222222221</c:v>
                      </c:pt>
                      <c:pt idx="11">
                        <c:v>49.074074074074076</c:v>
                      </c:pt>
                      <c:pt idx="12">
                        <c:v>44.444444444444443</c:v>
                      </c:pt>
                      <c:pt idx="13">
                        <c:v>91.666666666666657</c:v>
                      </c:pt>
                      <c:pt idx="14">
                        <c:v>66.666666666666657</c:v>
                      </c:pt>
                      <c:pt idx="15">
                        <c:v>83.333333333333343</c:v>
                      </c:pt>
                      <c:pt idx="16">
                        <c:v>66.666666666666657</c:v>
                      </c:pt>
                      <c:pt idx="17">
                        <c:v>83.333333333333343</c:v>
                      </c:pt>
                      <c:pt idx="18">
                        <c:v>81.818181818181827</c:v>
                      </c:pt>
                      <c:pt idx="19">
                        <c:v>52.777777777777779</c:v>
                      </c:pt>
                      <c:pt idx="20">
                        <c:v>47.222222222222221</c:v>
                      </c:pt>
                      <c:pt idx="21">
                        <c:v>42.592592592592588</c:v>
                      </c:pt>
                      <c:pt idx="22">
                        <c:v>62.62626262626263</c:v>
                      </c:pt>
                      <c:pt idx="23">
                        <c:v>63.888888888888886</c:v>
                      </c:pt>
                      <c:pt idx="24">
                        <c:v>40.74074074074074</c:v>
                      </c:pt>
                      <c:pt idx="25">
                        <c:v>71.666666666666657</c:v>
                      </c:pt>
                      <c:pt idx="26">
                        <c:v>62.378917378917386</c:v>
                      </c:pt>
                      <c:pt idx="27">
                        <c:v>46.296296296296298</c:v>
                      </c:pt>
                      <c:pt idx="28">
                        <c:v>47.643097643097647</c:v>
                      </c:pt>
                      <c:pt idx="29">
                        <c:v>71.296296296296305</c:v>
                      </c:pt>
                      <c:pt idx="30">
                        <c:v>66.666666666666657</c:v>
                      </c:pt>
                      <c:pt idx="31">
                        <c:v>41.666666666666671</c:v>
                      </c:pt>
                      <c:pt idx="32">
                        <c:v>41.666666666666671</c:v>
                      </c:pt>
                      <c:pt idx="33">
                        <c:v>66.666666666666657</c:v>
                      </c:pt>
                      <c:pt idx="34">
                        <c:v>66.666666666666657</c:v>
                      </c:pt>
                    </c:numCache>
                  </c:numRef>
                </c:val>
                <c:smooth val="0"/>
                <c:extLst xmlns:c15="http://schemas.microsoft.com/office/drawing/2012/chart">
                  <c:ext xmlns:c16="http://schemas.microsoft.com/office/drawing/2014/chart" uri="{C3380CC4-5D6E-409C-BE32-E72D297353CC}">
                    <c16:uniqueId val="{00000039-E44D-42BD-ABCA-CA68C35FFCB8}"/>
                  </c:ext>
                </c:extLst>
              </c15:ser>
            </c15:filteredLineSeries>
            <c15:filteredLineSeries>
              <c15:ser>
                <c:idx val="57"/>
                <c:order val="57"/>
                <c:tx>
                  <c:strRef>
                    <c:extLst xmlns:c15="http://schemas.microsoft.com/office/drawing/2012/chart">
                      <c:ext xmlns:c15="http://schemas.microsoft.com/office/drawing/2012/chart" uri="{02D57815-91ED-43cb-92C2-25804820EDAC}">
                        <c15:formulaRef>
                          <c15:sqref>'2017 matched scores unweight'!$B$68</c15:sqref>
                        </c15:formulaRef>
                      </c:ext>
                    </c:extLst>
                    <c:strCache>
                      <c:ptCount val="1"/>
                      <c:pt idx="0">
                        <c:v>Papua New Guinea</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unweight'!$C$68:$AK$68</c15:sqref>
                        </c15:formulaRef>
                      </c:ext>
                    </c:extLst>
                    <c:numCache>
                      <c:formatCode>General</c:formatCode>
                      <c:ptCount val="35"/>
                      <c:pt idx="0">
                        <c:v>38.461538461538467</c:v>
                      </c:pt>
                      <c:pt idx="1">
                        <c:v>53.846153846153847</c:v>
                      </c:pt>
                      <c:pt idx="2">
                        <c:v>23.076923076923077</c:v>
                      </c:pt>
                      <c:pt idx="3">
                        <c:v>66.666666666666657</c:v>
                      </c:pt>
                      <c:pt idx="4">
                        <c:v>49.494949494949488</c:v>
                      </c:pt>
                      <c:pt idx="5">
                        <c:v>43.518518518518519</c:v>
                      </c:pt>
                      <c:pt idx="6">
                        <c:v>50</c:v>
                      </c:pt>
                      <c:pt idx="7">
                        <c:v>46.666666666666664</c:v>
                      </c:pt>
                      <c:pt idx="8">
                        <c:v>38.461538461538467</c:v>
                      </c:pt>
                      <c:pt idx="9">
                        <c:v>68.095238095238102</c:v>
                      </c:pt>
                      <c:pt idx="10">
                        <c:v>40.74074074074074</c:v>
                      </c:pt>
                      <c:pt idx="11">
                        <c:v>29.365079365079364</c:v>
                      </c:pt>
                      <c:pt idx="12">
                        <c:v>23.809523809523807</c:v>
                      </c:pt>
                      <c:pt idx="13">
                        <c:v>100</c:v>
                      </c:pt>
                      <c:pt idx="14">
                        <c:v>84.615384615384613</c:v>
                      </c:pt>
                      <c:pt idx="15">
                        <c:v>75</c:v>
                      </c:pt>
                      <c:pt idx="16">
                        <c:v>66.666666666666657</c:v>
                      </c:pt>
                      <c:pt idx="17">
                        <c:v>84.615384615384613</c:v>
                      </c:pt>
                      <c:pt idx="18">
                        <c:v>83.333333333333343</c:v>
                      </c:pt>
                      <c:pt idx="19">
                        <c:v>68.518518518518519</c:v>
                      </c:pt>
                      <c:pt idx="20">
                        <c:v>50.925925925925924</c:v>
                      </c:pt>
                      <c:pt idx="21">
                        <c:v>29.914529914529915</c:v>
                      </c:pt>
                      <c:pt idx="22">
                        <c:v>90.909090909090907</c:v>
                      </c:pt>
                      <c:pt idx="23">
                        <c:v>37.037037037037031</c:v>
                      </c:pt>
                      <c:pt idx="24">
                        <c:v>41.025641025641029</c:v>
                      </c:pt>
                      <c:pt idx="25">
                        <c:v>91.428571428571416</c:v>
                      </c:pt>
                      <c:pt idx="26">
                        <c:v>53.216931216931222</c:v>
                      </c:pt>
                      <c:pt idx="27">
                        <c:v>19.444444444444443</c:v>
                      </c:pt>
                      <c:pt idx="28">
                        <c:v>26.068376068376068</c:v>
                      </c:pt>
                      <c:pt idx="29">
                        <c:v>55.270655270655261</c:v>
                      </c:pt>
                      <c:pt idx="30">
                        <c:v>42.857142857142854</c:v>
                      </c:pt>
                      <c:pt idx="31">
                        <c:v>35.714285714285715</c:v>
                      </c:pt>
                      <c:pt idx="32">
                        <c:v>33.333333333333329</c:v>
                      </c:pt>
                      <c:pt idx="33">
                        <c:v>53.846153846153847</c:v>
                      </c:pt>
                      <c:pt idx="34">
                        <c:v>42.857142857142854</c:v>
                      </c:pt>
                    </c:numCache>
                  </c:numRef>
                </c:val>
                <c:smooth val="0"/>
                <c:extLst xmlns:c15="http://schemas.microsoft.com/office/drawing/2012/chart">
                  <c:ext xmlns:c16="http://schemas.microsoft.com/office/drawing/2014/chart" uri="{C3380CC4-5D6E-409C-BE32-E72D297353CC}">
                    <c16:uniqueId val="{0000003A-E44D-42BD-ABCA-CA68C35FFCB8}"/>
                  </c:ext>
                </c:extLst>
              </c15:ser>
            </c15:filteredLineSeries>
            <c15:filteredLineSeries>
              <c15:ser>
                <c:idx val="58"/>
                <c:order val="58"/>
                <c:tx>
                  <c:strRef>
                    <c:extLst xmlns:c15="http://schemas.microsoft.com/office/drawing/2012/chart">
                      <c:ext xmlns:c15="http://schemas.microsoft.com/office/drawing/2012/chart" uri="{02D57815-91ED-43cb-92C2-25804820EDAC}">
                        <c15:formulaRef>
                          <c15:sqref>'2017 matched scores unweight'!$B$69</c15:sqref>
                        </c15:formulaRef>
                      </c:ext>
                    </c:extLst>
                    <c:strCache>
                      <c:ptCount val="1"/>
                      <c:pt idx="0">
                        <c:v>Peru</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unweight'!$C$69:$AK$69</c15:sqref>
                        </c15:formulaRef>
                      </c:ext>
                    </c:extLst>
                    <c:numCache>
                      <c:formatCode>General</c:formatCode>
                      <c:ptCount val="35"/>
                      <c:pt idx="0">
                        <c:v>57.142857142857139</c:v>
                      </c:pt>
                      <c:pt idx="1">
                        <c:v>61.53846153846154</c:v>
                      </c:pt>
                      <c:pt idx="2">
                        <c:v>57.142857142857139</c:v>
                      </c:pt>
                      <c:pt idx="3">
                        <c:v>46.153846153846153</c:v>
                      </c:pt>
                      <c:pt idx="4">
                        <c:v>33.333333333333329</c:v>
                      </c:pt>
                      <c:pt idx="5">
                        <c:v>52.38095238095238</c:v>
                      </c:pt>
                      <c:pt idx="6">
                        <c:v>30.76923076923077</c:v>
                      </c:pt>
                      <c:pt idx="7">
                        <c:v>76.923076923076934</c:v>
                      </c:pt>
                      <c:pt idx="8">
                        <c:v>73.333333333333329</c:v>
                      </c:pt>
                      <c:pt idx="9">
                        <c:v>81.333333333333343</c:v>
                      </c:pt>
                      <c:pt idx="10">
                        <c:v>37.777777777777779</c:v>
                      </c:pt>
                      <c:pt idx="11">
                        <c:v>58.518518518518519</c:v>
                      </c:pt>
                      <c:pt idx="12">
                        <c:v>50.370370370370367</c:v>
                      </c:pt>
                      <c:pt idx="13">
                        <c:v>92.857142857142861</c:v>
                      </c:pt>
                      <c:pt idx="14">
                        <c:v>72.727272727272734</c:v>
                      </c:pt>
                      <c:pt idx="15">
                        <c:v>64.285714285714292</c:v>
                      </c:pt>
                      <c:pt idx="16">
                        <c:v>21.428571428571427</c:v>
                      </c:pt>
                      <c:pt idx="17">
                        <c:v>78.571428571428569</c:v>
                      </c:pt>
                      <c:pt idx="18">
                        <c:v>64.285714285714292</c:v>
                      </c:pt>
                      <c:pt idx="19">
                        <c:v>54.761904761904766</c:v>
                      </c:pt>
                      <c:pt idx="20">
                        <c:v>44.444444444444443</c:v>
                      </c:pt>
                      <c:pt idx="21">
                        <c:v>42.962962962962955</c:v>
                      </c:pt>
                      <c:pt idx="22">
                        <c:v>71.111111111111114</c:v>
                      </c:pt>
                      <c:pt idx="23">
                        <c:v>51.111111111111107</c:v>
                      </c:pt>
                      <c:pt idx="24">
                        <c:v>52.592592592592588</c:v>
                      </c:pt>
                      <c:pt idx="25">
                        <c:v>90</c:v>
                      </c:pt>
                      <c:pt idx="26">
                        <c:v>76.068376068376068</c:v>
                      </c:pt>
                      <c:pt idx="27">
                        <c:v>17.09401709401709</c:v>
                      </c:pt>
                      <c:pt idx="28">
                        <c:v>41.851851851851848</c:v>
                      </c:pt>
                      <c:pt idx="29">
                        <c:v>81.481481481481481</c:v>
                      </c:pt>
                      <c:pt idx="30">
                        <c:v>73.333333333333329</c:v>
                      </c:pt>
                      <c:pt idx="31">
                        <c:v>60</c:v>
                      </c:pt>
                      <c:pt idx="32">
                        <c:v>71.428571428571431</c:v>
                      </c:pt>
                      <c:pt idx="33">
                        <c:v>73.333333333333329</c:v>
                      </c:pt>
                      <c:pt idx="34">
                        <c:v>60</c:v>
                      </c:pt>
                    </c:numCache>
                  </c:numRef>
                </c:val>
                <c:smooth val="0"/>
                <c:extLst xmlns:c15="http://schemas.microsoft.com/office/drawing/2012/chart">
                  <c:ext xmlns:c16="http://schemas.microsoft.com/office/drawing/2014/chart" uri="{C3380CC4-5D6E-409C-BE32-E72D297353CC}">
                    <c16:uniqueId val="{0000003B-E44D-42BD-ABCA-CA68C35FFCB8}"/>
                  </c:ext>
                </c:extLst>
              </c15:ser>
            </c15:filteredLineSeries>
            <c15:filteredLineSeries>
              <c15:ser>
                <c:idx val="59"/>
                <c:order val="59"/>
                <c:tx>
                  <c:strRef>
                    <c:extLst xmlns:c15="http://schemas.microsoft.com/office/drawing/2012/chart">
                      <c:ext xmlns:c15="http://schemas.microsoft.com/office/drawing/2012/chart" uri="{02D57815-91ED-43cb-92C2-25804820EDAC}">
                        <c15:formulaRef>
                          <c15:sqref>'2017 matched scores unweight'!$B$70</c15:sqref>
                        </c15:formulaRef>
                      </c:ext>
                    </c:extLst>
                    <c:strCache>
                      <c:ptCount val="1"/>
                      <c:pt idx="0">
                        <c:v>Philippines</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unweight'!$C$70:$AK$70</c15:sqref>
                        </c15:formulaRef>
                      </c:ext>
                    </c:extLst>
                    <c:numCache>
                      <c:formatCode>General</c:formatCode>
                      <c:ptCount val="35"/>
                      <c:pt idx="0">
                        <c:v>91.666666666666657</c:v>
                      </c:pt>
                      <c:pt idx="1">
                        <c:v>100</c:v>
                      </c:pt>
                      <c:pt idx="2">
                        <c:v>91.666666666666657</c:v>
                      </c:pt>
                      <c:pt idx="3">
                        <c:v>91.666666666666657</c:v>
                      </c:pt>
                      <c:pt idx="4">
                        <c:v>53.703703703703695</c:v>
                      </c:pt>
                      <c:pt idx="5">
                        <c:v>44.444444444444443</c:v>
                      </c:pt>
                      <c:pt idx="6">
                        <c:v>41.666666666666671</c:v>
                      </c:pt>
                      <c:pt idx="7">
                        <c:v>58.333333333333336</c:v>
                      </c:pt>
                      <c:pt idx="8">
                        <c:v>83.333333333333343</c:v>
                      </c:pt>
                      <c:pt idx="9">
                        <c:v>73.333333333333343</c:v>
                      </c:pt>
                      <c:pt idx="10">
                        <c:v>41.666666666666664</c:v>
                      </c:pt>
                      <c:pt idx="11">
                        <c:v>55.555555555555557</c:v>
                      </c:pt>
                      <c:pt idx="12">
                        <c:v>47.222222222222221</c:v>
                      </c:pt>
                      <c:pt idx="13">
                        <c:v>100</c:v>
                      </c:pt>
                      <c:pt idx="14">
                        <c:v>90.909090909090907</c:v>
                      </c:pt>
                      <c:pt idx="15">
                        <c:v>75</c:v>
                      </c:pt>
                      <c:pt idx="16">
                        <c:v>25</c:v>
                      </c:pt>
                      <c:pt idx="17">
                        <c:v>66.666666666666657</c:v>
                      </c:pt>
                      <c:pt idx="18">
                        <c:v>54.54545454545454</c:v>
                      </c:pt>
                      <c:pt idx="19">
                        <c:v>61.111111111111107</c:v>
                      </c:pt>
                      <c:pt idx="20">
                        <c:v>37.962962962962962</c:v>
                      </c:pt>
                      <c:pt idx="21">
                        <c:v>40.74074074074074</c:v>
                      </c:pt>
                      <c:pt idx="22">
                        <c:v>73.148148148148138</c:v>
                      </c:pt>
                      <c:pt idx="23">
                        <c:v>61.111111111111107</c:v>
                      </c:pt>
                      <c:pt idx="24">
                        <c:v>47.222222222222221</c:v>
                      </c:pt>
                      <c:pt idx="25">
                        <c:v>83.27272727272728</c:v>
                      </c:pt>
                      <c:pt idx="26">
                        <c:v>56.481481481481481</c:v>
                      </c:pt>
                      <c:pt idx="27">
                        <c:v>43.434343434343432</c:v>
                      </c:pt>
                      <c:pt idx="28">
                        <c:v>43.055555555555557</c:v>
                      </c:pt>
                      <c:pt idx="29">
                        <c:v>67.003367003366989</c:v>
                      </c:pt>
                      <c:pt idx="30">
                        <c:v>75</c:v>
                      </c:pt>
                      <c:pt idx="31">
                        <c:v>66.666666666666657</c:v>
                      </c:pt>
                      <c:pt idx="32">
                        <c:v>58.333333333333336</c:v>
                      </c:pt>
                      <c:pt idx="33">
                        <c:v>83.333333333333343</c:v>
                      </c:pt>
                      <c:pt idx="34">
                        <c:v>58.333333333333336</c:v>
                      </c:pt>
                    </c:numCache>
                  </c:numRef>
                </c:val>
                <c:smooth val="0"/>
                <c:extLst xmlns:c15="http://schemas.microsoft.com/office/drawing/2012/chart">
                  <c:ext xmlns:c16="http://schemas.microsoft.com/office/drawing/2014/chart" uri="{C3380CC4-5D6E-409C-BE32-E72D297353CC}">
                    <c16:uniqueId val="{0000003C-E44D-42BD-ABCA-CA68C35FFCB8}"/>
                  </c:ext>
                </c:extLst>
              </c15:ser>
            </c15:filteredLineSeries>
            <c15:filteredLineSeries>
              <c15:ser>
                <c:idx val="60"/>
                <c:order val="60"/>
                <c:tx>
                  <c:strRef>
                    <c:extLst xmlns:c15="http://schemas.microsoft.com/office/drawing/2012/chart">
                      <c:ext xmlns:c15="http://schemas.microsoft.com/office/drawing/2012/chart" uri="{02D57815-91ED-43cb-92C2-25804820EDAC}">
                        <c15:formulaRef>
                          <c15:sqref>'2017 matched scores unweight'!$B$71</c15:sqref>
                        </c15:formulaRef>
                      </c:ext>
                    </c:extLst>
                    <c:strCache>
                      <c:ptCount val="1"/>
                      <c:pt idx="0">
                        <c:v>Romania</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unweight'!$C$71:$AK$71</c15:sqref>
                        </c15:formulaRef>
                      </c:ext>
                    </c:extLst>
                    <c:numCache>
                      <c:formatCode>General</c:formatCode>
                      <c:ptCount val="35"/>
                      <c:pt idx="0">
                        <c:v>35.294117647058826</c:v>
                      </c:pt>
                      <c:pt idx="1">
                        <c:v>43.75</c:v>
                      </c:pt>
                      <c:pt idx="2">
                        <c:v>35.294117647058826</c:v>
                      </c:pt>
                      <c:pt idx="3">
                        <c:v>11.76470588235294</c:v>
                      </c:pt>
                      <c:pt idx="4">
                        <c:v>46.296296296296298</c:v>
                      </c:pt>
                      <c:pt idx="5">
                        <c:v>60.317460317460316</c:v>
                      </c:pt>
                      <c:pt idx="6">
                        <c:v>18.75</c:v>
                      </c:pt>
                      <c:pt idx="7">
                        <c:v>35.294117647058826</c:v>
                      </c:pt>
                      <c:pt idx="8">
                        <c:v>47.058823529411761</c:v>
                      </c:pt>
                      <c:pt idx="9">
                        <c:v>0</c:v>
                      </c:pt>
                      <c:pt idx="10">
                        <c:v>33.986928104575156</c:v>
                      </c:pt>
                      <c:pt idx="11">
                        <c:v>24.183006535947708</c:v>
                      </c:pt>
                      <c:pt idx="12">
                        <c:v>27.450980392156865</c:v>
                      </c:pt>
                      <c:pt idx="13">
                        <c:v>41.17647058823529</c:v>
                      </c:pt>
                      <c:pt idx="14">
                        <c:v>41.17647058823529</c:v>
                      </c:pt>
                      <c:pt idx="15">
                        <c:v>11.76470588235294</c:v>
                      </c:pt>
                      <c:pt idx="16">
                        <c:v>6.25</c:v>
                      </c:pt>
                      <c:pt idx="17">
                        <c:v>17.647058823529413</c:v>
                      </c:pt>
                      <c:pt idx="18">
                        <c:v>29.411764705882355</c:v>
                      </c:pt>
                      <c:pt idx="19">
                        <c:v>21.568627450980394</c:v>
                      </c:pt>
                      <c:pt idx="20">
                        <c:v>24.183006535947708</c:v>
                      </c:pt>
                      <c:pt idx="21">
                        <c:v>16.993464052287578</c:v>
                      </c:pt>
                      <c:pt idx="22">
                        <c:v>32.026143790849673</c:v>
                      </c:pt>
                      <c:pt idx="23">
                        <c:v>35.294117647058826</c:v>
                      </c:pt>
                      <c:pt idx="24">
                        <c:v>11.764705882352938</c:v>
                      </c:pt>
                      <c:pt idx="25">
                        <c:v>0</c:v>
                      </c:pt>
                      <c:pt idx="26">
                        <c:v>78.194444444444443</c:v>
                      </c:pt>
                      <c:pt idx="27">
                        <c:v>19.6078431372549</c:v>
                      </c:pt>
                      <c:pt idx="28">
                        <c:v>26.307189542483659</c:v>
                      </c:pt>
                      <c:pt idx="29">
                        <c:v>38.534858387799567</c:v>
                      </c:pt>
                      <c:pt idx="30">
                        <c:v>23.52941176470588</c:v>
                      </c:pt>
                      <c:pt idx="31">
                        <c:v>11.76470588235294</c:v>
                      </c:pt>
                      <c:pt idx="32">
                        <c:v>11.76470588235294</c:v>
                      </c:pt>
                      <c:pt idx="33">
                        <c:v>47.058823529411761</c:v>
                      </c:pt>
                      <c:pt idx="34">
                        <c:v>23.52941176470588</c:v>
                      </c:pt>
                    </c:numCache>
                  </c:numRef>
                </c:val>
                <c:smooth val="0"/>
                <c:extLst xmlns:c15="http://schemas.microsoft.com/office/drawing/2012/chart">
                  <c:ext xmlns:c16="http://schemas.microsoft.com/office/drawing/2014/chart" uri="{C3380CC4-5D6E-409C-BE32-E72D297353CC}">
                    <c16:uniqueId val="{0000003D-E44D-42BD-ABCA-CA68C35FFCB8}"/>
                  </c:ext>
                </c:extLst>
              </c15:ser>
            </c15:filteredLineSeries>
            <c15:filteredLineSeries>
              <c15:ser>
                <c:idx val="61"/>
                <c:order val="61"/>
                <c:tx>
                  <c:strRef>
                    <c:extLst xmlns:c15="http://schemas.microsoft.com/office/drawing/2012/chart">
                      <c:ext xmlns:c15="http://schemas.microsoft.com/office/drawing/2012/chart" uri="{02D57815-91ED-43cb-92C2-25804820EDAC}">
                        <c15:formulaRef>
                          <c15:sqref>'2017 matched scores unweight'!$B$72</c15:sqref>
                        </c15:formulaRef>
                      </c:ext>
                    </c:extLst>
                    <c:strCache>
                      <c:ptCount val="1"/>
                      <c:pt idx="0">
                        <c:v>Russia</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unweight'!$C$72:$AK$72</c15:sqref>
                        </c15:formulaRef>
                      </c:ext>
                    </c:extLst>
                    <c:numCache>
                      <c:formatCode>General</c:formatCode>
                      <c:ptCount val="35"/>
                      <c:pt idx="0">
                        <c:v>16.666666666666664</c:v>
                      </c:pt>
                      <c:pt idx="1">
                        <c:v>25</c:v>
                      </c:pt>
                      <c:pt idx="2">
                        <c:v>16.666666666666664</c:v>
                      </c:pt>
                      <c:pt idx="3">
                        <c:v>16.666666666666664</c:v>
                      </c:pt>
                      <c:pt idx="4">
                        <c:v>9.0909090909090899</c:v>
                      </c:pt>
                      <c:pt idx="5">
                        <c:v>63.888888888888886</c:v>
                      </c:pt>
                      <c:pt idx="6">
                        <c:v>100</c:v>
                      </c:pt>
                      <c:pt idx="7">
                        <c:v>66.666666666666657</c:v>
                      </c:pt>
                      <c:pt idx="8">
                        <c:v>16.666666666666664</c:v>
                      </c:pt>
                      <c:pt idx="9">
                        <c:v>38.030303030303031</c:v>
                      </c:pt>
                      <c:pt idx="10">
                        <c:v>27.777777777777779</c:v>
                      </c:pt>
                      <c:pt idx="11">
                        <c:v>25</c:v>
                      </c:pt>
                      <c:pt idx="12">
                        <c:v>15.740740740740739</c:v>
                      </c:pt>
                      <c:pt idx="13">
                        <c:v>36.363636363636367</c:v>
                      </c:pt>
                      <c:pt idx="14">
                        <c:v>37.5</c:v>
                      </c:pt>
                      <c:pt idx="15">
                        <c:v>27.27272727272727</c:v>
                      </c:pt>
                      <c:pt idx="16">
                        <c:v>25</c:v>
                      </c:pt>
                      <c:pt idx="17">
                        <c:v>27.27272727272727</c:v>
                      </c:pt>
                      <c:pt idx="18">
                        <c:v>10</c:v>
                      </c:pt>
                      <c:pt idx="19">
                        <c:v>38.383838383838381</c:v>
                      </c:pt>
                      <c:pt idx="20">
                        <c:v>19.047619047619047</c:v>
                      </c:pt>
                      <c:pt idx="21">
                        <c:v>9.7222222222222214</c:v>
                      </c:pt>
                      <c:pt idx="22">
                        <c:v>71.717171717171709</c:v>
                      </c:pt>
                      <c:pt idx="23">
                        <c:v>74.074074074074076</c:v>
                      </c:pt>
                      <c:pt idx="24">
                        <c:v>44.444444444444443</c:v>
                      </c:pt>
                      <c:pt idx="25">
                        <c:v>28.412698412698411</c:v>
                      </c:pt>
                      <c:pt idx="26">
                        <c:v>71.481481481481481</c:v>
                      </c:pt>
                      <c:pt idx="27">
                        <c:v>31.111111111111107</c:v>
                      </c:pt>
                      <c:pt idx="28">
                        <c:v>48.472222222222221</c:v>
                      </c:pt>
                      <c:pt idx="29">
                        <c:v>62.037037037037031</c:v>
                      </c:pt>
                      <c:pt idx="30">
                        <c:v>8.3333333333333321</c:v>
                      </c:pt>
                      <c:pt idx="31">
                        <c:v>41.666666666666671</c:v>
                      </c:pt>
                      <c:pt idx="32">
                        <c:v>36.363636363636367</c:v>
                      </c:pt>
                      <c:pt idx="33">
                        <c:v>41.666666666666671</c:v>
                      </c:pt>
                      <c:pt idx="34">
                        <c:v>27.27272727272727</c:v>
                      </c:pt>
                    </c:numCache>
                  </c:numRef>
                </c:val>
                <c:smooth val="0"/>
                <c:extLst xmlns:c15="http://schemas.microsoft.com/office/drawing/2012/chart">
                  <c:ext xmlns:c16="http://schemas.microsoft.com/office/drawing/2014/chart" uri="{C3380CC4-5D6E-409C-BE32-E72D297353CC}">
                    <c16:uniqueId val="{0000003E-E44D-42BD-ABCA-CA68C35FFCB8}"/>
                  </c:ext>
                </c:extLst>
              </c15:ser>
            </c15:filteredLineSeries>
            <c15:filteredLineSeries>
              <c15:ser>
                <c:idx val="63"/>
                <c:order val="63"/>
                <c:tx>
                  <c:strRef>
                    <c:extLst xmlns:c15="http://schemas.microsoft.com/office/drawing/2012/chart">
                      <c:ext xmlns:c15="http://schemas.microsoft.com/office/drawing/2012/chart" uri="{02D57815-91ED-43cb-92C2-25804820EDAC}">
                        <c15:formulaRef>
                          <c15:sqref>'2017 matched scores unweight'!$B$74</c15:sqref>
                        </c15:formulaRef>
                      </c:ext>
                    </c:extLst>
                    <c:strCache>
                      <c:ptCount val="1"/>
                      <c:pt idx="0">
                        <c:v>Sao Tome &amp; Principe</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unweight'!$C$74:$AK$74</c15:sqref>
                        </c15:formulaRef>
                      </c:ext>
                    </c:extLst>
                    <c:numCache>
                      <c:formatCode>General</c:formatCode>
                      <c:ptCount val="35"/>
                      <c:pt idx="0">
                        <c:v>100</c:v>
                      </c:pt>
                      <c:pt idx="1">
                        <c:v>88.235294117647058</c:v>
                      </c:pt>
                      <c:pt idx="2">
                        <c:v>100</c:v>
                      </c:pt>
                      <c:pt idx="3">
                        <c:v>100</c:v>
                      </c:pt>
                      <c:pt idx="4">
                        <c:v>65.873015873015873</c:v>
                      </c:pt>
                      <c:pt idx="5">
                        <c:v>53.17460317460317</c:v>
                      </c:pt>
                      <c:pt idx="6">
                        <c:v>37.5</c:v>
                      </c:pt>
                      <c:pt idx="7">
                        <c:v>94.117647058823522</c:v>
                      </c:pt>
                      <c:pt idx="8">
                        <c:v>100</c:v>
                      </c:pt>
                      <c:pt idx="9">
                        <c:v>90.220588235294116</c:v>
                      </c:pt>
                      <c:pt idx="10">
                        <c:v>76.470588235294116</c:v>
                      </c:pt>
                      <c:pt idx="11">
                        <c:v>82.539682539682545</c:v>
                      </c:pt>
                      <c:pt idx="12">
                        <c:v>83.333333333333329</c:v>
                      </c:pt>
                      <c:pt idx="13">
                        <c:v>100</c:v>
                      </c:pt>
                      <c:pt idx="14">
                        <c:v>100</c:v>
                      </c:pt>
                      <c:pt idx="15">
                        <c:v>93.333333333333329</c:v>
                      </c:pt>
                      <c:pt idx="16">
                        <c:v>64.285714285714292</c:v>
                      </c:pt>
                      <c:pt idx="17">
                        <c:v>86.666666666666671</c:v>
                      </c:pt>
                      <c:pt idx="18">
                        <c:v>78.571428571428569</c:v>
                      </c:pt>
                      <c:pt idx="19">
                        <c:v>66.666666666666657</c:v>
                      </c:pt>
                      <c:pt idx="20">
                        <c:v>74.074074074074076</c:v>
                      </c:pt>
                      <c:pt idx="21">
                        <c:v>73.333333333333329</c:v>
                      </c:pt>
                      <c:pt idx="22">
                        <c:v>68.627450980392155</c:v>
                      </c:pt>
                      <c:pt idx="23">
                        <c:v>81.045751633986939</c:v>
                      </c:pt>
                      <c:pt idx="24">
                        <c:v>73.856209150326805</c:v>
                      </c:pt>
                      <c:pt idx="25">
                        <c:v>85.735294117647044</c:v>
                      </c:pt>
                      <c:pt idx="26">
                        <c:v>82.475490196078425</c:v>
                      </c:pt>
                      <c:pt idx="27">
                        <c:v>54.166666666666664</c:v>
                      </c:pt>
                      <c:pt idx="28">
                        <c:v>62.244008714596944</c:v>
                      </c:pt>
                      <c:pt idx="29">
                        <c:v>87.58169934640523</c:v>
                      </c:pt>
                      <c:pt idx="30">
                        <c:v>88.235294117647058</c:v>
                      </c:pt>
                      <c:pt idx="31">
                        <c:v>84.615384615384613</c:v>
                      </c:pt>
                      <c:pt idx="32">
                        <c:v>50</c:v>
                      </c:pt>
                      <c:pt idx="33">
                        <c:v>64.705882352941174</c:v>
                      </c:pt>
                      <c:pt idx="34">
                        <c:v>76.470588235294116</c:v>
                      </c:pt>
                    </c:numCache>
                  </c:numRef>
                </c:val>
                <c:smooth val="0"/>
                <c:extLst xmlns:c15="http://schemas.microsoft.com/office/drawing/2012/chart">
                  <c:ext xmlns:c16="http://schemas.microsoft.com/office/drawing/2014/chart" uri="{C3380CC4-5D6E-409C-BE32-E72D297353CC}">
                    <c16:uniqueId val="{00000040-E44D-42BD-ABCA-CA68C35FFCB8}"/>
                  </c:ext>
                </c:extLst>
              </c15:ser>
            </c15:filteredLineSeries>
            <c15:filteredLineSeries>
              <c15:ser>
                <c:idx val="64"/>
                <c:order val="64"/>
                <c:tx>
                  <c:strRef>
                    <c:extLst xmlns:c15="http://schemas.microsoft.com/office/drawing/2012/chart">
                      <c:ext xmlns:c15="http://schemas.microsoft.com/office/drawing/2012/chart" uri="{02D57815-91ED-43cb-92C2-25804820EDAC}">
                        <c15:formulaRef>
                          <c15:sqref>'2017 matched scores unweight'!$B$75</c15:sqref>
                        </c15:formulaRef>
                      </c:ext>
                    </c:extLst>
                    <c:strCache>
                      <c:ptCount val="1"/>
                      <c:pt idx="0">
                        <c:v>Senegal</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unweight'!$C$75:$AK$75</c15:sqref>
                        </c15:formulaRef>
                      </c:ext>
                    </c:extLst>
                    <c:numCache>
                      <c:formatCode>General</c:formatCode>
                      <c:ptCount val="35"/>
                      <c:pt idx="0">
                        <c:v>90.909090909090907</c:v>
                      </c:pt>
                      <c:pt idx="1">
                        <c:v>92.307692307692307</c:v>
                      </c:pt>
                      <c:pt idx="2">
                        <c:v>91.666666666666657</c:v>
                      </c:pt>
                      <c:pt idx="3">
                        <c:v>90</c:v>
                      </c:pt>
                      <c:pt idx="4">
                        <c:v>39.682539682539677</c:v>
                      </c:pt>
                      <c:pt idx="5">
                        <c:v>56.666666666666657</c:v>
                      </c:pt>
                      <c:pt idx="6">
                        <c:v>78.571428571428569</c:v>
                      </c:pt>
                      <c:pt idx="7">
                        <c:v>100</c:v>
                      </c:pt>
                      <c:pt idx="8">
                        <c:v>91.666666666666657</c:v>
                      </c:pt>
                      <c:pt idx="9">
                        <c:v>80</c:v>
                      </c:pt>
                      <c:pt idx="10">
                        <c:v>66.666666666666657</c:v>
                      </c:pt>
                      <c:pt idx="11">
                        <c:v>64.102564102564102</c:v>
                      </c:pt>
                      <c:pt idx="12">
                        <c:v>66.666666666666657</c:v>
                      </c:pt>
                      <c:pt idx="13">
                        <c:v>100</c:v>
                      </c:pt>
                      <c:pt idx="14">
                        <c:v>78.571428571428569</c:v>
                      </c:pt>
                      <c:pt idx="15">
                        <c:v>90.909090909090907</c:v>
                      </c:pt>
                      <c:pt idx="16">
                        <c:v>100</c:v>
                      </c:pt>
                      <c:pt idx="17">
                        <c:v>71.428571428571431</c:v>
                      </c:pt>
                      <c:pt idx="18">
                        <c:v>78.571428571428569</c:v>
                      </c:pt>
                      <c:pt idx="19">
                        <c:v>63.492063492063494</c:v>
                      </c:pt>
                      <c:pt idx="20">
                        <c:v>79.365079365079353</c:v>
                      </c:pt>
                      <c:pt idx="21">
                        <c:v>69.841269841269835</c:v>
                      </c:pt>
                      <c:pt idx="22">
                        <c:v>49.206349206349209</c:v>
                      </c:pt>
                      <c:pt idx="23">
                        <c:v>50.793650793650791</c:v>
                      </c:pt>
                      <c:pt idx="24">
                        <c:v>67.521367521367509</c:v>
                      </c:pt>
                      <c:pt idx="25">
                        <c:v>81.428571428571416</c:v>
                      </c:pt>
                      <c:pt idx="26">
                        <c:v>69.841269841269849</c:v>
                      </c:pt>
                      <c:pt idx="27">
                        <c:v>49.572649572649574</c:v>
                      </c:pt>
                      <c:pt idx="28">
                        <c:v>40.277777777777771</c:v>
                      </c:pt>
                      <c:pt idx="29">
                        <c:v>84.37118437118437</c:v>
                      </c:pt>
                      <c:pt idx="30">
                        <c:v>64.285714285714292</c:v>
                      </c:pt>
                      <c:pt idx="31">
                        <c:v>42.857142857142854</c:v>
                      </c:pt>
                      <c:pt idx="32">
                        <c:v>41.666666666666671</c:v>
                      </c:pt>
                      <c:pt idx="33">
                        <c:v>42.857142857142854</c:v>
                      </c:pt>
                      <c:pt idx="34">
                        <c:v>85.714285714285708</c:v>
                      </c:pt>
                    </c:numCache>
                  </c:numRef>
                </c:val>
                <c:smooth val="0"/>
                <c:extLst xmlns:c15="http://schemas.microsoft.com/office/drawing/2012/chart">
                  <c:ext xmlns:c16="http://schemas.microsoft.com/office/drawing/2014/chart" uri="{C3380CC4-5D6E-409C-BE32-E72D297353CC}">
                    <c16:uniqueId val="{00000041-E44D-42BD-ABCA-CA68C35FFCB8}"/>
                  </c:ext>
                </c:extLst>
              </c15:ser>
            </c15:filteredLineSeries>
            <c15:filteredLineSeries>
              <c15:ser>
                <c:idx val="66"/>
                <c:order val="66"/>
                <c:tx>
                  <c:strRef>
                    <c:extLst xmlns:c15="http://schemas.microsoft.com/office/drawing/2012/chart">
                      <c:ext xmlns:c15="http://schemas.microsoft.com/office/drawing/2012/chart" uri="{02D57815-91ED-43cb-92C2-25804820EDAC}">
                        <c15:formulaRef>
                          <c15:sqref>'2017 matched scores unweight'!$B$77</c15:sqref>
                        </c15:formulaRef>
                      </c:ext>
                    </c:extLst>
                    <c:strCache>
                      <c:ptCount val="1"/>
                      <c:pt idx="0">
                        <c:v>Solomon Islands</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unweight'!$C$77:$AK$77</c15:sqref>
                        </c15:formulaRef>
                      </c:ext>
                    </c:extLst>
                    <c:numCache>
                      <c:formatCode>General</c:formatCode>
                      <c:ptCount val="35"/>
                      <c:pt idx="0">
                        <c:v>84.615384615384613</c:v>
                      </c:pt>
                      <c:pt idx="1">
                        <c:v>84.615384615384613</c:v>
                      </c:pt>
                      <c:pt idx="2">
                        <c:v>92.307692307692307</c:v>
                      </c:pt>
                      <c:pt idx="3">
                        <c:v>76.923076923076934</c:v>
                      </c:pt>
                      <c:pt idx="4">
                        <c:v>59.82905982905983</c:v>
                      </c:pt>
                      <c:pt idx="5">
                        <c:v>55.555555555555557</c:v>
                      </c:pt>
                      <c:pt idx="6">
                        <c:v>76.923076923076934</c:v>
                      </c:pt>
                      <c:pt idx="7">
                        <c:v>84.615384615384613</c:v>
                      </c:pt>
                      <c:pt idx="8">
                        <c:v>69.230769230769226</c:v>
                      </c:pt>
                      <c:pt idx="9">
                        <c:v>80</c:v>
                      </c:pt>
                      <c:pt idx="10">
                        <c:v>62.393162393162385</c:v>
                      </c:pt>
                      <c:pt idx="11">
                        <c:v>66.666666666666657</c:v>
                      </c:pt>
                      <c:pt idx="12">
                        <c:v>52.136752136752136</c:v>
                      </c:pt>
                      <c:pt idx="13">
                        <c:v>92.307692307692307</c:v>
                      </c:pt>
                      <c:pt idx="14">
                        <c:v>92.307692307692307</c:v>
                      </c:pt>
                      <c:pt idx="15">
                        <c:v>92.307692307692307</c:v>
                      </c:pt>
                      <c:pt idx="16">
                        <c:v>69.230769230769226</c:v>
                      </c:pt>
                      <c:pt idx="17">
                        <c:v>92.307692307692307</c:v>
                      </c:pt>
                      <c:pt idx="18">
                        <c:v>53.846153846153847</c:v>
                      </c:pt>
                      <c:pt idx="19">
                        <c:v>67.521367521367509</c:v>
                      </c:pt>
                      <c:pt idx="20">
                        <c:v>67.521367521367509</c:v>
                      </c:pt>
                      <c:pt idx="21">
                        <c:v>56.410256410256402</c:v>
                      </c:pt>
                      <c:pt idx="22">
                        <c:v>77.777777777777771</c:v>
                      </c:pt>
                      <c:pt idx="23">
                        <c:v>80.341880341880326</c:v>
                      </c:pt>
                      <c:pt idx="24">
                        <c:v>76.068376068376068</c:v>
                      </c:pt>
                      <c:pt idx="25">
                        <c:v>43.07692307692308</c:v>
                      </c:pt>
                      <c:pt idx="26">
                        <c:v>76.068376068376068</c:v>
                      </c:pt>
                      <c:pt idx="27">
                        <c:v>43.589743589743591</c:v>
                      </c:pt>
                      <c:pt idx="28">
                        <c:v>54.487179487179489</c:v>
                      </c:pt>
                      <c:pt idx="29">
                        <c:v>79.487179487179489</c:v>
                      </c:pt>
                      <c:pt idx="30">
                        <c:v>61.53846153846154</c:v>
                      </c:pt>
                      <c:pt idx="31">
                        <c:v>30.76923076923077</c:v>
                      </c:pt>
                      <c:pt idx="32">
                        <c:v>61.53846153846154</c:v>
                      </c:pt>
                      <c:pt idx="33">
                        <c:v>84.615384615384613</c:v>
                      </c:pt>
                      <c:pt idx="34">
                        <c:v>100</c:v>
                      </c:pt>
                    </c:numCache>
                  </c:numRef>
                </c:val>
                <c:smooth val="0"/>
                <c:extLst xmlns:c15="http://schemas.microsoft.com/office/drawing/2012/chart">
                  <c:ext xmlns:c16="http://schemas.microsoft.com/office/drawing/2014/chart" uri="{C3380CC4-5D6E-409C-BE32-E72D297353CC}">
                    <c16:uniqueId val="{00000043-E44D-42BD-ABCA-CA68C35FFCB8}"/>
                  </c:ext>
                </c:extLst>
              </c15:ser>
            </c15:filteredLineSeries>
            <c15:filteredLineSeries>
              <c15:ser>
                <c:idx val="69"/>
                <c:order val="69"/>
                <c:tx>
                  <c:strRef>
                    <c:extLst xmlns:c15="http://schemas.microsoft.com/office/drawing/2012/chart">
                      <c:ext xmlns:c15="http://schemas.microsoft.com/office/drawing/2012/chart" uri="{02D57815-91ED-43cb-92C2-25804820EDAC}">
                        <c15:formulaRef>
                          <c15:sqref>'2017 matched scores unweight'!$B$80</c15:sqref>
                        </c15:formulaRef>
                      </c:ext>
                    </c:extLst>
                    <c:strCache>
                      <c:ptCount val="1"/>
                      <c:pt idx="0">
                        <c:v>Sri Lanka</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unweight'!$C$80:$AK$80</c15:sqref>
                        </c15:formulaRef>
                      </c:ext>
                    </c:extLst>
                    <c:numCache>
                      <c:formatCode>General</c:formatCode>
                      <c:ptCount val="35"/>
                      <c:pt idx="0">
                        <c:v>58.333333333333336</c:v>
                      </c:pt>
                      <c:pt idx="1">
                        <c:v>83.333333333333343</c:v>
                      </c:pt>
                      <c:pt idx="2">
                        <c:v>75</c:v>
                      </c:pt>
                      <c:pt idx="3">
                        <c:v>72.727272727272734</c:v>
                      </c:pt>
                      <c:pt idx="4">
                        <c:v>80.952380952380963</c:v>
                      </c:pt>
                      <c:pt idx="5">
                        <c:v>74.358974358974365</c:v>
                      </c:pt>
                      <c:pt idx="6">
                        <c:v>33.333333333333329</c:v>
                      </c:pt>
                      <c:pt idx="7">
                        <c:v>86.666666666666671</c:v>
                      </c:pt>
                      <c:pt idx="8">
                        <c:v>80</c:v>
                      </c:pt>
                      <c:pt idx="9">
                        <c:v>46.666666666666671</c:v>
                      </c:pt>
                      <c:pt idx="10">
                        <c:v>71.111111111111114</c:v>
                      </c:pt>
                      <c:pt idx="11">
                        <c:v>65.185185185185176</c:v>
                      </c:pt>
                      <c:pt idx="12">
                        <c:v>65.185185185185176</c:v>
                      </c:pt>
                      <c:pt idx="13">
                        <c:v>91.666666666666657</c:v>
                      </c:pt>
                      <c:pt idx="14">
                        <c:v>80</c:v>
                      </c:pt>
                      <c:pt idx="15">
                        <c:v>76.923076923076934</c:v>
                      </c:pt>
                      <c:pt idx="16">
                        <c:v>14.285714285714285</c:v>
                      </c:pt>
                      <c:pt idx="17">
                        <c:v>73.333333333333329</c:v>
                      </c:pt>
                      <c:pt idx="18">
                        <c:v>46.666666666666664</c:v>
                      </c:pt>
                      <c:pt idx="19">
                        <c:v>65.185185185185176</c:v>
                      </c:pt>
                      <c:pt idx="20">
                        <c:v>68.888888888888886</c:v>
                      </c:pt>
                      <c:pt idx="21">
                        <c:v>62.962962962962962</c:v>
                      </c:pt>
                      <c:pt idx="22">
                        <c:v>84.126984126984127</c:v>
                      </c:pt>
                      <c:pt idx="23">
                        <c:v>84.126984126984127</c:v>
                      </c:pt>
                      <c:pt idx="24">
                        <c:v>70.634920634920633</c:v>
                      </c:pt>
                      <c:pt idx="25">
                        <c:v>68.021978021978015</c:v>
                      </c:pt>
                      <c:pt idx="26">
                        <c:v>53.968253968253968</c:v>
                      </c:pt>
                      <c:pt idx="27">
                        <c:v>56.349206349206341</c:v>
                      </c:pt>
                      <c:pt idx="28">
                        <c:v>57.407407407407405</c:v>
                      </c:pt>
                      <c:pt idx="29">
                        <c:v>87.407407407407405</c:v>
                      </c:pt>
                      <c:pt idx="30">
                        <c:v>86.666666666666671</c:v>
                      </c:pt>
                      <c:pt idx="31">
                        <c:v>28.571428571428569</c:v>
                      </c:pt>
                      <c:pt idx="32">
                        <c:v>20</c:v>
                      </c:pt>
                      <c:pt idx="33">
                        <c:v>46.666666666666664</c:v>
                      </c:pt>
                      <c:pt idx="34">
                        <c:v>73.333333333333329</c:v>
                      </c:pt>
                    </c:numCache>
                  </c:numRef>
                </c:val>
                <c:smooth val="0"/>
                <c:extLst xmlns:c15="http://schemas.microsoft.com/office/drawing/2012/chart">
                  <c:ext xmlns:c16="http://schemas.microsoft.com/office/drawing/2014/chart" uri="{C3380CC4-5D6E-409C-BE32-E72D297353CC}">
                    <c16:uniqueId val="{00000046-E44D-42BD-ABCA-CA68C35FFCB8}"/>
                  </c:ext>
                </c:extLst>
              </c15:ser>
            </c15:filteredLineSeries>
            <c15:filteredLineSeries>
              <c15:ser>
                <c:idx val="71"/>
                <c:order val="71"/>
                <c:tx>
                  <c:strRef>
                    <c:extLst xmlns:c15="http://schemas.microsoft.com/office/drawing/2012/chart">
                      <c:ext xmlns:c15="http://schemas.microsoft.com/office/drawing/2012/chart" uri="{02D57815-91ED-43cb-92C2-25804820EDAC}">
                        <c15:formulaRef>
                          <c15:sqref>'2017 matched scores unweight'!$B$82</c15:sqref>
                        </c15:formulaRef>
                      </c:ext>
                    </c:extLst>
                    <c:strCache>
                      <c:ptCount val="1"/>
                      <c:pt idx="0">
                        <c:v>Tajikistan</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unweight'!$C$82:$AK$82</c15:sqref>
                        </c15:formulaRef>
                      </c:ext>
                    </c:extLst>
                    <c:numCache>
                      <c:formatCode>General</c:formatCode>
                      <c:ptCount val="35"/>
                      <c:pt idx="0">
                        <c:v>100</c:v>
                      </c:pt>
                      <c:pt idx="1">
                        <c:v>100</c:v>
                      </c:pt>
                      <c:pt idx="2">
                        <c:v>100</c:v>
                      </c:pt>
                      <c:pt idx="3">
                        <c:v>100</c:v>
                      </c:pt>
                      <c:pt idx="4">
                        <c:v>88.888888888888886</c:v>
                      </c:pt>
                      <c:pt idx="5">
                        <c:v>89.682539682539669</c:v>
                      </c:pt>
                      <c:pt idx="6">
                        <c:v>53.846153846153847</c:v>
                      </c:pt>
                      <c:pt idx="7">
                        <c:v>100</c:v>
                      </c:pt>
                      <c:pt idx="8">
                        <c:v>100</c:v>
                      </c:pt>
                      <c:pt idx="9">
                        <c:v>97.142857142857153</c:v>
                      </c:pt>
                      <c:pt idx="10">
                        <c:v>94.444444444444443</c:v>
                      </c:pt>
                      <c:pt idx="11">
                        <c:v>92.857142857142861</c:v>
                      </c:pt>
                      <c:pt idx="12">
                        <c:v>89.682539682539669</c:v>
                      </c:pt>
                      <c:pt idx="13">
                        <c:v>100</c:v>
                      </c:pt>
                      <c:pt idx="14">
                        <c:v>92.857142857142861</c:v>
                      </c:pt>
                      <c:pt idx="15">
                        <c:v>85.714285714285708</c:v>
                      </c:pt>
                      <c:pt idx="16">
                        <c:v>50</c:v>
                      </c:pt>
                      <c:pt idx="17">
                        <c:v>100</c:v>
                      </c:pt>
                      <c:pt idx="18">
                        <c:v>71.428571428571431</c:v>
                      </c:pt>
                      <c:pt idx="19">
                        <c:v>77.777777777777771</c:v>
                      </c:pt>
                      <c:pt idx="20">
                        <c:v>74.603174603174608</c:v>
                      </c:pt>
                      <c:pt idx="21">
                        <c:v>94.444444444444443</c:v>
                      </c:pt>
                      <c:pt idx="22">
                        <c:v>87.301587301587304</c:v>
                      </c:pt>
                      <c:pt idx="23">
                        <c:v>98.412698412698418</c:v>
                      </c:pt>
                      <c:pt idx="24">
                        <c:v>80.952380952380963</c:v>
                      </c:pt>
                      <c:pt idx="25">
                        <c:v>75.714285714285708</c:v>
                      </c:pt>
                      <c:pt idx="26">
                        <c:v>89.43833943833944</c:v>
                      </c:pt>
                      <c:pt idx="27">
                        <c:v>80.555555555555557</c:v>
                      </c:pt>
                      <c:pt idx="28">
                        <c:v>68.849206349206355</c:v>
                      </c:pt>
                      <c:pt idx="29">
                        <c:v>97.883597883597872</c:v>
                      </c:pt>
                      <c:pt idx="30">
                        <c:v>100</c:v>
                      </c:pt>
                      <c:pt idx="31">
                        <c:v>71.428571428571431</c:v>
                      </c:pt>
                      <c:pt idx="32">
                        <c:v>71.428571428571431</c:v>
                      </c:pt>
                      <c:pt idx="33">
                        <c:v>100</c:v>
                      </c:pt>
                      <c:pt idx="34">
                        <c:v>100</c:v>
                      </c:pt>
                    </c:numCache>
                  </c:numRef>
                </c:val>
                <c:smooth val="0"/>
                <c:extLst xmlns:c15="http://schemas.microsoft.com/office/drawing/2012/chart">
                  <c:ext xmlns:c16="http://schemas.microsoft.com/office/drawing/2014/chart" uri="{C3380CC4-5D6E-409C-BE32-E72D297353CC}">
                    <c16:uniqueId val="{00000048-E44D-42BD-ABCA-CA68C35FFCB8}"/>
                  </c:ext>
                </c:extLst>
              </c15:ser>
            </c15:filteredLineSeries>
            <c15:filteredLineSeries>
              <c15:ser>
                <c:idx val="73"/>
                <c:order val="73"/>
                <c:tx>
                  <c:strRef>
                    <c:extLst xmlns:c15="http://schemas.microsoft.com/office/drawing/2012/chart">
                      <c:ext xmlns:c15="http://schemas.microsoft.com/office/drawing/2012/chart" uri="{02D57815-91ED-43cb-92C2-25804820EDAC}">
                        <c15:formulaRef>
                          <c15:sqref>'2017 matched scores unweight'!$B$84</c15:sqref>
                        </c15:formulaRef>
                      </c:ext>
                    </c:extLst>
                    <c:strCache>
                      <c:ptCount val="1"/>
                      <c:pt idx="0">
                        <c:v>Timor-Leste</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unweight'!$C$84:$AK$84</c15:sqref>
                        </c15:formulaRef>
                      </c:ext>
                    </c:extLst>
                    <c:numCache>
                      <c:formatCode>General</c:formatCode>
                      <c:ptCount val="35"/>
                      <c:pt idx="0">
                        <c:v>50</c:v>
                      </c:pt>
                      <c:pt idx="1">
                        <c:v>50</c:v>
                      </c:pt>
                      <c:pt idx="2">
                        <c:v>41.666666666666671</c:v>
                      </c:pt>
                      <c:pt idx="3">
                        <c:v>41.666666666666671</c:v>
                      </c:pt>
                      <c:pt idx="4">
                        <c:v>25.252525252525253</c:v>
                      </c:pt>
                      <c:pt idx="5">
                        <c:v>39.506172839506171</c:v>
                      </c:pt>
                      <c:pt idx="6">
                        <c:v>33.333333333333329</c:v>
                      </c:pt>
                      <c:pt idx="7">
                        <c:v>90.909090909090907</c:v>
                      </c:pt>
                      <c:pt idx="8">
                        <c:v>8.3333333333333321</c:v>
                      </c:pt>
                      <c:pt idx="9">
                        <c:v>58.181818181818187</c:v>
                      </c:pt>
                      <c:pt idx="10">
                        <c:v>33.333333333333329</c:v>
                      </c:pt>
                      <c:pt idx="11">
                        <c:v>44.444444444444443</c:v>
                      </c:pt>
                      <c:pt idx="12">
                        <c:v>24.242424242424239</c:v>
                      </c:pt>
                      <c:pt idx="13">
                        <c:v>90.909090909090907</c:v>
                      </c:pt>
                      <c:pt idx="14">
                        <c:v>20</c:v>
                      </c:pt>
                      <c:pt idx="15">
                        <c:v>81.818181818181827</c:v>
                      </c:pt>
                      <c:pt idx="16">
                        <c:v>22.222222222222221</c:v>
                      </c:pt>
                      <c:pt idx="17">
                        <c:v>60</c:v>
                      </c:pt>
                      <c:pt idx="18">
                        <c:v>18.181818181818183</c:v>
                      </c:pt>
                      <c:pt idx="19">
                        <c:v>49.494949494949488</c:v>
                      </c:pt>
                      <c:pt idx="20">
                        <c:v>32.323232323232325</c:v>
                      </c:pt>
                      <c:pt idx="21">
                        <c:v>25.252525252525253</c:v>
                      </c:pt>
                      <c:pt idx="22">
                        <c:v>42.592592592592588</c:v>
                      </c:pt>
                      <c:pt idx="23">
                        <c:v>31.313131313131315</c:v>
                      </c:pt>
                      <c:pt idx="24">
                        <c:v>34.343434343434339</c:v>
                      </c:pt>
                      <c:pt idx="25">
                        <c:v>54.585858585858588</c:v>
                      </c:pt>
                      <c:pt idx="26">
                        <c:v>28.804713804713799</c:v>
                      </c:pt>
                      <c:pt idx="27">
                        <c:v>32.323232323232325</c:v>
                      </c:pt>
                      <c:pt idx="28">
                        <c:v>25.231481481481481</c:v>
                      </c:pt>
                      <c:pt idx="29">
                        <c:v>52.160493827160487</c:v>
                      </c:pt>
                      <c:pt idx="30">
                        <c:v>27.27272727272727</c:v>
                      </c:pt>
                      <c:pt idx="31">
                        <c:v>18.181818181818183</c:v>
                      </c:pt>
                      <c:pt idx="32">
                        <c:v>9.0909090909090917</c:v>
                      </c:pt>
                      <c:pt idx="33">
                        <c:v>72.727272727272734</c:v>
                      </c:pt>
                      <c:pt idx="34">
                        <c:v>54.54545454545454</c:v>
                      </c:pt>
                    </c:numCache>
                  </c:numRef>
                </c:val>
                <c:smooth val="0"/>
                <c:extLst xmlns:c15="http://schemas.microsoft.com/office/drawing/2012/chart">
                  <c:ext xmlns:c16="http://schemas.microsoft.com/office/drawing/2014/chart" uri="{C3380CC4-5D6E-409C-BE32-E72D297353CC}">
                    <c16:uniqueId val="{0000004A-E44D-42BD-ABCA-CA68C35FFCB8}"/>
                  </c:ext>
                </c:extLst>
              </c15:ser>
            </c15:filteredLineSeries>
            <c15:filteredLineSeries>
              <c15:ser>
                <c:idx val="74"/>
                <c:order val="74"/>
                <c:tx>
                  <c:strRef>
                    <c:extLst xmlns:c15="http://schemas.microsoft.com/office/drawing/2012/chart">
                      <c:ext xmlns:c15="http://schemas.microsoft.com/office/drawing/2012/chart" uri="{02D57815-91ED-43cb-92C2-25804820EDAC}">
                        <c15:formulaRef>
                          <c15:sqref>'2017 matched scores unweight'!$B$85</c15:sqref>
                        </c15:formulaRef>
                      </c:ext>
                    </c:extLst>
                    <c:strCache>
                      <c:ptCount val="1"/>
                      <c:pt idx="0">
                        <c:v>Togo</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unweight'!$C$85:$AK$85</c15:sqref>
                        </c15:formulaRef>
                      </c:ext>
                    </c:extLst>
                    <c:numCache>
                      <c:formatCode>General</c:formatCode>
                      <c:ptCount val="35"/>
                      <c:pt idx="0">
                        <c:v>100</c:v>
                      </c:pt>
                      <c:pt idx="1">
                        <c:v>100</c:v>
                      </c:pt>
                      <c:pt idx="2">
                        <c:v>100</c:v>
                      </c:pt>
                      <c:pt idx="3">
                        <c:v>81.818181818181827</c:v>
                      </c:pt>
                      <c:pt idx="4">
                        <c:v>48.484848484848477</c:v>
                      </c:pt>
                      <c:pt idx="5">
                        <c:v>75.555555555555557</c:v>
                      </c:pt>
                      <c:pt idx="6">
                        <c:v>66.666666666666657</c:v>
                      </c:pt>
                      <c:pt idx="7">
                        <c:v>100</c:v>
                      </c:pt>
                      <c:pt idx="8">
                        <c:v>100</c:v>
                      </c:pt>
                      <c:pt idx="9">
                        <c:v>83.111111111111114</c:v>
                      </c:pt>
                      <c:pt idx="10">
                        <c:v>75</c:v>
                      </c:pt>
                      <c:pt idx="11">
                        <c:v>69.444444444444443</c:v>
                      </c:pt>
                      <c:pt idx="12">
                        <c:v>75.757575757575751</c:v>
                      </c:pt>
                      <c:pt idx="13">
                        <c:v>91.666666666666657</c:v>
                      </c:pt>
                      <c:pt idx="14">
                        <c:v>91.666666666666657</c:v>
                      </c:pt>
                      <c:pt idx="15">
                        <c:v>100</c:v>
                      </c:pt>
                      <c:pt idx="16">
                        <c:v>90.909090909090907</c:v>
                      </c:pt>
                      <c:pt idx="17">
                        <c:v>91.666666666666657</c:v>
                      </c:pt>
                      <c:pt idx="18">
                        <c:v>58.333333333333336</c:v>
                      </c:pt>
                      <c:pt idx="19">
                        <c:v>64.81481481481481</c:v>
                      </c:pt>
                      <c:pt idx="20">
                        <c:v>56.481481481481474</c:v>
                      </c:pt>
                      <c:pt idx="21">
                        <c:v>61.111111111111107</c:v>
                      </c:pt>
                      <c:pt idx="22">
                        <c:v>60.606060606060602</c:v>
                      </c:pt>
                      <c:pt idx="23">
                        <c:v>71.604938271604937</c:v>
                      </c:pt>
                      <c:pt idx="24">
                        <c:v>75.757575757575751</c:v>
                      </c:pt>
                      <c:pt idx="25">
                        <c:v>52.606060606060602</c:v>
                      </c:pt>
                      <c:pt idx="26">
                        <c:v>76.222222222222229</c:v>
                      </c:pt>
                      <c:pt idx="27">
                        <c:v>42.424242424242422</c:v>
                      </c:pt>
                      <c:pt idx="28">
                        <c:v>53.240740740740733</c:v>
                      </c:pt>
                      <c:pt idx="29">
                        <c:v>86.419753086419746</c:v>
                      </c:pt>
                      <c:pt idx="30">
                        <c:v>75</c:v>
                      </c:pt>
                      <c:pt idx="31">
                        <c:v>41.666666666666671</c:v>
                      </c:pt>
                      <c:pt idx="32">
                        <c:v>40</c:v>
                      </c:pt>
                      <c:pt idx="33">
                        <c:v>63.636363636363633</c:v>
                      </c:pt>
                      <c:pt idx="34">
                        <c:v>91.666666666666657</c:v>
                      </c:pt>
                    </c:numCache>
                  </c:numRef>
                </c:val>
                <c:smooth val="0"/>
                <c:extLst xmlns:c15="http://schemas.microsoft.com/office/drawing/2012/chart">
                  <c:ext xmlns:c16="http://schemas.microsoft.com/office/drawing/2014/chart" uri="{C3380CC4-5D6E-409C-BE32-E72D297353CC}">
                    <c16:uniqueId val="{0000004B-E44D-42BD-ABCA-CA68C35FFCB8}"/>
                  </c:ext>
                </c:extLst>
              </c15:ser>
            </c15:filteredLineSeries>
            <c15:filteredLineSeries>
              <c15:ser>
                <c:idx val="75"/>
                <c:order val="75"/>
                <c:tx>
                  <c:strRef>
                    <c:extLst xmlns:c15="http://schemas.microsoft.com/office/drawing/2012/chart">
                      <c:ext xmlns:c15="http://schemas.microsoft.com/office/drawing/2012/chart" uri="{02D57815-91ED-43cb-92C2-25804820EDAC}">
                        <c15:formulaRef>
                          <c15:sqref>'2017 matched scores unweight'!$B$86</c15:sqref>
                        </c15:formulaRef>
                      </c:ext>
                    </c:extLst>
                    <c:strCache>
                      <c:ptCount val="1"/>
                      <c:pt idx="0">
                        <c:v>Turkmenistan</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unweight'!$C$86:$AK$86</c15:sqref>
                        </c15:formulaRef>
                      </c:ext>
                    </c:extLst>
                    <c:numCache>
                      <c:formatCode>General</c:formatCode>
                      <c:ptCount val="35"/>
                      <c:pt idx="0">
                        <c:v>100</c:v>
                      </c:pt>
                      <c:pt idx="1">
                        <c:v>85.714285714285708</c:v>
                      </c:pt>
                      <c:pt idx="2">
                        <c:v>42.857142857142854</c:v>
                      </c:pt>
                      <c:pt idx="3">
                        <c:v>50</c:v>
                      </c:pt>
                      <c:pt idx="4">
                        <c:v>42.063492063492063</c:v>
                      </c:pt>
                      <c:pt idx="5">
                        <c:v>32.539682539682538</c:v>
                      </c:pt>
                      <c:pt idx="6">
                        <c:v>35.714285714285715</c:v>
                      </c:pt>
                      <c:pt idx="7">
                        <c:v>42.857142857142854</c:v>
                      </c:pt>
                      <c:pt idx="8">
                        <c:v>28.571428571428569</c:v>
                      </c:pt>
                      <c:pt idx="9">
                        <c:v>74.285714285714292</c:v>
                      </c:pt>
                      <c:pt idx="10">
                        <c:v>41.269841269841272</c:v>
                      </c:pt>
                      <c:pt idx="11">
                        <c:v>38.888888888888886</c:v>
                      </c:pt>
                      <c:pt idx="12">
                        <c:v>26.984126984126981</c:v>
                      </c:pt>
                      <c:pt idx="13">
                        <c:v>100</c:v>
                      </c:pt>
                      <c:pt idx="14">
                        <c:v>78.571428571428569</c:v>
                      </c:pt>
                      <c:pt idx="15">
                        <c:v>50</c:v>
                      </c:pt>
                      <c:pt idx="16">
                        <c:v>28.571428571428569</c:v>
                      </c:pt>
                      <c:pt idx="17">
                        <c:v>69.230769230769226</c:v>
                      </c:pt>
                      <c:pt idx="18">
                        <c:v>42.857142857142854</c:v>
                      </c:pt>
                      <c:pt idx="19">
                        <c:v>59.523809523809518</c:v>
                      </c:pt>
                      <c:pt idx="20">
                        <c:v>31.746031746031747</c:v>
                      </c:pt>
                      <c:pt idx="21">
                        <c:v>53.17460317460317</c:v>
                      </c:pt>
                      <c:pt idx="22">
                        <c:v>85.714285714285708</c:v>
                      </c:pt>
                      <c:pt idx="23">
                        <c:v>96.031746031746025</c:v>
                      </c:pt>
                      <c:pt idx="24">
                        <c:v>30.952380952380949</c:v>
                      </c:pt>
                      <c:pt idx="25">
                        <c:v>80</c:v>
                      </c:pt>
                      <c:pt idx="26">
                        <c:v>82.69841269841271</c:v>
                      </c:pt>
                      <c:pt idx="27">
                        <c:v>34.920634920634924</c:v>
                      </c:pt>
                      <c:pt idx="28">
                        <c:v>55.753968253968253</c:v>
                      </c:pt>
                      <c:pt idx="29">
                        <c:v>73.280423280423278</c:v>
                      </c:pt>
                      <c:pt idx="30">
                        <c:v>57.142857142857139</c:v>
                      </c:pt>
                      <c:pt idx="31">
                        <c:v>50</c:v>
                      </c:pt>
                      <c:pt idx="32">
                        <c:v>61.53846153846154</c:v>
                      </c:pt>
                      <c:pt idx="33">
                        <c:v>50</c:v>
                      </c:pt>
                      <c:pt idx="34">
                        <c:v>64.285714285714292</c:v>
                      </c:pt>
                    </c:numCache>
                  </c:numRef>
                </c:val>
                <c:smooth val="0"/>
                <c:extLst xmlns:c15="http://schemas.microsoft.com/office/drawing/2012/chart">
                  <c:ext xmlns:c16="http://schemas.microsoft.com/office/drawing/2014/chart" uri="{C3380CC4-5D6E-409C-BE32-E72D297353CC}">
                    <c16:uniqueId val="{0000004C-E44D-42BD-ABCA-CA68C35FFCB8}"/>
                  </c:ext>
                </c:extLst>
              </c15:ser>
            </c15:filteredLineSeries>
            <c15:filteredLineSeries>
              <c15:ser>
                <c:idx val="77"/>
                <c:order val="77"/>
                <c:tx>
                  <c:strRef>
                    <c:extLst xmlns:c15="http://schemas.microsoft.com/office/drawing/2012/chart">
                      <c:ext xmlns:c15="http://schemas.microsoft.com/office/drawing/2012/chart" uri="{02D57815-91ED-43cb-92C2-25804820EDAC}">
                        <c15:formulaRef>
                          <c15:sqref>'2017 matched scores unweight'!$B$88</c15:sqref>
                        </c15:formulaRef>
                      </c:ext>
                    </c:extLst>
                    <c:strCache>
                      <c:ptCount val="1"/>
                      <c:pt idx="0">
                        <c:v>Ukraine</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unweight'!$C$88:$AK$88</c15:sqref>
                        </c15:formulaRef>
                      </c:ext>
                    </c:extLst>
                    <c:numCache>
                      <c:formatCode>General</c:formatCode>
                      <c:ptCount val="35"/>
                      <c:pt idx="0">
                        <c:v>87.5</c:v>
                      </c:pt>
                      <c:pt idx="1">
                        <c:v>75</c:v>
                      </c:pt>
                      <c:pt idx="2">
                        <c:v>75</c:v>
                      </c:pt>
                      <c:pt idx="3">
                        <c:v>62.5</c:v>
                      </c:pt>
                      <c:pt idx="4">
                        <c:v>48.611111111111107</c:v>
                      </c:pt>
                      <c:pt idx="5">
                        <c:v>60</c:v>
                      </c:pt>
                      <c:pt idx="6">
                        <c:v>33.333333333333329</c:v>
                      </c:pt>
                      <c:pt idx="7">
                        <c:v>68.75</c:v>
                      </c:pt>
                      <c:pt idx="8">
                        <c:v>68.75</c:v>
                      </c:pt>
                      <c:pt idx="9">
                        <c:v>79</c:v>
                      </c:pt>
                      <c:pt idx="10">
                        <c:v>48.611111111111107</c:v>
                      </c:pt>
                      <c:pt idx="11">
                        <c:v>53.472222222222221</c:v>
                      </c:pt>
                      <c:pt idx="12">
                        <c:v>57.777777777777779</c:v>
                      </c:pt>
                      <c:pt idx="13">
                        <c:v>93.75</c:v>
                      </c:pt>
                      <c:pt idx="14">
                        <c:v>93.75</c:v>
                      </c:pt>
                      <c:pt idx="15">
                        <c:v>87.5</c:v>
                      </c:pt>
                      <c:pt idx="16">
                        <c:v>60</c:v>
                      </c:pt>
                      <c:pt idx="17">
                        <c:v>81.25</c:v>
                      </c:pt>
                      <c:pt idx="18">
                        <c:v>33.333333333333329</c:v>
                      </c:pt>
                      <c:pt idx="19">
                        <c:v>72.916666666666657</c:v>
                      </c:pt>
                      <c:pt idx="20">
                        <c:v>44.444444444444443</c:v>
                      </c:pt>
                      <c:pt idx="21">
                        <c:v>45.138888888888886</c:v>
                      </c:pt>
                      <c:pt idx="22">
                        <c:v>67.407407407407405</c:v>
                      </c:pt>
                      <c:pt idx="23">
                        <c:v>85.185185185185176</c:v>
                      </c:pt>
                      <c:pt idx="24">
                        <c:v>65.079365079365076</c:v>
                      </c:pt>
                      <c:pt idx="25">
                        <c:v>77.464285714285708</c:v>
                      </c:pt>
                      <c:pt idx="26">
                        <c:v>60.481481481481488</c:v>
                      </c:pt>
                      <c:pt idx="27">
                        <c:v>28.819444444444443</c:v>
                      </c:pt>
                      <c:pt idx="28">
                        <c:v>56.018518518518519</c:v>
                      </c:pt>
                      <c:pt idx="29">
                        <c:v>79.382716049382722</c:v>
                      </c:pt>
                      <c:pt idx="30">
                        <c:v>78.571428571428569</c:v>
                      </c:pt>
                      <c:pt idx="31">
                        <c:v>40</c:v>
                      </c:pt>
                      <c:pt idx="32">
                        <c:v>33.333333333333329</c:v>
                      </c:pt>
                      <c:pt idx="33">
                        <c:v>50</c:v>
                      </c:pt>
                      <c:pt idx="34">
                        <c:v>43.75</c:v>
                      </c:pt>
                    </c:numCache>
                  </c:numRef>
                </c:val>
                <c:smooth val="0"/>
                <c:extLst xmlns:c15="http://schemas.microsoft.com/office/drawing/2012/chart">
                  <c:ext xmlns:c16="http://schemas.microsoft.com/office/drawing/2014/chart" uri="{C3380CC4-5D6E-409C-BE32-E72D297353CC}">
                    <c16:uniqueId val="{0000004E-E44D-42BD-ABCA-CA68C35FFCB8}"/>
                  </c:ext>
                </c:extLst>
              </c15:ser>
            </c15:filteredLineSeries>
            <c15:filteredLineSeries>
              <c15:ser>
                <c:idx val="78"/>
                <c:order val="78"/>
                <c:tx>
                  <c:strRef>
                    <c:extLst xmlns:c15="http://schemas.microsoft.com/office/drawing/2012/chart">
                      <c:ext xmlns:c15="http://schemas.microsoft.com/office/drawing/2012/chart" uri="{02D57815-91ED-43cb-92C2-25804820EDAC}">
                        <c15:formulaRef>
                          <c15:sqref>'2017 matched scores unweight'!$B$89</c15:sqref>
                        </c15:formulaRef>
                      </c:ext>
                    </c:extLst>
                    <c:strCache>
                      <c:ptCount val="1"/>
                      <c:pt idx="0">
                        <c:v>Uzbekistan</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unweight'!$C$89:$AK$89</c15:sqref>
                        </c15:formulaRef>
                      </c:ext>
                    </c:extLst>
                    <c:numCache>
                      <c:formatCode>General</c:formatCode>
                      <c:ptCount val="35"/>
                      <c:pt idx="0">
                        <c:v>73.333333333333329</c:v>
                      </c:pt>
                      <c:pt idx="1">
                        <c:v>86.666666666666671</c:v>
                      </c:pt>
                      <c:pt idx="2">
                        <c:v>80</c:v>
                      </c:pt>
                      <c:pt idx="3">
                        <c:v>86.666666666666671</c:v>
                      </c:pt>
                      <c:pt idx="4">
                        <c:v>60</c:v>
                      </c:pt>
                      <c:pt idx="5">
                        <c:v>64.444444444444443</c:v>
                      </c:pt>
                      <c:pt idx="6">
                        <c:v>73.333333333333329</c:v>
                      </c:pt>
                      <c:pt idx="7">
                        <c:v>86.666666666666671</c:v>
                      </c:pt>
                      <c:pt idx="8">
                        <c:v>86.666666666666671</c:v>
                      </c:pt>
                      <c:pt idx="9">
                        <c:v>77.333333333333343</c:v>
                      </c:pt>
                      <c:pt idx="10">
                        <c:v>52.592592592592588</c:v>
                      </c:pt>
                      <c:pt idx="11">
                        <c:v>52.592592592592588</c:v>
                      </c:pt>
                      <c:pt idx="12">
                        <c:v>51.851851851851855</c:v>
                      </c:pt>
                      <c:pt idx="13">
                        <c:v>93.333333333333329</c:v>
                      </c:pt>
                      <c:pt idx="14">
                        <c:v>92.307692307692307</c:v>
                      </c:pt>
                      <c:pt idx="15">
                        <c:v>73.333333333333329</c:v>
                      </c:pt>
                      <c:pt idx="16">
                        <c:v>40</c:v>
                      </c:pt>
                      <c:pt idx="17">
                        <c:v>73.333333333333329</c:v>
                      </c:pt>
                      <c:pt idx="18">
                        <c:v>53.333333333333336</c:v>
                      </c:pt>
                      <c:pt idx="19">
                        <c:v>62.962962962962962</c:v>
                      </c:pt>
                      <c:pt idx="20">
                        <c:v>60</c:v>
                      </c:pt>
                      <c:pt idx="21">
                        <c:v>56.296296296296291</c:v>
                      </c:pt>
                      <c:pt idx="22">
                        <c:v>87.407407407407405</c:v>
                      </c:pt>
                      <c:pt idx="23">
                        <c:v>86.666666666666671</c:v>
                      </c:pt>
                      <c:pt idx="24">
                        <c:v>42.857142857142854</c:v>
                      </c:pt>
                      <c:pt idx="25">
                        <c:v>72.095238095238102</c:v>
                      </c:pt>
                      <c:pt idx="26">
                        <c:v>50.222222222222221</c:v>
                      </c:pt>
                      <c:pt idx="27">
                        <c:v>77.037037037037038</c:v>
                      </c:pt>
                      <c:pt idx="28">
                        <c:v>55.56878306878307</c:v>
                      </c:pt>
                      <c:pt idx="29">
                        <c:v>87.407407407407405</c:v>
                      </c:pt>
                      <c:pt idx="30">
                        <c:v>100</c:v>
                      </c:pt>
                      <c:pt idx="31">
                        <c:v>73.333333333333329</c:v>
                      </c:pt>
                      <c:pt idx="32">
                        <c:v>60</c:v>
                      </c:pt>
                      <c:pt idx="33">
                        <c:v>80</c:v>
                      </c:pt>
                      <c:pt idx="34">
                        <c:v>73.333333333333329</c:v>
                      </c:pt>
                    </c:numCache>
                  </c:numRef>
                </c:val>
                <c:smooth val="0"/>
                <c:extLst xmlns:c15="http://schemas.microsoft.com/office/drawing/2012/chart">
                  <c:ext xmlns:c16="http://schemas.microsoft.com/office/drawing/2014/chart" uri="{C3380CC4-5D6E-409C-BE32-E72D297353CC}">
                    <c16:uniqueId val="{0000004F-E44D-42BD-ABCA-CA68C35FFCB8}"/>
                  </c:ext>
                </c:extLst>
              </c15:ser>
            </c15:filteredLineSeries>
            <c15:filteredLineSeries>
              <c15:ser>
                <c:idx val="79"/>
                <c:order val="79"/>
                <c:tx>
                  <c:strRef>
                    <c:extLst xmlns:c15="http://schemas.microsoft.com/office/drawing/2012/chart">
                      <c:ext xmlns:c15="http://schemas.microsoft.com/office/drawing/2012/chart" uri="{02D57815-91ED-43cb-92C2-25804820EDAC}">
                        <c15:formulaRef>
                          <c15:sqref>'2017 matched scores unweight'!$B$90</c15:sqref>
                        </c15:formulaRef>
                      </c:ext>
                    </c:extLst>
                    <c:strCache>
                      <c:ptCount val="1"/>
                      <c:pt idx="0">
                        <c:v>Viet Nam</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'2017 matched scores unweight'!$C$10:$AK$10</c15:sqref>
                        </c15:formulaRef>
                      </c:ext>
                    </c:extLst>
                    <c:strCache>
                      <c:ptCount val="35"/>
                      <c:pt idx="0">
                        <c:v>Defined objectives:Y/N</c:v>
                      </c:pt>
                      <c:pt idx="1">
                        <c:v>Reaching vuln:Y/N</c:v>
                      </c:pt>
                      <c:pt idx="2">
                        <c:v>Resource needs projected:Y/N</c:v>
                      </c:pt>
                      <c:pt idx="3">
                        <c:v>Diverse participation:Y/N</c:v>
                      </c:pt>
                      <c:pt idx="4">
                        <c:v>High level support:Scale</c:v>
                      </c:pt>
                      <c:pt idx="5">
                        <c:v>Supplies regulations:Scale</c:v>
                      </c:pt>
                      <c:pt idx="6">
                        <c:v>Data collect private commodities:Y/N</c:v>
                      </c:pt>
                      <c:pt idx="7">
                        <c:v> Quality control for service stats:Y/N</c:v>
                      </c:pt>
                      <c:pt idx="8">
                        <c:v>Data used for vuln access:Y/N</c:v>
                      </c:pt>
                      <c:pt idx="9">
                        <c:v>Data to monitor subgroups:Y/N</c:v>
                      </c:pt>
                      <c:pt idx="10">
                        <c:v>Record keeping:Scale</c:v>
                      </c:pt>
                      <c:pt idx="11">
                        <c:v>Data used to measure progress:Scale</c:v>
                      </c:pt>
                      <c:pt idx="12">
                        <c:v>Data used for program improvement:Scale</c:v>
                      </c:pt>
                      <c:pt idx="13">
                        <c:v>SOPs match WHO:Y/N</c:v>
                      </c:pt>
                      <c:pt idx="14">
                        <c:v>Taskshare:Y/N</c:v>
                      </c:pt>
                      <c:pt idx="15">
                        <c:v>QoC indicators pubic:Y/N</c:v>
                      </c:pt>
                      <c:pt idx="16">
                        <c:v>QoC indicators private:Y/N</c:v>
                      </c:pt>
                      <c:pt idx="17">
                        <c:v>Structures to address QoC:Y/N</c:v>
                      </c:pt>
                      <c:pt idx="18">
                        <c:v>Info on provider bias:Y/N</c:v>
                      </c:pt>
                      <c:pt idx="19">
                        <c:v>Training:Scale</c:v>
                      </c:pt>
                      <c:pt idx="20">
                        <c:v>Logistics and supply:Scale</c:v>
                      </c:pt>
                      <c:pt idx="21">
                        <c:v>Supervision:Scale</c:v>
                      </c:pt>
                      <c:pt idx="22">
                        <c:v>Sterilization counsel:Scale</c:v>
                      </c:pt>
                      <c:pt idx="23">
                        <c:v>IUD removal access:Scale</c:v>
                      </c:pt>
                      <c:pt idx="24">
                        <c:v>Implant removal access:Scale</c:v>
                      </c:pt>
                      <c:pt idx="25">
                        <c:v>Anti-discrimination policy:Y/N</c:v>
                      </c:pt>
                      <c:pt idx="27">
                        <c:v>CBD dist:Scale</c:v>
                      </c:pt>
                      <c:pt idx="30">
                        <c:v>Monitor access:Y/N</c:v>
                      </c:pt>
                      <c:pt idx="31">
                        <c:v>Monitor denial of services:Y/N</c:v>
                      </c:pt>
                      <c:pt idx="32">
                        <c:v>Violations review:Y/N</c:v>
                      </c:pt>
                      <c:pt idx="33">
                        <c:v>Feedback:Y/N</c:v>
                      </c:pt>
                      <c:pt idx="34">
                        <c:v>Communication:Y/N</c:v>
                      </c:pt>
                    </c:strCache>
                  </c:strRef>
                </c:cat>
                <c:val>
                  <c:numRef>
                    <c:extLst xmlns:c15="http://schemas.microsoft.com/office/drawing/2012/chart">
                      <c:ext xmlns:c15="http://schemas.microsoft.com/office/drawing/2012/chart" uri="{02D57815-91ED-43cb-92C2-25804820EDAC}">
                        <c15:formulaRef>
                          <c15:sqref>'2017 matched scores unweight'!$C$90:$AK$90</c15:sqref>
                        </c15:formulaRef>
                      </c:ext>
                    </c:extLst>
                    <c:numCache>
                      <c:formatCode>General</c:formatCode>
                      <c:ptCount val="35"/>
                      <c:pt idx="0">
                        <c:v>100</c:v>
                      </c:pt>
                      <c:pt idx="1">
                        <c:v>100</c:v>
                      </c:pt>
                      <c:pt idx="2">
                        <c:v>100</c:v>
                      </c:pt>
                      <c:pt idx="3">
                        <c:v>100</c:v>
                      </c:pt>
                      <c:pt idx="4">
                        <c:v>84.126984126984127</c:v>
                      </c:pt>
                      <c:pt idx="5">
                        <c:v>69.629629629629633</c:v>
                      </c:pt>
                      <c:pt idx="6">
                        <c:v>80</c:v>
                      </c:pt>
                      <c:pt idx="7">
                        <c:v>93.333333333333329</c:v>
                      </c:pt>
                      <c:pt idx="8">
                        <c:v>73.333333333333329</c:v>
                      </c:pt>
                      <c:pt idx="9">
                        <c:v>85.333333333333329</c:v>
                      </c:pt>
                      <c:pt idx="10">
                        <c:v>61.111111111111107</c:v>
                      </c:pt>
                      <c:pt idx="11">
                        <c:v>63.703703703703702</c:v>
                      </c:pt>
                      <c:pt idx="12">
                        <c:v>62.962962962962962</c:v>
                      </c:pt>
                      <c:pt idx="13">
                        <c:v>100</c:v>
                      </c:pt>
                      <c:pt idx="14">
                        <c:v>100</c:v>
                      </c:pt>
                      <c:pt idx="15">
                        <c:v>100</c:v>
                      </c:pt>
                      <c:pt idx="16">
                        <c:v>73.333333333333329</c:v>
                      </c:pt>
                      <c:pt idx="17">
                        <c:v>93.333333333333329</c:v>
                      </c:pt>
                      <c:pt idx="18">
                        <c:v>80</c:v>
                      </c:pt>
                      <c:pt idx="19">
                        <c:v>68.888888888888886</c:v>
                      </c:pt>
                      <c:pt idx="20">
                        <c:v>72.222222222222214</c:v>
                      </c:pt>
                      <c:pt idx="21">
                        <c:v>62.962962962962962</c:v>
                      </c:pt>
                      <c:pt idx="22">
                        <c:v>77.777777777777771</c:v>
                      </c:pt>
                      <c:pt idx="23">
                        <c:v>74.81481481481481</c:v>
                      </c:pt>
                      <c:pt idx="24">
                        <c:v>64.444444444444443</c:v>
                      </c:pt>
                      <c:pt idx="25">
                        <c:v>96</c:v>
                      </c:pt>
                      <c:pt idx="26">
                        <c:v>66.518518518518519</c:v>
                      </c:pt>
                      <c:pt idx="27">
                        <c:v>59.523809523809518</c:v>
                      </c:pt>
                      <c:pt idx="28">
                        <c:v>71.481481481481481</c:v>
                      </c:pt>
                      <c:pt idx="29">
                        <c:v>75.308641975308646</c:v>
                      </c:pt>
                      <c:pt idx="30">
                        <c:v>86.666666666666671</c:v>
                      </c:pt>
                      <c:pt idx="31">
                        <c:v>80</c:v>
                      </c:pt>
                      <c:pt idx="32">
                        <c:v>86.666666666666671</c:v>
                      </c:pt>
                      <c:pt idx="33">
                        <c:v>93.333333333333329</c:v>
                      </c:pt>
                      <c:pt idx="34">
                        <c:v>93.333333333333329</c:v>
                      </c:pt>
                    </c:numCache>
                  </c:numRef>
                </c:val>
                <c:smooth val="0"/>
                <c:extLst xmlns:c15="http://schemas.microsoft.com/office/drawing/2012/chart">
                  <c:ext xmlns:c16="http://schemas.microsoft.com/office/drawing/2014/chart" uri="{C3380CC4-5D6E-409C-BE32-E72D297353CC}">
                    <c16:uniqueId val="{00000050-E44D-42BD-ABCA-CA68C35FFCB8}"/>
                  </c:ext>
                </c:extLst>
              </c15:ser>
            </c15:filteredLineSeries>
          </c:ext>
        </c:extLst>
      </c:lineChart>
      <c:catAx>
        <c:axId val="6492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23871"/>
        <c:crosses val="autoZero"/>
        <c:auto val="1"/>
        <c:lblAlgn val="ctr"/>
        <c:lblOffset val="100"/>
        <c:noMultiLvlLbl val="0"/>
      </c:catAx>
      <c:valAx>
        <c:axId val="64923871"/>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2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Individual NCIFP Scores by region (unweighted)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'2017 matched scores unweight'!$A$98</c:f>
              <c:strCache>
                <c:ptCount val="1"/>
                <c:pt idx="0">
                  <c:v>SSAF-A</c:v>
                </c:pt>
              </c:strCache>
            </c:strRef>
          </c:tx>
          <c:spPr>
            <a:ln w="28575" cap="rnd">
              <a:solidFill>
                <a:schemeClr val="accent2"/>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unweight'!$C$98:$AK$98</c:f>
              <c:numCache>
                <c:formatCode>General</c:formatCode>
                <c:ptCount val="35"/>
                <c:pt idx="0">
                  <c:v>89.489121989121998</c:v>
                </c:pt>
                <c:pt idx="1">
                  <c:v>95.583696940314582</c:v>
                </c:pt>
                <c:pt idx="2">
                  <c:v>87.215111277611285</c:v>
                </c:pt>
                <c:pt idx="3">
                  <c:v>86.273809523809533</c:v>
                </c:pt>
                <c:pt idx="4">
                  <c:v>69.510646035155816</c:v>
                </c:pt>
                <c:pt idx="5">
                  <c:v>59.07295482295482</c:v>
                </c:pt>
                <c:pt idx="6">
                  <c:v>76.166820924173877</c:v>
                </c:pt>
                <c:pt idx="7">
                  <c:v>85.440574131750608</c:v>
                </c:pt>
                <c:pt idx="8">
                  <c:v>82.660887723387731</c:v>
                </c:pt>
                <c:pt idx="9">
                  <c:v>75.399430226636099</c:v>
                </c:pt>
                <c:pt idx="10">
                  <c:v>58.63021727727611</c:v>
                </c:pt>
                <c:pt idx="11">
                  <c:v>58.462224957322995</c:v>
                </c:pt>
                <c:pt idx="12">
                  <c:v>55.570052677895816</c:v>
                </c:pt>
                <c:pt idx="13">
                  <c:v>93.607328945564248</c:v>
                </c:pt>
                <c:pt idx="14">
                  <c:v>78.762591575091562</c:v>
                </c:pt>
                <c:pt idx="15">
                  <c:v>81.836038961038952</c:v>
                </c:pt>
                <c:pt idx="16">
                  <c:v>60.756194785606553</c:v>
                </c:pt>
                <c:pt idx="17">
                  <c:v>81.394233217762647</c:v>
                </c:pt>
                <c:pt idx="18">
                  <c:v>58.808503996003992</c:v>
                </c:pt>
                <c:pt idx="19">
                  <c:v>63.79097971745032</c:v>
                </c:pt>
                <c:pt idx="20">
                  <c:v>53.739842220234365</c:v>
                </c:pt>
                <c:pt idx="21">
                  <c:v>50.138483883581934</c:v>
                </c:pt>
                <c:pt idx="22">
                  <c:v>65.792600826914537</c:v>
                </c:pt>
                <c:pt idx="23">
                  <c:v>47.88452905119572</c:v>
                </c:pt>
                <c:pt idx="24">
                  <c:v>54.451480618147286</c:v>
                </c:pt>
                <c:pt idx="25">
                  <c:v>83.438310708898939</c:v>
                </c:pt>
                <c:pt idx="26">
                  <c:v>74.364381569773741</c:v>
                </c:pt>
                <c:pt idx="27">
                  <c:v>44.530130363463691</c:v>
                </c:pt>
                <c:pt idx="28">
                  <c:v>43.071288506337531</c:v>
                </c:pt>
                <c:pt idx="29">
                  <c:v>77.344198950408114</c:v>
                </c:pt>
                <c:pt idx="30">
                  <c:v>78.926933768845544</c:v>
                </c:pt>
                <c:pt idx="31">
                  <c:v>49.772116772116775</c:v>
                </c:pt>
                <c:pt idx="32">
                  <c:v>37.757601875248938</c:v>
                </c:pt>
                <c:pt idx="33">
                  <c:v>77.488483738483723</c:v>
                </c:pt>
                <c:pt idx="34">
                  <c:v>83.243818681318686</c:v>
                </c:pt>
              </c:numCache>
            </c:numRef>
          </c:val>
          <c:smooth val="0"/>
          <c:extLst>
            <c:ext xmlns:c16="http://schemas.microsoft.com/office/drawing/2014/chart" uri="{C3380CC4-5D6E-409C-BE32-E72D297353CC}">
              <c16:uniqueId val="{00000004-D4F9-4D01-B760-AF100ABC7260}"/>
            </c:ext>
          </c:extLst>
        </c:ser>
        <c:ser>
          <c:idx val="3"/>
          <c:order val="1"/>
          <c:tx>
            <c:strRef>
              <c:f>'2017 matched scores unweight'!$A$97</c:f>
              <c:strCache>
                <c:ptCount val="1"/>
                <c:pt idx="0">
                  <c:v>SSAF-F</c:v>
                </c:pt>
              </c:strCache>
            </c:strRef>
          </c:tx>
          <c:spPr>
            <a:ln w="28575" cap="rnd">
              <a:solidFill>
                <a:schemeClr val="accent6"/>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unweight'!$C$97:$AK$97</c:f>
              <c:numCache>
                <c:formatCode>General</c:formatCode>
                <c:ptCount val="35"/>
                <c:pt idx="0">
                  <c:v>92.407135348311826</c:v>
                </c:pt>
                <c:pt idx="1">
                  <c:v>89.575501392110397</c:v>
                </c:pt>
                <c:pt idx="2">
                  <c:v>89.076707606119385</c:v>
                </c:pt>
                <c:pt idx="3">
                  <c:v>78.954444248561884</c:v>
                </c:pt>
                <c:pt idx="4">
                  <c:v>49.347776406599934</c:v>
                </c:pt>
                <c:pt idx="5">
                  <c:v>51.999342342479579</c:v>
                </c:pt>
                <c:pt idx="6">
                  <c:v>69.407896025543096</c:v>
                </c:pt>
                <c:pt idx="7">
                  <c:v>83.938616170450061</c:v>
                </c:pt>
                <c:pt idx="8">
                  <c:v>87.452057746175399</c:v>
                </c:pt>
                <c:pt idx="9">
                  <c:v>74.217999512982203</c:v>
                </c:pt>
                <c:pt idx="10">
                  <c:v>53.393535850283257</c:v>
                </c:pt>
                <c:pt idx="11">
                  <c:v>59.179676532617705</c:v>
                </c:pt>
                <c:pt idx="12">
                  <c:v>60.506590359531536</c:v>
                </c:pt>
                <c:pt idx="13">
                  <c:v>97.34432234432235</c:v>
                </c:pt>
                <c:pt idx="14">
                  <c:v>91.762453233041498</c:v>
                </c:pt>
                <c:pt idx="15">
                  <c:v>95.000293823823242</c:v>
                </c:pt>
                <c:pt idx="16">
                  <c:v>78.875275051745646</c:v>
                </c:pt>
                <c:pt idx="17">
                  <c:v>81.764118234706473</c:v>
                </c:pt>
                <c:pt idx="18">
                  <c:v>56.687724040665216</c:v>
                </c:pt>
                <c:pt idx="19">
                  <c:v>59.650937297996123</c:v>
                </c:pt>
                <c:pt idx="20">
                  <c:v>50.759534583063981</c:v>
                </c:pt>
                <c:pt idx="21">
                  <c:v>48.622684505037448</c:v>
                </c:pt>
                <c:pt idx="22">
                  <c:v>48.760096006347446</c:v>
                </c:pt>
                <c:pt idx="23">
                  <c:v>53.140574449686333</c:v>
                </c:pt>
                <c:pt idx="24">
                  <c:v>59.431835625607256</c:v>
                </c:pt>
                <c:pt idx="25">
                  <c:v>78.486511950179761</c:v>
                </c:pt>
                <c:pt idx="26">
                  <c:v>76.813449600935186</c:v>
                </c:pt>
                <c:pt idx="27">
                  <c:v>41.539769235847658</c:v>
                </c:pt>
                <c:pt idx="28">
                  <c:v>40.747995356559365</c:v>
                </c:pt>
                <c:pt idx="29">
                  <c:v>77.814245859228564</c:v>
                </c:pt>
                <c:pt idx="30">
                  <c:v>70.103241625732963</c:v>
                </c:pt>
                <c:pt idx="31">
                  <c:v>40.313575313575313</c:v>
                </c:pt>
                <c:pt idx="32">
                  <c:v>41.62422544775486</c:v>
                </c:pt>
                <c:pt idx="33">
                  <c:v>65.880330741922435</c:v>
                </c:pt>
                <c:pt idx="34">
                  <c:v>82.343202741126632</c:v>
                </c:pt>
              </c:numCache>
            </c:numRef>
          </c:val>
          <c:smooth val="0"/>
          <c:extLst>
            <c:ext xmlns:c16="http://schemas.microsoft.com/office/drawing/2014/chart" uri="{C3380CC4-5D6E-409C-BE32-E72D297353CC}">
              <c16:uniqueId val="{00000003-D4F9-4D01-B760-AF100ABC7260}"/>
            </c:ext>
          </c:extLst>
        </c:ser>
        <c:ser>
          <c:idx val="6"/>
          <c:order val="2"/>
          <c:tx>
            <c:strRef>
              <c:f>'2017 matched scores unweight'!$A$100</c:f>
              <c:strCache>
                <c:ptCount val="1"/>
                <c:pt idx="0">
                  <c:v>ASIA</c:v>
                </c:pt>
              </c:strCache>
            </c:strRef>
          </c:tx>
          <c:spPr>
            <a:ln w="28575" cap="rnd">
              <a:solidFill>
                <a:schemeClr val="accent5"/>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unweight'!$C$100:$AK$100</c:f>
              <c:numCache>
                <c:formatCode>General</c:formatCode>
                <c:ptCount val="35"/>
                <c:pt idx="0">
                  <c:v>84.612283141694903</c:v>
                </c:pt>
                <c:pt idx="1">
                  <c:v>81.52057093233563</c:v>
                </c:pt>
                <c:pt idx="2">
                  <c:v>82.421296024237222</c:v>
                </c:pt>
                <c:pt idx="3">
                  <c:v>77.169823640411892</c:v>
                </c:pt>
                <c:pt idx="4">
                  <c:v>65.844881368768938</c:v>
                </c:pt>
                <c:pt idx="5">
                  <c:v>57.271552884297975</c:v>
                </c:pt>
                <c:pt idx="6">
                  <c:v>57.694409588873256</c:v>
                </c:pt>
                <c:pt idx="7">
                  <c:v>82.7949544688299</c:v>
                </c:pt>
                <c:pt idx="8">
                  <c:v>64.008517434122979</c:v>
                </c:pt>
                <c:pt idx="9">
                  <c:v>61.551316330728092</c:v>
                </c:pt>
                <c:pt idx="10">
                  <c:v>51.335937311169502</c:v>
                </c:pt>
                <c:pt idx="11">
                  <c:v>55.108470068100985</c:v>
                </c:pt>
                <c:pt idx="12">
                  <c:v>51.656861449097228</c:v>
                </c:pt>
                <c:pt idx="13">
                  <c:v>95.847485847485856</c:v>
                </c:pt>
                <c:pt idx="14">
                  <c:v>79.425362219479879</c:v>
                </c:pt>
                <c:pt idx="15">
                  <c:v>78.824117059411165</c:v>
                </c:pt>
                <c:pt idx="16">
                  <c:v>41.263157738071229</c:v>
                </c:pt>
                <c:pt idx="17">
                  <c:v>72.491702837723594</c:v>
                </c:pt>
                <c:pt idx="18">
                  <c:v>48.640782516215033</c:v>
                </c:pt>
                <c:pt idx="19">
                  <c:v>60.845097915455469</c:v>
                </c:pt>
                <c:pt idx="20">
                  <c:v>56.52320311671977</c:v>
                </c:pt>
                <c:pt idx="21">
                  <c:v>47.094917769658252</c:v>
                </c:pt>
                <c:pt idx="22">
                  <c:v>67.902837902837888</c:v>
                </c:pt>
                <c:pt idx="23">
                  <c:v>60.435948067527015</c:v>
                </c:pt>
                <c:pt idx="24">
                  <c:v>46.391538267183257</c:v>
                </c:pt>
                <c:pt idx="25">
                  <c:v>68.032540670038401</c:v>
                </c:pt>
                <c:pt idx="26">
                  <c:v>65.728714072215567</c:v>
                </c:pt>
                <c:pt idx="27">
                  <c:v>45.884019136083118</c:v>
                </c:pt>
                <c:pt idx="28">
                  <c:v>45.539135392342153</c:v>
                </c:pt>
                <c:pt idx="29">
                  <c:v>74.063399867746369</c:v>
                </c:pt>
                <c:pt idx="30">
                  <c:v>75.790501309532459</c:v>
                </c:pt>
                <c:pt idx="31">
                  <c:v>42.330858299716425</c:v>
                </c:pt>
                <c:pt idx="32">
                  <c:v>42.373448350956998</c:v>
                </c:pt>
                <c:pt idx="33">
                  <c:v>64.700133028306396</c:v>
                </c:pt>
                <c:pt idx="34">
                  <c:v>70.021309454017526</c:v>
                </c:pt>
              </c:numCache>
            </c:numRef>
          </c:val>
          <c:smooth val="0"/>
          <c:extLst>
            <c:ext xmlns:c16="http://schemas.microsoft.com/office/drawing/2014/chart" uri="{C3380CC4-5D6E-409C-BE32-E72D297353CC}">
              <c16:uniqueId val="{00000006-D4F9-4D01-B760-AF100ABC7260}"/>
            </c:ext>
          </c:extLst>
        </c:ser>
        <c:ser>
          <c:idx val="5"/>
          <c:order val="3"/>
          <c:tx>
            <c:strRef>
              <c:f>'2017 matched scores unweight'!$A$99</c:f>
              <c:strCache>
                <c:ptCount val="1"/>
                <c:pt idx="0">
                  <c:v>LAC</c:v>
                </c:pt>
              </c:strCache>
            </c:strRef>
          </c:tx>
          <c:spPr>
            <a:ln w="28575" cap="rnd">
              <a:solidFill>
                <a:schemeClr val="accent3"/>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unweight'!$C$99:$AK$99</c:f>
              <c:numCache>
                <c:formatCode>General</c:formatCode>
                <c:ptCount val="35"/>
                <c:pt idx="0">
                  <c:v>79.305416805416797</c:v>
                </c:pt>
                <c:pt idx="1">
                  <c:v>86.946386946386937</c:v>
                </c:pt>
                <c:pt idx="2">
                  <c:v>73.267010767010774</c:v>
                </c:pt>
                <c:pt idx="3">
                  <c:v>60.000832500832502</c:v>
                </c:pt>
                <c:pt idx="4">
                  <c:v>53.998511776289554</c:v>
                </c:pt>
                <c:pt idx="5">
                  <c:v>59.656331322997993</c:v>
                </c:pt>
                <c:pt idx="6">
                  <c:v>44.91804491804492</c:v>
                </c:pt>
                <c:pt idx="7">
                  <c:v>74.94486994486995</c:v>
                </c:pt>
                <c:pt idx="8">
                  <c:v>75.993034743034741</c:v>
                </c:pt>
                <c:pt idx="9">
                  <c:v>70.244785517512796</c:v>
                </c:pt>
                <c:pt idx="10">
                  <c:v>50.260942760942754</c:v>
                </c:pt>
                <c:pt idx="11">
                  <c:v>56.261870845204179</c:v>
                </c:pt>
                <c:pt idx="12">
                  <c:v>51.571954280287606</c:v>
                </c:pt>
                <c:pt idx="13">
                  <c:v>93.706709956709958</c:v>
                </c:pt>
                <c:pt idx="14">
                  <c:v>74.487780737780739</c:v>
                </c:pt>
                <c:pt idx="15">
                  <c:v>75.146381396381415</c:v>
                </c:pt>
                <c:pt idx="16">
                  <c:v>46.666250416250413</c:v>
                </c:pt>
                <c:pt idx="17">
                  <c:v>68.822705072705062</c:v>
                </c:pt>
                <c:pt idx="18">
                  <c:v>58.959512709512715</c:v>
                </c:pt>
                <c:pt idx="19">
                  <c:v>59.731888481888483</c:v>
                </c:pt>
                <c:pt idx="20">
                  <c:v>49.193224471002246</c:v>
                </c:pt>
                <c:pt idx="21">
                  <c:v>44.615507948841277</c:v>
                </c:pt>
                <c:pt idx="22">
                  <c:v>71.21518913185578</c:v>
                </c:pt>
                <c:pt idx="23">
                  <c:v>58.578975037308368</c:v>
                </c:pt>
                <c:pt idx="24">
                  <c:v>49.441746525079857</c:v>
                </c:pt>
                <c:pt idx="25">
                  <c:v>77.526715708533885</c:v>
                </c:pt>
                <c:pt idx="26">
                  <c:v>64.864736086958317</c:v>
                </c:pt>
                <c:pt idx="27">
                  <c:v>36.856600189933523</c:v>
                </c:pt>
                <c:pt idx="28">
                  <c:v>48.788499309332643</c:v>
                </c:pt>
                <c:pt idx="29">
                  <c:v>76.571936294158533</c:v>
                </c:pt>
                <c:pt idx="30">
                  <c:v>71.293845043845039</c:v>
                </c:pt>
                <c:pt idx="31">
                  <c:v>47.54315129315129</c:v>
                </c:pt>
                <c:pt idx="32">
                  <c:v>47.261118511118504</c:v>
                </c:pt>
                <c:pt idx="33">
                  <c:v>58.53597791097792</c:v>
                </c:pt>
                <c:pt idx="34">
                  <c:v>57.581030081030072</c:v>
                </c:pt>
              </c:numCache>
            </c:numRef>
          </c:val>
          <c:smooth val="0"/>
          <c:extLst>
            <c:ext xmlns:c16="http://schemas.microsoft.com/office/drawing/2014/chart" uri="{C3380CC4-5D6E-409C-BE32-E72D297353CC}">
              <c16:uniqueId val="{00000005-D4F9-4D01-B760-AF100ABC7260}"/>
            </c:ext>
          </c:extLst>
        </c:ser>
        <c:ser>
          <c:idx val="2"/>
          <c:order val="4"/>
          <c:tx>
            <c:strRef>
              <c:f>'2017 matched scores unweight'!$A$96</c:f>
              <c:strCache>
                <c:ptCount val="1"/>
                <c:pt idx="0">
                  <c:v>MENA</c:v>
                </c:pt>
              </c:strCache>
            </c:strRef>
          </c:tx>
          <c:spPr>
            <a:ln w="28575" cap="rnd">
              <a:solidFill>
                <a:schemeClr val="accent4"/>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unweight'!$C$96:$AK$96</c:f>
              <c:numCache>
                <c:formatCode>General</c:formatCode>
                <c:ptCount val="35"/>
                <c:pt idx="0">
                  <c:v>94.53947368421052</c:v>
                </c:pt>
                <c:pt idx="1">
                  <c:v>90.4383116883117</c:v>
                </c:pt>
                <c:pt idx="2">
                  <c:v>78.138528138528144</c:v>
                </c:pt>
                <c:pt idx="3">
                  <c:v>71.454545454545453</c:v>
                </c:pt>
                <c:pt idx="4">
                  <c:v>60.473785473785469</c:v>
                </c:pt>
                <c:pt idx="5">
                  <c:v>61.469135802469133</c:v>
                </c:pt>
                <c:pt idx="6">
                  <c:v>43.913419913419908</c:v>
                </c:pt>
                <c:pt idx="7">
                  <c:v>85.090909090909093</c:v>
                </c:pt>
                <c:pt idx="8">
                  <c:v>74.803827751196167</c:v>
                </c:pt>
                <c:pt idx="9">
                  <c:v>50.20621769534813</c:v>
                </c:pt>
                <c:pt idx="10">
                  <c:v>60.770796197266783</c:v>
                </c:pt>
                <c:pt idx="11">
                  <c:v>59.109500805152983</c:v>
                </c:pt>
                <c:pt idx="12">
                  <c:v>55.560481197309841</c:v>
                </c:pt>
                <c:pt idx="13">
                  <c:v>89.78947368421052</c:v>
                </c:pt>
                <c:pt idx="14">
                  <c:v>74.666666666666671</c:v>
                </c:pt>
                <c:pt idx="15">
                  <c:v>80.777777777777786</c:v>
                </c:pt>
                <c:pt idx="16">
                  <c:v>48.2156862745098</c:v>
                </c:pt>
                <c:pt idx="17">
                  <c:v>65.025974025974023</c:v>
                </c:pt>
                <c:pt idx="18">
                  <c:v>51.583959899749381</c:v>
                </c:pt>
                <c:pt idx="19">
                  <c:v>61.15468409586056</c:v>
                </c:pt>
                <c:pt idx="20">
                  <c:v>62.017973856209139</c:v>
                </c:pt>
                <c:pt idx="21">
                  <c:v>59.597494553376897</c:v>
                </c:pt>
                <c:pt idx="22">
                  <c:v>59.857075023741686</c:v>
                </c:pt>
                <c:pt idx="23">
                  <c:v>73.016191325014844</c:v>
                </c:pt>
                <c:pt idx="24">
                  <c:v>55.993827160493822</c:v>
                </c:pt>
                <c:pt idx="25">
                  <c:v>50.461390948233053</c:v>
                </c:pt>
                <c:pt idx="26">
                  <c:v>69.792165601440956</c:v>
                </c:pt>
                <c:pt idx="27">
                  <c:v>42.12025012025012</c:v>
                </c:pt>
                <c:pt idx="28">
                  <c:v>43.462738496071829</c:v>
                </c:pt>
                <c:pt idx="29">
                  <c:v>76.235347985347985</c:v>
                </c:pt>
                <c:pt idx="30">
                  <c:v>71.222222222222229</c:v>
                </c:pt>
                <c:pt idx="31">
                  <c:v>60.424242424242422</c:v>
                </c:pt>
                <c:pt idx="32">
                  <c:v>50.544871794871796</c:v>
                </c:pt>
                <c:pt idx="33">
                  <c:v>65.666666666666671</c:v>
                </c:pt>
                <c:pt idx="34">
                  <c:v>75.21536796536796</c:v>
                </c:pt>
              </c:numCache>
            </c:numRef>
          </c:val>
          <c:smooth val="0"/>
          <c:extLst>
            <c:ext xmlns:c16="http://schemas.microsoft.com/office/drawing/2014/chart" uri="{C3380CC4-5D6E-409C-BE32-E72D297353CC}">
              <c16:uniqueId val="{00000002-D4F9-4D01-B760-AF100ABC7260}"/>
            </c:ext>
          </c:extLst>
        </c:ser>
        <c:ser>
          <c:idx val="1"/>
          <c:order val="5"/>
          <c:tx>
            <c:strRef>
              <c:f>'2017 matched scores unweight'!$A$95</c:f>
              <c:strCache>
                <c:ptCount val="1"/>
                <c:pt idx="0">
                  <c:v>EECA</c:v>
                </c:pt>
              </c:strCache>
            </c:strRef>
          </c:tx>
          <c:spPr>
            <a:ln w="28575" cap="rnd">
              <a:solidFill>
                <a:schemeClr val="accent1"/>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unweight'!$C$95:$AK$95</c:f>
              <c:numCache>
                <c:formatCode>General</c:formatCode>
                <c:ptCount val="35"/>
                <c:pt idx="0">
                  <c:v>75.263266145619099</c:v>
                </c:pt>
                <c:pt idx="1">
                  <c:v>77.214313464313463</c:v>
                </c:pt>
                <c:pt idx="2">
                  <c:v>61.922978981802515</c:v>
                </c:pt>
                <c:pt idx="3">
                  <c:v>60.764260249554361</c:v>
                </c:pt>
                <c:pt idx="4">
                  <c:v>44.645867600413048</c:v>
                </c:pt>
                <c:pt idx="5">
                  <c:v>53.522486772486765</c:v>
                </c:pt>
                <c:pt idx="6">
                  <c:v>53.41575091575092</c:v>
                </c:pt>
                <c:pt idx="7">
                  <c:v>64.847472788649256</c:v>
                </c:pt>
                <c:pt idx="8">
                  <c:v>58.284967096886589</c:v>
                </c:pt>
                <c:pt idx="9">
                  <c:v>69.568367467490276</c:v>
                </c:pt>
                <c:pt idx="10">
                  <c:v>48.647187960913449</c:v>
                </c:pt>
                <c:pt idx="11">
                  <c:v>47.801478659321795</c:v>
                </c:pt>
                <c:pt idx="12">
                  <c:v>43.166786009923264</c:v>
                </c:pt>
                <c:pt idx="13">
                  <c:v>84.43945150918131</c:v>
                </c:pt>
                <c:pt idx="14">
                  <c:v>73.625516640222514</c:v>
                </c:pt>
                <c:pt idx="15">
                  <c:v>58.229023884455913</c:v>
                </c:pt>
                <c:pt idx="16">
                  <c:v>36.72036297036297</c:v>
                </c:pt>
                <c:pt idx="17">
                  <c:v>60.172389256613855</c:v>
                </c:pt>
                <c:pt idx="18">
                  <c:v>31.338200569483988</c:v>
                </c:pt>
                <c:pt idx="19">
                  <c:v>57.43517878333526</c:v>
                </c:pt>
                <c:pt idx="20">
                  <c:v>42.233098858485853</c:v>
                </c:pt>
                <c:pt idx="21">
                  <c:v>43.59471353666401</c:v>
                </c:pt>
                <c:pt idx="22">
                  <c:v>69.735574752461886</c:v>
                </c:pt>
                <c:pt idx="23">
                  <c:v>76.193840845543633</c:v>
                </c:pt>
                <c:pt idx="24">
                  <c:v>34.773894406247344</c:v>
                </c:pt>
                <c:pt idx="25">
                  <c:v>69.778665807303568</c:v>
                </c:pt>
                <c:pt idx="26">
                  <c:v>71.704590022771839</c:v>
                </c:pt>
                <c:pt idx="27">
                  <c:v>35.764780669966427</c:v>
                </c:pt>
                <c:pt idx="28">
                  <c:v>44.556883151439393</c:v>
                </c:pt>
                <c:pt idx="29">
                  <c:v>61.314774979635651</c:v>
                </c:pt>
                <c:pt idx="30">
                  <c:v>60.438084876939349</c:v>
                </c:pt>
                <c:pt idx="31">
                  <c:v>38.847663032155012</c:v>
                </c:pt>
                <c:pt idx="32">
                  <c:v>36.199949782837486</c:v>
                </c:pt>
                <c:pt idx="33">
                  <c:v>66.239544768956534</c:v>
                </c:pt>
                <c:pt idx="34">
                  <c:v>56.165820060416173</c:v>
                </c:pt>
              </c:numCache>
            </c:numRef>
          </c:val>
          <c:smooth val="0"/>
          <c:extLst>
            <c:ext xmlns:c16="http://schemas.microsoft.com/office/drawing/2014/chart" uri="{C3380CC4-5D6E-409C-BE32-E72D297353CC}">
              <c16:uniqueId val="{00000001-D4F9-4D01-B760-AF100ABC7260}"/>
            </c:ext>
          </c:extLst>
        </c:ser>
        <c:ser>
          <c:idx val="0"/>
          <c:order val="6"/>
          <c:tx>
            <c:strRef>
              <c:f>'2017 matched scores unweight'!$A$94</c:f>
              <c:strCache>
                <c:ptCount val="1"/>
                <c:pt idx="0">
                  <c:v>Total</c:v>
                </c:pt>
              </c:strCache>
            </c:strRef>
          </c:tx>
          <c:spPr>
            <a:ln w="28575" cap="rnd">
              <a:solidFill>
                <a:schemeClr val="tx1"/>
              </a:solidFill>
              <a:round/>
            </a:ln>
            <a:effectLst/>
          </c:spPr>
          <c:marker>
            <c:symbol val="none"/>
          </c:marker>
          <c:cat>
            <c:strRef>
              <c:f>'2017 matched scores unweight'!$C$9:$AK$9</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 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'2017 matched scores unweight'!$C$94:$AK$94</c:f>
              <c:numCache>
                <c:formatCode>General</c:formatCode>
                <c:ptCount val="35"/>
                <c:pt idx="0">
                  <c:v>85.992327460980704</c:v>
                </c:pt>
                <c:pt idx="1">
                  <c:v>87.380644124725919</c:v>
                </c:pt>
                <c:pt idx="2">
                  <c:v>80.619729584937602</c:v>
                </c:pt>
                <c:pt idx="3">
                  <c:v>74.69851615386051</c:v>
                </c:pt>
                <c:pt idx="4">
                  <c:v>58.413947746016262</c:v>
                </c:pt>
                <c:pt idx="5">
                  <c:v>56.759393060833361</c:v>
                </c:pt>
                <c:pt idx="6">
                  <c:v>61.344298933968929</c:v>
                </c:pt>
                <c:pt idx="7">
                  <c:v>80.260943524035369</c:v>
                </c:pt>
                <c:pt idx="8">
                  <c:v>75.06241129598753</c:v>
                </c:pt>
                <c:pt idx="9">
                  <c:v>69.188683674083435</c:v>
                </c:pt>
                <c:pt idx="10">
                  <c:v>53.598899402169693</c:v>
                </c:pt>
                <c:pt idx="11">
                  <c:v>56.20303915584671</c:v>
                </c:pt>
                <c:pt idx="12">
                  <c:v>53.532685826387336</c:v>
                </c:pt>
                <c:pt idx="13">
                  <c:v>93.398404544812095</c:v>
                </c:pt>
                <c:pt idx="14">
                  <c:v>80.030635114924948</c:v>
                </c:pt>
                <c:pt idx="15">
                  <c:v>79.730493812320077</c:v>
                </c:pt>
                <c:pt idx="16">
                  <c:v>54.420422953421522</c:v>
                </c:pt>
                <c:pt idx="17">
                  <c:v>73.940637017215209</c:v>
                </c:pt>
                <c:pt idx="18">
                  <c:v>52.1574249959057</c:v>
                </c:pt>
                <c:pt idx="19">
                  <c:v>60.714576120199226</c:v>
                </c:pt>
                <c:pt idx="20">
                  <c:v>51.994829703383289</c:v>
                </c:pt>
                <c:pt idx="21">
                  <c:v>48.083955285338419</c:v>
                </c:pt>
                <c:pt idx="22">
                  <c:v>63.659522682591493</c:v>
                </c:pt>
                <c:pt idx="23">
                  <c:v>58.471370368174341</c:v>
                </c:pt>
                <c:pt idx="24">
                  <c:v>50.534267086738211</c:v>
                </c:pt>
                <c:pt idx="25">
                  <c:v>74.591125677499463</c:v>
                </c:pt>
                <c:pt idx="26">
                  <c:v>71.056006891954056</c:v>
                </c:pt>
                <c:pt idx="27">
                  <c:v>41.745122559050984</c:v>
                </c:pt>
                <c:pt idx="28">
                  <c:v>44.161077947759267</c:v>
                </c:pt>
                <c:pt idx="29">
                  <c:v>74.43056654389477</c:v>
                </c:pt>
                <c:pt idx="30">
                  <c:v>72.380347445853744</c:v>
                </c:pt>
                <c:pt idx="31">
                  <c:v>45.126353998305206</c:v>
                </c:pt>
                <c:pt idx="32">
                  <c:v>41.365738876632122</c:v>
                </c:pt>
                <c:pt idx="33">
                  <c:v>67.427288043745804</c:v>
                </c:pt>
                <c:pt idx="34">
                  <c:v>72.438369541556114</c:v>
                </c:pt>
              </c:numCache>
            </c:numRef>
          </c:val>
          <c:smooth val="0"/>
          <c:extLst>
            <c:ext xmlns:c16="http://schemas.microsoft.com/office/drawing/2014/chart" uri="{C3380CC4-5D6E-409C-BE32-E72D297353CC}">
              <c16:uniqueId val="{00000000-D4F9-4D01-B760-AF100ABC7260}"/>
            </c:ext>
          </c:extLst>
        </c:ser>
        <c:dLbls>
          <c:showLegendKey val="0"/>
          <c:showVal val="0"/>
          <c:showCatName val="0"/>
          <c:showSerName val="0"/>
          <c:showPercent val="0"/>
          <c:showBubbleSize val="0"/>
        </c:dLbls>
        <c:smooth val="0"/>
        <c:axId val="1084501935"/>
        <c:axId val="1084502767"/>
      </c:lineChart>
      <c:catAx>
        <c:axId val="10845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84502767"/>
        <c:crosses val="autoZero"/>
        <c:auto val="1"/>
        <c:lblAlgn val="ctr"/>
        <c:lblOffset val="100"/>
        <c:noMultiLvlLbl val="0"/>
      </c:catAx>
      <c:valAx>
        <c:axId val="108450276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845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2017 NCIFP Individual Score: Yes/No (weighted)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v>SSAF-A</c:v>
          </c:tx>
          <c:spPr>
            <a:ln w="28575" cap="rnd">
              <a:solidFill>
                <a:schemeClr val="accent5"/>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weighted'!$C$100:$CK$100</c15:sqref>
                  </c15:fullRef>
                </c:ext>
              </c:extLst>
              <c:f>('2017 Individual scores weighted'!$C$100,'2017 Individual scores weighted'!$E$100,'2017 Individual scores weighted'!$G$100,'2017 Individual scores weighted'!$I$100,'2017 Individual scores weighted'!$K$100:$M$100,'2017 Individual scores weighted'!$O$100,'2017 Individual scores weighted'!$Q$100,'2017 Individual scores weighted'!$S$100,'2017 Individual scores weighted'!$AE$100:$AH$100,'2017 Individual scores weighted'!$AJ$100,'2017 Individual scores weighted'!$AL$100,'2017 Individual scores weighted'!$AN$100,'2017 Individual scores weighted'!$AP$100,'2017 Individual scores weighted'!$AR$100,'2017 Individual scores weighted'!$AT$100:$AZ$100,'2017 Individual scores weighted'!$BL$100,'2017 Individual scores weighted'!$BR$100:$BS$100,'2017 Individual scores weighted'!$BX$100,'2017 Individual scores weighted'!$CB$100,'2017 Individual scores weighted'!$CD$100,'2017 Individual scores weighted'!$CF$100,'2017 Individual scores weighted'!$CH$100,'2017 Individual scores weighted'!$CJ$100)</c:f>
              <c:numCache>
                <c:formatCode>General</c:formatCode>
                <c:ptCount val="35"/>
                <c:pt idx="0">
                  <c:v>94.096977811234964</c:v>
                </c:pt>
                <c:pt idx="1">
                  <c:v>97.02274454275404</c:v>
                </c:pt>
                <c:pt idx="2">
                  <c:v>87.969043230394306</c:v>
                </c:pt>
                <c:pt idx="3">
                  <c:v>89.314088616129325</c:v>
                </c:pt>
                <c:pt idx="4">
                  <c:v>74.815828389016886</c:v>
                </c:pt>
                <c:pt idx="5">
                  <c:v>61.560801450846142</c:v>
                </c:pt>
                <c:pt idx="6">
                  <c:v>84.298145529469423</c:v>
                </c:pt>
                <c:pt idx="7">
                  <c:v>83.663650530629695</c:v>
                </c:pt>
                <c:pt idx="8">
                  <c:v>79.959929131121953</c:v>
                </c:pt>
                <c:pt idx="9">
                  <c:v>79.787902980503603</c:v>
                </c:pt>
                <c:pt idx="10">
                  <c:v>57.545665073614892</c:v>
                </c:pt>
                <c:pt idx="11">
                  <c:v>61.61445763782001</c:v>
                </c:pt>
                <c:pt idx="12">
                  <c:v>55.762629402864292</c:v>
                </c:pt>
                <c:pt idx="13">
                  <c:v>94.419767230456785</c:v>
                </c:pt>
                <c:pt idx="14">
                  <c:v>89.245993623228955</c:v>
                </c:pt>
                <c:pt idx="15">
                  <c:v>81.753522490454387</c:v>
                </c:pt>
                <c:pt idx="16">
                  <c:v>64.794258983267866</c:v>
                </c:pt>
                <c:pt idx="17">
                  <c:v>85.467014456977168</c:v>
                </c:pt>
                <c:pt idx="18">
                  <c:v>56.702349106685269</c:v>
                </c:pt>
                <c:pt idx="19">
                  <c:v>66.596260813884314</c:v>
                </c:pt>
                <c:pt idx="20">
                  <c:v>50.422532613556257</c:v>
                </c:pt>
                <c:pt idx="21">
                  <c:v>47.864669045047584</c:v>
                </c:pt>
                <c:pt idx="22">
                  <c:v>69.656554794541805</c:v>
                </c:pt>
                <c:pt idx="23">
                  <c:v>51.612235382248564</c:v>
                </c:pt>
                <c:pt idx="24">
                  <c:v>55.553967098773931</c:v>
                </c:pt>
                <c:pt idx="25">
                  <c:v>77.985960101531035</c:v>
                </c:pt>
                <c:pt idx="26">
                  <c:v>70.897930036586516</c:v>
                </c:pt>
                <c:pt idx="27">
                  <c:v>46.972806316772704</c:v>
                </c:pt>
                <c:pt idx="28">
                  <c:v>43.651685916810948</c:v>
                </c:pt>
                <c:pt idx="29">
                  <c:v>79.897771491986518</c:v>
                </c:pt>
                <c:pt idx="30">
                  <c:v>76.309098447253263</c:v>
                </c:pt>
                <c:pt idx="31">
                  <c:v>52.963098136189608</c:v>
                </c:pt>
                <c:pt idx="32">
                  <c:v>39.722780382621039</c:v>
                </c:pt>
                <c:pt idx="33">
                  <c:v>78.360040017925371</c:v>
                </c:pt>
                <c:pt idx="34">
                  <c:v>75.949174511228691</c:v>
                </c:pt>
              </c:numCache>
            </c:numRef>
          </c:val>
          <c:smooth val="0"/>
          <c:extLst>
            <c:ext xmlns:c16="http://schemas.microsoft.com/office/drawing/2014/chart" uri="{C3380CC4-5D6E-409C-BE32-E72D297353CC}">
              <c16:uniqueId val="{00000004-D057-428B-8BC4-0799605F3D61}"/>
            </c:ext>
          </c:extLst>
        </c:ser>
        <c:ser>
          <c:idx val="3"/>
          <c:order val="1"/>
          <c:tx>
            <c:v>SSAF-F</c:v>
          </c:tx>
          <c:spPr>
            <a:ln w="28575" cap="rnd">
              <a:solidFill>
                <a:schemeClr val="accent4"/>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weighted'!$C$99:$CK$99</c15:sqref>
                  </c15:fullRef>
                </c:ext>
              </c:extLst>
              <c:f>('2017 Individual scores weighted'!$C$99,'2017 Individual scores weighted'!$E$99,'2017 Individual scores weighted'!$G$99,'2017 Individual scores weighted'!$I$99,'2017 Individual scores weighted'!$K$99:$M$99,'2017 Individual scores weighted'!$O$99,'2017 Individual scores weighted'!$Q$99,'2017 Individual scores weighted'!$S$99,'2017 Individual scores weighted'!$AE$99:$AH$99,'2017 Individual scores weighted'!$AJ$99,'2017 Individual scores weighted'!$AL$99,'2017 Individual scores weighted'!$AN$99,'2017 Individual scores weighted'!$AP$99,'2017 Individual scores weighted'!$AR$99,'2017 Individual scores weighted'!$AT$99:$AZ$99,'2017 Individual scores weighted'!$BL$99,'2017 Individual scores weighted'!$BR$99:$BS$99,'2017 Individual scores weighted'!$BX$99,'2017 Individual scores weighted'!$CB$99,'2017 Individual scores weighted'!$CD$99,'2017 Individual scores weighted'!$CF$99,'2017 Individual scores weighted'!$CH$99,'2017 Individual scores weighted'!$CJ$99)</c:f>
              <c:numCache>
                <c:formatCode>General</c:formatCode>
                <c:ptCount val="35"/>
                <c:pt idx="0">
                  <c:v>95.509160356835878</c:v>
                </c:pt>
                <c:pt idx="1">
                  <c:v>89.307821322956585</c:v>
                </c:pt>
                <c:pt idx="2">
                  <c:v>90.304916525972331</c:v>
                </c:pt>
                <c:pt idx="3">
                  <c:v>81.285898729966817</c:v>
                </c:pt>
                <c:pt idx="4">
                  <c:v>47.867718380464531</c:v>
                </c:pt>
                <c:pt idx="5">
                  <c:v>47.649240806598783</c:v>
                </c:pt>
                <c:pt idx="6">
                  <c:v>72.786298775816206</c:v>
                </c:pt>
                <c:pt idx="7">
                  <c:v>85.275390318115029</c:v>
                </c:pt>
                <c:pt idx="8">
                  <c:v>79.338153934175679</c:v>
                </c:pt>
                <c:pt idx="9">
                  <c:v>69.408777959486372</c:v>
                </c:pt>
                <c:pt idx="10">
                  <c:v>47.204046557504547</c:v>
                </c:pt>
                <c:pt idx="11">
                  <c:v>59.375040347370643</c:v>
                </c:pt>
                <c:pt idx="12">
                  <c:v>58.410396591959696</c:v>
                </c:pt>
                <c:pt idx="13">
                  <c:v>98.566441442427248</c:v>
                </c:pt>
                <c:pt idx="14">
                  <c:v>91.608218452765314</c:v>
                </c:pt>
                <c:pt idx="15">
                  <c:v>94.614611331252135</c:v>
                </c:pt>
                <c:pt idx="16">
                  <c:v>81.966036422287573</c:v>
                </c:pt>
                <c:pt idx="17">
                  <c:v>78.791578579345952</c:v>
                </c:pt>
                <c:pt idx="18">
                  <c:v>43.361226942118044</c:v>
                </c:pt>
                <c:pt idx="19">
                  <c:v>62.086744843240091</c:v>
                </c:pt>
                <c:pt idx="20">
                  <c:v>46.648148576089078</c:v>
                </c:pt>
                <c:pt idx="21">
                  <c:v>47.336236360224412</c:v>
                </c:pt>
                <c:pt idx="22">
                  <c:v>53.073290040688228</c:v>
                </c:pt>
                <c:pt idx="23">
                  <c:v>48.850511463606026</c:v>
                </c:pt>
                <c:pt idx="24">
                  <c:v>58.080157283842929</c:v>
                </c:pt>
                <c:pt idx="25">
                  <c:v>78.057658954212442</c:v>
                </c:pt>
                <c:pt idx="26">
                  <c:v>72.994744571859925</c:v>
                </c:pt>
                <c:pt idx="27">
                  <c:v>43.211209496979158</c:v>
                </c:pt>
                <c:pt idx="28">
                  <c:v>39.109175361551486</c:v>
                </c:pt>
                <c:pt idx="29">
                  <c:v>77.354708926112735</c:v>
                </c:pt>
                <c:pt idx="30">
                  <c:v>69.732470572617487</c:v>
                </c:pt>
                <c:pt idx="31">
                  <c:v>34.320437703436603</c:v>
                </c:pt>
                <c:pt idx="32">
                  <c:v>37.867896556421755</c:v>
                </c:pt>
                <c:pt idx="33">
                  <c:v>68.604340276297677</c:v>
                </c:pt>
                <c:pt idx="34">
                  <c:v>78.905156929075488</c:v>
                </c:pt>
              </c:numCache>
            </c:numRef>
          </c:val>
          <c:smooth val="0"/>
          <c:extLst>
            <c:ext xmlns:c16="http://schemas.microsoft.com/office/drawing/2014/chart" uri="{C3380CC4-5D6E-409C-BE32-E72D297353CC}">
              <c16:uniqueId val="{00000003-D057-428B-8BC4-0799605F3D61}"/>
            </c:ext>
          </c:extLst>
        </c:ser>
        <c:ser>
          <c:idx val="6"/>
          <c:order val="2"/>
          <c:tx>
            <c:v>ASIA</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weighted'!$C$102:$CK$102</c15:sqref>
                  </c15:fullRef>
                </c:ext>
              </c:extLst>
              <c:f>('2017 Individual scores weighted'!$C$102,'2017 Individual scores weighted'!$E$102,'2017 Individual scores weighted'!$G$102,'2017 Individual scores weighted'!$I$102,'2017 Individual scores weighted'!$K$102:$M$102,'2017 Individual scores weighted'!$O$102,'2017 Individual scores weighted'!$Q$102,'2017 Individual scores weighted'!$S$102,'2017 Individual scores weighted'!$AE$102:$AH$102,'2017 Individual scores weighted'!$AJ$102,'2017 Individual scores weighted'!$AL$102,'2017 Individual scores weighted'!$AN$102,'2017 Individual scores weighted'!$AP$102,'2017 Individual scores weighted'!$AR$102,'2017 Individual scores weighted'!$AT$102:$AZ$102,'2017 Individual scores weighted'!$BL$102,'2017 Individual scores weighted'!$BR$102:$BS$102,'2017 Individual scores weighted'!$BX$102,'2017 Individual scores weighted'!$CB$102,'2017 Individual scores weighted'!$CD$102,'2017 Individual scores weighted'!$CF$102,'2017 Individual scores weighted'!$CH$102,'2017 Individual scores weighted'!$CJ$102)</c:f>
              <c:numCache>
                <c:formatCode>General</c:formatCode>
                <c:ptCount val="35"/>
                <c:pt idx="0">
                  <c:v>91.96113953801067</c:v>
                </c:pt>
                <c:pt idx="1">
                  <c:v>80.118180021854045</c:v>
                </c:pt>
                <c:pt idx="2">
                  <c:v>79.167126502194662</c:v>
                </c:pt>
                <c:pt idx="3">
                  <c:v>80.875805836875898</c:v>
                </c:pt>
                <c:pt idx="4">
                  <c:v>77.834936028154559</c:v>
                </c:pt>
                <c:pt idx="5">
                  <c:v>70.470378943867175</c:v>
                </c:pt>
                <c:pt idx="6">
                  <c:v>52.569499272766471</c:v>
                </c:pt>
                <c:pt idx="7">
                  <c:v>85.457354074429261</c:v>
                </c:pt>
                <c:pt idx="8">
                  <c:v>61.228047476924772</c:v>
                </c:pt>
                <c:pt idx="9">
                  <c:v>54.120649252075118</c:v>
                </c:pt>
                <c:pt idx="10">
                  <c:v>51.243454366026526</c:v>
                </c:pt>
                <c:pt idx="11">
                  <c:v>57.92025684626639</c:v>
                </c:pt>
                <c:pt idx="12">
                  <c:v>51.295140380907263</c:v>
                </c:pt>
                <c:pt idx="13">
                  <c:v>98.550777913754303</c:v>
                </c:pt>
                <c:pt idx="14">
                  <c:v>81.323365817543632</c:v>
                </c:pt>
                <c:pt idx="15">
                  <c:v>84.459103104213384</c:v>
                </c:pt>
                <c:pt idx="16">
                  <c:v>37.519475593263543</c:v>
                </c:pt>
                <c:pt idx="17">
                  <c:v>80.637168633192971</c:v>
                </c:pt>
                <c:pt idx="18">
                  <c:v>46.096095373274679</c:v>
                </c:pt>
                <c:pt idx="19">
                  <c:v>57.952005711909301</c:v>
                </c:pt>
                <c:pt idx="20">
                  <c:v>60.770308336605517</c:v>
                </c:pt>
                <c:pt idx="21">
                  <c:v>48.386076928988004</c:v>
                </c:pt>
                <c:pt idx="22">
                  <c:v>75.217862502237509</c:v>
                </c:pt>
                <c:pt idx="23">
                  <c:v>63.182937138890161</c:v>
                </c:pt>
                <c:pt idx="24">
                  <c:v>21.903919127393628</c:v>
                </c:pt>
                <c:pt idx="25">
                  <c:v>55.118306260912256</c:v>
                </c:pt>
                <c:pt idx="26">
                  <c:v>66.176655925588676</c:v>
                </c:pt>
                <c:pt idx="27">
                  <c:v>54.576784609839521</c:v>
                </c:pt>
                <c:pt idx="28">
                  <c:v>54.846235344810601</c:v>
                </c:pt>
                <c:pt idx="29">
                  <c:v>72.186734015875118</c:v>
                </c:pt>
                <c:pt idx="30">
                  <c:v>86.687360300719916</c:v>
                </c:pt>
                <c:pt idx="31">
                  <c:v>36.809799733384303</c:v>
                </c:pt>
                <c:pt idx="32">
                  <c:v>40.432105472266812</c:v>
                </c:pt>
                <c:pt idx="33">
                  <c:v>53.826258801935801</c:v>
                </c:pt>
                <c:pt idx="34">
                  <c:v>64.035865899754086</c:v>
                </c:pt>
              </c:numCache>
            </c:numRef>
          </c:val>
          <c:smooth val="0"/>
          <c:extLst>
            <c:ext xmlns:c16="http://schemas.microsoft.com/office/drawing/2014/chart" uri="{C3380CC4-5D6E-409C-BE32-E72D297353CC}">
              <c16:uniqueId val="{00000006-D057-428B-8BC4-0799605F3D61}"/>
            </c:ext>
          </c:extLst>
        </c:ser>
        <c:ser>
          <c:idx val="5"/>
          <c:order val="3"/>
          <c:tx>
            <c:v>LAC</c:v>
          </c:tx>
          <c:spPr>
            <a:ln w="28575" cap="rnd">
              <a:solidFill>
                <a:schemeClr val="accent6"/>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weighted'!$C$101:$CK$101</c15:sqref>
                  </c15:fullRef>
                </c:ext>
              </c:extLst>
              <c:f>('2017 Individual scores weighted'!$C$101,'2017 Individual scores weighted'!$E$101,'2017 Individual scores weighted'!$G$101,'2017 Individual scores weighted'!$I$101,'2017 Individual scores weighted'!$K$101:$M$101,'2017 Individual scores weighted'!$O$101,'2017 Individual scores weighted'!$Q$101,'2017 Individual scores weighted'!$S$101,'2017 Individual scores weighted'!$AE$101:$AH$101,'2017 Individual scores weighted'!$AJ$101,'2017 Individual scores weighted'!$AL$101,'2017 Individual scores weighted'!$AN$101,'2017 Individual scores weighted'!$AP$101,'2017 Individual scores weighted'!$AR$101,'2017 Individual scores weighted'!$AT$101:$AZ$101,'2017 Individual scores weighted'!$BL$101,'2017 Individual scores weighted'!$BR$101:$BS$101,'2017 Individual scores weighted'!$BX$101,'2017 Individual scores weighted'!$CB$101,'2017 Individual scores weighted'!$CD$101,'2017 Individual scores weighted'!$CF$101,'2017 Individual scores weighted'!$CH$101,'2017 Individual scores weighted'!$CJ$101)</c:f>
              <c:numCache>
                <c:formatCode>General</c:formatCode>
                <c:ptCount val="35"/>
                <c:pt idx="0">
                  <c:v>86.855414749781929</c:v>
                </c:pt>
                <c:pt idx="1">
                  <c:v>89.344094145049866</c:v>
                </c:pt>
                <c:pt idx="2">
                  <c:v>68.694980900022372</c:v>
                </c:pt>
                <c:pt idx="3">
                  <c:v>57.173462227689292</c:v>
                </c:pt>
                <c:pt idx="4">
                  <c:v>59.116908800955287</c:v>
                </c:pt>
                <c:pt idx="5">
                  <c:v>60.067998641601491</c:v>
                </c:pt>
                <c:pt idx="6">
                  <c:v>69.598060166688356</c:v>
                </c:pt>
                <c:pt idx="7">
                  <c:v>79.273088520262959</c:v>
                </c:pt>
                <c:pt idx="8">
                  <c:v>74.26305794684535</c:v>
                </c:pt>
                <c:pt idx="9">
                  <c:v>76.297028728061647</c:v>
                </c:pt>
                <c:pt idx="10">
                  <c:v>50.142314660505839</c:v>
                </c:pt>
                <c:pt idx="11">
                  <c:v>61.497355758091771</c:v>
                </c:pt>
                <c:pt idx="12">
                  <c:v>52.169895289980616</c:v>
                </c:pt>
                <c:pt idx="13">
                  <c:v>95.333273144311676</c:v>
                </c:pt>
                <c:pt idx="14">
                  <c:v>80.982310620873179</c:v>
                </c:pt>
                <c:pt idx="15">
                  <c:v>82.437123201777752</c:v>
                </c:pt>
                <c:pt idx="16">
                  <c:v>44.648819278895473</c:v>
                </c:pt>
                <c:pt idx="17">
                  <c:v>66.894041718562377</c:v>
                </c:pt>
                <c:pt idx="18">
                  <c:v>69.128771605351844</c:v>
                </c:pt>
                <c:pt idx="19">
                  <c:v>54.166855410149012</c:v>
                </c:pt>
                <c:pt idx="20">
                  <c:v>49.882110563847696</c:v>
                </c:pt>
                <c:pt idx="21">
                  <c:v>45.588181843308959</c:v>
                </c:pt>
                <c:pt idx="22">
                  <c:v>70.687715768393772</c:v>
                </c:pt>
                <c:pt idx="23">
                  <c:v>61.49149951222573</c:v>
                </c:pt>
                <c:pt idx="24">
                  <c:v>56.960994186574091</c:v>
                </c:pt>
                <c:pt idx="25">
                  <c:v>80.839628508730613</c:v>
                </c:pt>
                <c:pt idx="26">
                  <c:v>60.804104925950185</c:v>
                </c:pt>
                <c:pt idx="27">
                  <c:v>41.046331020420538</c:v>
                </c:pt>
                <c:pt idx="28">
                  <c:v>54.463499861624101</c:v>
                </c:pt>
                <c:pt idx="29">
                  <c:v>75.944143139463989</c:v>
                </c:pt>
                <c:pt idx="30">
                  <c:v>80.90841593056237</c:v>
                </c:pt>
                <c:pt idx="31">
                  <c:v>55.283459494967474</c:v>
                </c:pt>
                <c:pt idx="32">
                  <c:v>46.488833128931027</c:v>
                </c:pt>
                <c:pt idx="33">
                  <c:v>67.78929690845645</c:v>
                </c:pt>
                <c:pt idx="34">
                  <c:v>47.857784458389773</c:v>
                </c:pt>
              </c:numCache>
            </c:numRef>
          </c:val>
          <c:smooth val="0"/>
          <c:extLst>
            <c:ext xmlns:c16="http://schemas.microsoft.com/office/drawing/2014/chart" uri="{C3380CC4-5D6E-409C-BE32-E72D297353CC}">
              <c16:uniqueId val="{00000005-D057-428B-8BC4-0799605F3D61}"/>
            </c:ext>
          </c:extLst>
        </c:ser>
        <c:ser>
          <c:idx val="2"/>
          <c:order val="4"/>
          <c:tx>
            <c:v>MENA</c:v>
          </c:tx>
          <c:spPr>
            <a:ln w="28575" cap="rnd">
              <a:solidFill>
                <a:schemeClr val="accent3"/>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weighted'!$C$98:$CK$98</c15:sqref>
                  </c15:fullRef>
                </c:ext>
              </c:extLst>
              <c:f>('2017 Individual scores weighted'!$C$98,'2017 Individual scores weighted'!$E$98,'2017 Individual scores weighted'!$G$98,'2017 Individual scores weighted'!$I$98,'2017 Individual scores weighted'!$K$98:$M$98,'2017 Individual scores weighted'!$O$98,'2017 Individual scores weighted'!$Q$98,'2017 Individual scores weighted'!$S$98,'2017 Individual scores weighted'!$AE$98:$AH$98,'2017 Individual scores weighted'!$AJ$98,'2017 Individual scores weighted'!$AL$98,'2017 Individual scores weighted'!$AN$98,'2017 Individual scores weighted'!$AP$98,'2017 Individual scores weighted'!$AR$98,'2017 Individual scores weighted'!$AT$98:$AZ$98,'2017 Individual scores weighted'!$BL$98,'2017 Individual scores weighted'!$BR$98:$BS$98,'2017 Individual scores weighted'!$BX$98,'2017 Individual scores weighted'!$CB$98,'2017 Individual scores weighted'!$CD$98,'2017 Individual scores weighted'!$CF$98,'2017 Individual scores weighted'!$CH$98,'2017 Individual scores weighted'!$CJ$98)</c:f>
              <c:numCache>
                <c:formatCode>General</c:formatCode>
                <c:ptCount val="35"/>
                <c:pt idx="0">
                  <c:v>95.42807831464016</c:v>
                </c:pt>
                <c:pt idx="1">
                  <c:v>85.548479237793629</c:v>
                </c:pt>
                <c:pt idx="2">
                  <c:v>75.104011390833577</c:v>
                </c:pt>
                <c:pt idx="3">
                  <c:v>52.334156521993513</c:v>
                </c:pt>
                <c:pt idx="4">
                  <c:v>62.443607732372861</c:v>
                </c:pt>
                <c:pt idx="5">
                  <c:v>58.313921543053851</c:v>
                </c:pt>
                <c:pt idx="6">
                  <c:v>53.628111986220631</c:v>
                </c:pt>
                <c:pt idx="7">
                  <c:v>88.502737061029279</c:v>
                </c:pt>
                <c:pt idx="8">
                  <c:v>66.913820140646507</c:v>
                </c:pt>
                <c:pt idx="9">
                  <c:v>43.700930871147655</c:v>
                </c:pt>
                <c:pt idx="10">
                  <c:v>60.527751211759309</c:v>
                </c:pt>
                <c:pt idx="11">
                  <c:v>57.571841073939282</c:v>
                </c:pt>
                <c:pt idx="12">
                  <c:v>49.401388531975321</c:v>
                </c:pt>
                <c:pt idx="13">
                  <c:v>89.708779407978525</c:v>
                </c:pt>
                <c:pt idx="14">
                  <c:v>65.008877415545498</c:v>
                </c:pt>
                <c:pt idx="15">
                  <c:v>86.020219607476847</c:v>
                </c:pt>
                <c:pt idx="16">
                  <c:v>37.880524214027865</c:v>
                </c:pt>
                <c:pt idx="17">
                  <c:v>46.008535685489029</c:v>
                </c:pt>
                <c:pt idx="18">
                  <c:v>52.818872541745968</c:v>
                </c:pt>
                <c:pt idx="19">
                  <c:v>59.549098308667013</c:v>
                </c:pt>
                <c:pt idx="20">
                  <c:v>62.47605624128245</c:v>
                </c:pt>
                <c:pt idx="21">
                  <c:v>61.662121143256542</c:v>
                </c:pt>
                <c:pt idx="22">
                  <c:v>50.42045767337175</c:v>
                </c:pt>
                <c:pt idx="23">
                  <c:v>75.93864401569023</c:v>
                </c:pt>
                <c:pt idx="24">
                  <c:v>56.994516467788856</c:v>
                </c:pt>
                <c:pt idx="25">
                  <c:v>37.863241528496566</c:v>
                </c:pt>
                <c:pt idx="26">
                  <c:v>67.525007824796361</c:v>
                </c:pt>
                <c:pt idx="27">
                  <c:v>37.824243283465002</c:v>
                </c:pt>
                <c:pt idx="28">
                  <c:v>40.783249475967345</c:v>
                </c:pt>
                <c:pt idx="29">
                  <c:v>75.159885784644302</c:v>
                </c:pt>
                <c:pt idx="30">
                  <c:v>67.399849231155329</c:v>
                </c:pt>
                <c:pt idx="31">
                  <c:v>64.757421672533241</c:v>
                </c:pt>
                <c:pt idx="32">
                  <c:v>45.989503762379137</c:v>
                </c:pt>
                <c:pt idx="33">
                  <c:v>53.932088747660934</c:v>
                </c:pt>
                <c:pt idx="34">
                  <c:v>73.374693271987056</c:v>
                </c:pt>
              </c:numCache>
            </c:numRef>
          </c:val>
          <c:smooth val="0"/>
          <c:extLst>
            <c:ext xmlns:c16="http://schemas.microsoft.com/office/drawing/2014/chart" uri="{C3380CC4-5D6E-409C-BE32-E72D297353CC}">
              <c16:uniqueId val="{00000002-D057-428B-8BC4-0799605F3D61}"/>
            </c:ext>
          </c:extLst>
        </c:ser>
        <c:ser>
          <c:idx val="1"/>
          <c:order val="5"/>
          <c:tx>
            <c:v>EECA</c:v>
          </c:tx>
          <c:spPr>
            <a:ln w="28575" cap="rnd">
              <a:solidFill>
                <a:schemeClr val="accent2"/>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weighted'!$C$97:$CK$97</c15:sqref>
                  </c15:fullRef>
                </c:ext>
              </c:extLst>
              <c:f>('2017 Individual scores weighted'!$C$97,'2017 Individual scores weighted'!$E$97,'2017 Individual scores weighted'!$G$97,'2017 Individual scores weighted'!$I$97,'2017 Individual scores weighted'!$K$97:$M$97,'2017 Individual scores weighted'!$O$97,'2017 Individual scores weighted'!$Q$97,'2017 Individual scores weighted'!$S$97,'2017 Individual scores weighted'!$AE$97:$AH$97,'2017 Individual scores weighted'!$AJ$97,'2017 Individual scores weighted'!$AL$97,'2017 Individual scores weighted'!$AN$97,'2017 Individual scores weighted'!$AP$97,'2017 Individual scores weighted'!$AR$97,'2017 Individual scores weighted'!$AT$97:$AZ$97,'2017 Individual scores weighted'!$BL$97,'2017 Individual scores weighted'!$BR$97:$BS$97,'2017 Individual scores weighted'!$BX$97,'2017 Individual scores weighted'!$CB$97,'2017 Individual scores weighted'!$CD$97,'2017 Individual scores weighted'!$CF$97,'2017 Individual scores weighted'!$CH$97,'2017 Individual scores weighted'!$CJ$97)</c:f>
              <c:numCache>
                <c:formatCode>General</c:formatCode>
                <c:ptCount val="35"/>
                <c:pt idx="0">
                  <c:v>48.112741293936573</c:v>
                </c:pt>
                <c:pt idx="1">
                  <c:v>52.265026033902878</c:v>
                </c:pt>
                <c:pt idx="2">
                  <c:v>43.91681122099785</c:v>
                </c:pt>
                <c:pt idx="3">
                  <c:v>40.463444199826604</c:v>
                </c:pt>
                <c:pt idx="4">
                  <c:v>30.787800263523742</c:v>
                </c:pt>
                <c:pt idx="5">
                  <c:v>59.797720833333095</c:v>
                </c:pt>
                <c:pt idx="6">
                  <c:v>72.80689565915408</c:v>
                </c:pt>
                <c:pt idx="7">
                  <c:v>68.101228886174667</c:v>
                </c:pt>
                <c:pt idx="8">
                  <c:v>44.337282452620755</c:v>
                </c:pt>
                <c:pt idx="9">
                  <c:v>52.176165728228071</c:v>
                </c:pt>
                <c:pt idx="10">
                  <c:v>39.319207414400431</c:v>
                </c:pt>
                <c:pt idx="11">
                  <c:v>38.13627881202634</c:v>
                </c:pt>
                <c:pt idx="12">
                  <c:v>32.995172422636159</c:v>
                </c:pt>
                <c:pt idx="13">
                  <c:v>62.946437876358878</c:v>
                </c:pt>
                <c:pt idx="14">
                  <c:v>61.327383893086527</c:v>
                </c:pt>
                <c:pt idx="15">
                  <c:v>48.982125632764365</c:v>
                </c:pt>
                <c:pt idx="16">
                  <c:v>32.628779283502034</c:v>
                </c:pt>
                <c:pt idx="17">
                  <c:v>47.899015932138269</c:v>
                </c:pt>
                <c:pt idx="18">
                  <c:v>24.352916693031737</c:v>
                </c:pt>
                <c:pt idx="19">
                  <c:v>49.80971268938584</c:v>
                </c:pt>
                <c:pt idx="20">
                  <c:v>32.862984552003326</c:v>
                </c:pt>
                <c:pt idx="21">
                  <c:v>27.995080237814822</c:v>
                </c:pt>
                <c:pt idx="22">
                  <c:v>70.532612176969366</c:v>
                </c:pt>
                <c:pt idx="23">
                  <c:v>76.460194273930313</c:v>
                </c:pt>
                <c:pt idx="24">
                  <c:v>43.316815011649808</c:v>
                </c:pt>
                <c:pt idx="25">
                  <c:v>46.539393553807997</c:v>
                </c:pt>
                <c:pt idx="26">
                  <c:v>68.535784494441486</c:v>
                </c:pt>
                <c:pt idx="27">
                  <c:v>36.15674915705921</c:v>
                </c:pt>
                <c:pt idx="28">
                  <c:v>48.452770253978962</c:v>
                </c:pt>
                <c:pt idx="29">
                  <c:v>65.962894979546306</c:v>
                </c:pt>
                <c:pt idx="30">
                  <c:v>42.593926884158194</c:v>
                </c:pt>
                <c:pt idx="31">
                  <c:v>43.748894639402359</c:v>
                </c:pt>
                <c:pt idx="32">
                  <c:v>38.244167075542812</c:v>
                </c:pt>
                <c:pt idx="33">
                  <c:v>54.068977952984298</c:v>
                </c:pt>
                <c:pt idx="34">
                  <c:v>42.948833061304711</c:v>
                </c:pt>
              </c:numCache>
            </c:numRef>
          </c:val>
          <c:smooth val="0"/>
          <c:extLst>
            <c:ext xmlns:c16="http://schemas.microsoft.com/office/drawing/2014/chart" uri="{C3380CC4-5D6E-409C-BE32-E72D297353CC}">
              <c16:uniqueId val="{00000001-D057-428B-8BC4-0799605F3D61}"/>
            </c:ext>
          </c:extLst>
        </c:ser>
        <c:ser>
          <c:idx val="0"/>
          <c:order val="6"/>
          <c:tx>
            <c:v>Total</c:v>
          </c:tx>
          <c:spPr>
            <a:ln w="28575" cap="rnd">
              <a:solidFill>
                <a:schemeClr val="accent1"/>
              </a:solidFill>
              <a:round/>
            </a:ln>
            <a:effectLst/>
          </c:spPr>
          <c:marker>
            <c:symbol val="none"/>
          </c:marker>
          <c:cat>
            <c:strRef>
              <c:extLst>
                <c:ext xmlns:c15="http://schemas.microsoft.com/office/drawing/2012/chart" uri="{02D57815-91ED-43cb-92C2-25804820EDAC}">
                  <c15:fullRef>
                    <c15:sqref>'2017 Individual scores weighted'!$C$11:$CK$11</c15:sqref>
                  </c15:fullRef>
                </c:ext>
              </c:extLst>
              <c:f>('2017 Individual scores weighted'!$C$11,'2017 Individual scores weighted'!$E$11,'2017 Individual scores weighted'!$G$11,'2017 Individual scores weighted'!$I$11,'2017 Individual scores weighted'!$K$11:$M$11,'2017 Individual scores weighted'!$O$11,'2017 Individual scores weighted'!$Q$11,'2017 Individual scores weighted'!$S$11,'2017 Individual scores weighted'!$AE$11:$AH$11,'2017 Individual scores weighted'!$AJ$11,'2017 Individual scores weighted'!$AL$11,'2017 Individual scores weighted'!$AN$11,'2017 Individual scores weighted'!$AP$11,'2017 Individual scores weighted'!$AR$11,'2017 Individual scores weighted'!$AT$11:$AZ$11,'2017 Individual scores weighted'!$BL$11,'2017 Individual scores weighted'!$BR$11:$BS$11,'2017 Individual scores weighted'!$BX$11,'2017 Individual scores weighted'!$CB$11,'2017 Individual scores weighted'!$CD$11,'2017 Individual scores weighted'!$CF$11,'2017 Individual scores weighted'!$CH$11,'2017 Individual scores weighted'!$CJ$11)</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strRef>
          </c:cat>
          <c:val>
            <c:numRef>
              <c:extLst>
                <c:ext xmlns:c15="http://schemas.microsoft.com/office/drawing/2012/chart" uri="{02D57815-91ED-43cb-92C2-25804820EDAC}">
                  <c15:fullRef>
                    <c15:sqref>'2017 Individual scores weighted'!$C$96:$CK$96</c15:sqref>
                  </c15:fullRef>
                </c:ext>
              </c:extLst>
              <c:f>('2017 Individual scores weighted'!$C$96,'2017 Individual scores weighted'!$E$96,'2017 Individual scores weighted'!$G$96,'2017 Individual scores weighted'!$I$96,'2017 Individual scores weighted'!$K$96:$M$96,'2017 Individual scores weighted'!$O$96,'2017 Individual scores weighted'!$Q$96,'2017 Individual scores weighted'!$S$96,'2017 Individual scores weighted'!$AE$96:$AH$96,'2017 Individual scores weighted'!$AJ$96,'2017 Individual scores weighted'!$AL$96,'2017 Individual scores weighted'!$AN$96,'2017 Individual scores weighted'!$AP$96,'2017 Individual scores weighted'!$AR$96,'2017 Individual scores weighted'!$AT$96:$AZ$96,'2017 Individual scores weighted'!$BL$96,'2017 Individual scores weighted'!$BR$96:$BS$96,'2017 Individual scores weighted'!$BX$96,'2017 Individual scores weighted'!$CB$96,'2017 Individual scores weighted'!$CD$96,'2017 Individual scores weighted'!$CF$96,'2017 Individual scores weighted'!$CH$96,'2017 Individual scores weighted'!$CJ$96)</c:f>
              <c:numCache>
                <c:formatCode>General</c:formatCode>
                <c:ptCount val="35"/>
                <c:pt idx="0">
                  <c:v>89.047805412686344</c:v>
                </c:pt>
                <c:pt idx="1">
                  <c:v>82.267588688893397</c:v>
                </c:pt>
                <c:pt idx="2">
                  <c:v>77.642732306602966</c:v>
                </c:pt>
                <c:pt idx="3">
                  <c:v>75.894202330406557</c:v>
                </c:pt>
                <c:pt idx="4">
                  <c:v>69.502368527609619</c:v>
                </c:pt>
                <c:pt idx="5">
                  <c:v>65.27783835252167</c:v>
                </c:pt>
                <c:pt idx="6">
                  <c:v>61.72110063370036</c:v>
                </c:pt>
                <c:pt idx="7">
                  <c:v>83.540393274629125</c:v>
                </c:pt>
                <c:pt idx="8">
                  <c:v>65.420454496922332</c:v>
                </c:pt>
                <c:pt idx="9">
                  <c:v>60.21343574474956</c:v>
                </c:pt>
                <c:pt idx="10">
                  <c:v>51.387877110173712</c:v>
                </c:pt>
                <c:pt idx="11">
                  <c:v>57.38556916545587</c:v>
                </c:pt>
                <c:pt idx="12">
                  <c:v>51.099624530680437</c:v>
                </c:pt>
                <c:pt idx="13">
                  <c:v>94.600445430967909</c:v>
                </c:pt>
                <c:pt idx="14">
                  <c:v>80.949670919969094</c:v>
                </c:pt>
                <c:pt idx="15">
                  <c:v>82.0607808544016</c:v>
                </c:pt>
                <c:pt idx="16">
                  <c:v>45.039531473344752</c:v>
                </c:pt>
                <c:pt idx="17">
                  <c:v>76.01901685249608</c:v>
                </c:pt>
                <c:pt idx="18">
                  <c:v>48.064378604843817</c:v>
                </c:pt>
                <c:pt idx="19">
                  <c:v>58.724266728165908</c:v>
                </c:pt>
                <c:pt idx="20">
                  <c:v>55.341740240291145</c:v>
                </c:pt>
                <c:pt idx="21">
                  <c:v>47.14464606380735</c:v>
                </c:pt>
                <c:pt idx="22">
                  <c:v>70.876926515274349</c:v>
                </c:pt>
                <c:pt idx="23">
                  <c:v>61.882278685064342</c:v>
                </c:pt>
                <c:pt idx="24">
                  <c:v>35.676513379874599</c:v>
                </c:pt>
                <c:pt idx="25">
                  <c:v>60.793541252480807</c:v>
                </c:pt>
                <c:pt idx="26">
                  <c:v>67.18692229860261</c:v>
                </c:pt>
                <c:pt idx="27">
                  <c:v>49.350664067963599</c:v>
                </c:pt>
                <c:pt idx="28">
                  <c:v>50.841169067396464</c:v>
                </c:pt>
                <c:pt idx="29">
                  <c:v>73.705278417218594</c:v>
                </c:pt>
                <c:pt idx="30">
                  <c:v>79.237764750619391</c:v>
                </c:pt>
                <c:pt idx="31">
                  <c:v>42.429019419970977</c:v>
                </c:pt>
                <c:pt idx="32">
                  <c:v>40.735914013790087</c:v>
                </c:pt>
                <c:pt idx="33">
                  <c:v>59.728956731403244</c:v>
                </c:pt>
                <c:pt idx="34">
                  <c:v>64.4940932405799</c:v>
                </c:pt>
              </c:numCache>
            </c:numRef>
          </c:val>
          <c:smooth val="0"/>
          <c:extLst>
            <c:ext xmlns:c16="http://schemas.microsoft.com/office/drawing/2014/chart" uri="{C3380CC4-5D6E-409C-BE32-E72D297353CC}">
              <c16:uniqueId val="{00000000-D057-428B-8BC4-0799605F3D61}"/>
            </c:ext>
          </c:extLst>
        </c:ser>
        <c:dLbls>
          <c:showLegendKey val="0"/>
          <c:showVal val="0"/>
          <c:showCatName val="0"/>
          <c:showSerName val="0"/>
          <c:showPercent val="0"/>
          <c:showBubbleSize val="0"/>
        </c:dLbls>
        <c:smooth val="0"/>
        <c:axId val="1857618064"/>
        <c:axId val="1611622192"/>
      </c:lineChart>
      <c:catAx>
        <c:axId val="185761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22192"/>
        <c:crosses val="autoZero"/>
        <c:auto val="1"/>
        <c:lblAlgn val="ctr"/>
        <c:lblOffset val="100"/>
        <c:noMultiLvlLbl val="0"/>
      </c:catAx>
      <c:valAx>
        <c:axId val="161162219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61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Individual NCIFP Scores,</a:t>
            </a:r>
            <a:r>
              <a:rPr lang="en-US" sz="1600" b="1" baseline="0">
                <a:solidFill>
                  <a:sysClr val="windowText" lastClr="000000"/>
                </a:solidFill>
              </a:rPr>
              <a:t> by region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4"/>
          <c:order val="0"/>
          <c:tx>
            <c:strRef>
              <c:f>'2017 matched scores weighted'!$A$98</c:f>
              <c:strCache>
                <c:ptCount val="1"/>
                <c:pt idx="0">
                  <c:v>SSAF-A</c:v>
                </c:pt>
              </c:strCache>
              <c:extLst xmlns:c15="http://schemas.microsoft.com/office/drawing/2012/chart"/>
            </c:strRef>
          </c:tx>
          <c:spPr>
            <a:ln w="28575" cap="rnd">
              <a:solidFill>
                <a:schemeClr val="accent2"/>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weighted'!$B$98:$AK$98</c:f>
              <c:numCache>
                <c:formatCode>General</c:formatCode>
                <c:ptCount val="36"/>
                <c:pt idx="1">
                  <c:v>94.096977811234964</c:v>
                </c:pt>
                <c:pt idx="2">
                  <c:v>97.02274454275404</c:v>
                </c:pt>
                <c:pt idx="3">
                  <c:v>87.969043230394306</c:v>
                </c:pt>
                <c:pt idx="4">
                  <c:v>89.314088616129325</c:v>
                </c:pt>
                <c:pt idx="5">
                  <c:v>74.815828389016886</c:v>
                </c:pt>
                <c:pt idx="6">
                  <c:v>61.560801450846142</c:v>
                </c:pt>
                <c:pt idx="7">
                  <c:v>84.298145529469423</c:v>
                </c:pt>
                <c:pt idx="8">
                  <c:v>83.663650530629695</c:v>
                </c:pt>
                <c:pt idx="9">
                  <c:v>79.959929131121953</c:v>
                </c:pt>
                <c:pt idx="10">
                  <c:v>79.787902980503603</c:v>
                </c:pt>
                <c:pt idx="11">
                  <c:v>57.545665073614892</c:v>
                </c:pt>
                <c:pt idx="12">
                  <c:v>61.61445763782001</c:v>
                </c:pt>
                <c:pt idx="13">
                  <c:v>55.762629402864292</c:v>
                </c:pt>
                <c:pt idx="14">
                  <c:v>94.419767230456785</c:v>
                </c:pt>
                <c:pt idx="15">
                  <c:v>89.245993623228955</c:v>
                </c:pt>
                <c:pt idx="16">
                  <c:v>81.753522490454387</c:v>
                </c:pt>
                <c:pt idx="17">
                  <c:v>64.794258983267866</c:v>
                </c:pt>
                <c:pt idx="18">
                  <c:v>85.467014456977168</c:v>
                </c:pt>
                <c:pt idx="19">
                  <c:v>56.702349106685269</c:v>
                </c:pt>
                <c:pt idx="20">
                  <c:v>66.596260813884314</c:v>
                </c:pt>
                <c:pt idx="21">
                  <c:v>50.422532613556257</c:v>
                </c:pt>
                <c:pt idx="22">
                  <c:v>47.864669045047584</c:v>
                </c:pt>
                <c:pt idx="23">
                  <c:v>69.656554794541805</c:v>
                </c:pt>
                <c:pt idx="24">
                  <c:v>51.612235382248564</c:v>
                </c:pt>
                <c:pt idx="25">
                  <c:v>55.553967098773931</c:v>
                </c:pt>
                <c:pt idx="26">
                  <c:v>77.985960101531035</c:v>
                </c:pt>
                <c:pt idx="27">
                  <c:v>70.897930036586516</c:v>
                </c:pt>
                <c:pt idx="28">
                  <c:v>46.972806316772704</c:v>
                </c:pt>
                <c:pt idx="29">
                  <c:v>43.651685916810948</c:v>
                </c:pt>
                <c:pt idx="30">
                  <c:v>79.897771491986518</c:v>
                </c:pt>
                <c:pt idx="31">
                  <c:v>76.309098447253263</c:v>
                </c:pt>
                <c:pt idx="32">
                  <c:v>52.963098136189608</c:v>
                </c:pt>
                <c:pt idx="33">
                  <c:v>39.722780382621039</c:v>
                </c:pt>
                <c:pt idx="34">
                  <c:v>78.360040017925371</c:v>
                </c:pt>
                <c:pt idx="35">
                  <c:v>75.949174511228691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B340-45BF-9543-498A67B60504}"/>
            </c:ext>
          </c:extLst>
        </c:ser>
        <c:ser>
          <c:idx val="3"/>
          <c:order val="1"/>
          <c:tx>
            <c:strRef>
              <c:f>'2017 matched scores weighted'!$A$97</c:f>
              <c:strCache>
                <c:ptCount val="1"/>
                <c:pt idx="0">
                  <c:v>SSAF-F</c:v>
                </c:pt>
              </c:strCache>
              <c:extLst xmlns:c15="http://schemas.microsoft.com/office/drawing/2012/chart"/>
            </c:strRef>
          </c:tx>
          <c:spPr>
            <a:ln w="28575" cap="rnd">
              <a:solidFill>
                <a:schemeClr val="accent6"/>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weighted'!$B$97:$AK$97</c:f>
              <c:numCache>
                <c:formatCode>General</c:formatCode>
                <c:ptCount val="36"/>
                <c:pt idx="1">
                  <c:v>95.509160356835878</c:v>
                </c:pt>
                <c:pt idx="2">
                  <c:v>89.307821322956585</c:v>
                </c:pt>
                <c:pt idx="3">
                  <c:v>90.304916525972331</c:v>
                </c:pt>
                <c:pt idx="4">
                  <c:v>81.285898729966817</c:v>
                </c:pt>
                <c:pt idx="5">
                  <c:v>47.867718380464531</c:v>
                </c:pt>
                <c:pt idx="6">
                  <c:v>47.649240806598783</c:v>
                </c:pt>
                <c:pt idx="7">
                  <c:v>72.786298775816206</c:v>
                </c:pt>
                <c:pt idx="8">
                  <c:v>85.275390318115029</c:v>
                </c:pt>
                <c:pt idx="9">
                  <c:v>79.338153934175679</c:v>
                </c:pt>
                <c:pt idx="10">
                  <c:v>69.408777959486372</c:v>
                </c:pt>
                <c:pt idx="11">
                  <c:v>47.204046557504547</c:v>
                </c:pt>
                <c:pt idx="12">
                  <c:v>59.375040347370643</c:v>
                </c:pt>
                <c:pt idx="13">
                  <c:v>58.410396591959696</c:v>
                </c:pt>
                <c:pt idx="14">
                  <c:v>98.566441442427248</c:v>
                </c:pt>
                <c:pt idx="15">
                  <c:v>91.608218452765314</c:v>
                </c:pt>
                <c:pt idx="16">
                  <c:v>94.614611331252135</c:v>
                </c:pt>
                <c:pt idx="17">
                  <c:v>81.966036422287573</c:v>
                </c:pt>
                <c:pt idx="18">
                  <c:v>78.791578579345952</c:v>
                </c:pt>
                <c:pt idx="19">
                  <c:v>43.361226942118044</c:v>
                </c:pt>
                <c:pt idx="20">
                  <c:v>62.086744843240091</c:v>
                </c:pt>
                <c:pt idx="21">
                  <c:v>46.648148576089078</c:v>
                </c:pt>
                <c:pt idx="22">
                  <c:v>47.336236360224412</c:v>
                </c:pt>
                <c:pt idx="23">
                  <c:v>53.073290040688228</c:v>
                </c:pt>
                <c:pt idx="24">
                  <c:v>48.850511463606026</c:v>
                </c:pt>
                <c:pt idx="25">
                  <c:v>58.080157283842929</c:v>
                </c:pt>
                <c:pt idx="26">
                  <c:v>78.057658954212442</c:v>
                </c:pt>
                <c:pt idx="27">
                  <c:v>72.994744571859925</c:v>
                </c:pt>
                <c:pt idx="28">
                  <c:v>43.211209496979158</c:v>
                </c:pt>
                <c:pt idx="29">
                  <c:v>39.109175361551486</c:v>
                </c:pt>
                <c:pt idx="30">
                  <c:v>77.354708926112735</c:v>
                </c:pt>
                <c:pt idx="31">
                  <c:v>69.732470572617487</c:v>
                </c:pt>
                <c:pt idx="32">
                  <c:v>34.320437703436603</c:v>
                </c:pt>
                <c:pt idx="33">
                  <c:v>37.867896556421755</c:v>
                </c:pt>
                <c:pt idx="34">
                  <c:v>68.604340276297677</c:v>
                </c:pt>
                <c:pt idx="35">
                  <c:v>78.905156929075488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3-B340-45BF-9543-498A67B60504}"/>
            </c:ext>
          </c:extLst>
        </c:ser>
        <c:ser>
          <c:idx val="6"/>
          <c:order val="2"/>
          <c:tx>
            <c:strRef>
              <c:f>'2017 matched scores weighted'!$A$100</c:f>
              <c:strCache>
                <c:ptCount val="1"/>
                <c:pt idx="0">
                  <c:v>ASIA</c:v>
                </c:pt>
              </c:strCache>
              <c:extLst xmlns:c15="http://schemas.microsoft.com/office/drawing/2012/chart"/>
            </c:strRef>
          </c:tx>
          <c:spPr>
            <a:ln w="28575" cap="rnd">
              <a:solidFill>
                <a:schemeClr val="accent5"/>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weighted'!$B$100:$AK$100</c:f>
              <c:numCache>
                <c:formatCode>General</c:formatCode>
                <c:ptCount val="36"/>
                <c:pt idx="1">
                  <c:v>91.96113953801067</c:v>
                </c:pt>
                <c:pt idx="2">
                  <c:v>80.118180021854045</c:v>
                </c:pt>
                <c:pt idx="3">
                  <c:v>79.167126502194662</c:v>
                </c:pt>
                <c:pt idx="4">
                  <c:v>80.875805836875898</c:v>
                </c:pt>
                <c:pt idx="5">
                  <c:v>77.834936028154559</c:v>
                </c:pt>
                <c:pt idx="6">
                  <c:v>70.470378943867175</c:v>
                </c:pt>
                <c:pt idx="7">
                  <c:v>52.569499272766471</c:v>
                </c:pt>
                <c:pt idx="8">
                  <c:v>85.457354074429261</c:v>
                </c:pt>
                <c:pt idx="9">
                  <c:v>61.228047476924772</c:v>
                </c:pt>
                <c:pt idx="10">
                  <c:v>54.120649252075118</c:v>
                </c:pt>
                <c:pt idx="11">
                  <c:v>51.243454366026526</c:v>
                </c:pt>
                <c:pt idx="12">
                  <c:v>57.92025684626639</c:v>
                </c:pt>
                <c:pt idx="13">
                  <c:v>51.295140380907263</c:v>
                </c:pt>
                <c:pt idx="14">
                  <c:v>98.550777913754303</c:v>
                </c:pt>
                <c:pt idx="15">
                  <c:v>81.323365817543632</c:v>
                </c:pt>
                <c:pt idx="16">
                  <c:v>84.459103104213384</c:v>
                </c:pt>
                <c:pt idx="17">
                  <c:v>37.519475593263543</c:v>
                </c:pt>
                <c:pt idx="18">
                  <c:v>80.637168633192971</c:v>
                </c:pt>
                <c:pt idx="19">
                  <c:v>46.096095373274679</c:v>
                </c:pt>
                <c:pt idx="20">
                  <c:v>57.952005711909301</c:v>
                </c:pt>
                <c:pt idx="21">
                  <c:v>60.770308336605517</c:v>
                </c:pt>
                <c:pt idx="22">
                  <c:v>48.386076928988004</c:v>
                </c:pt>
                <c:pt idx="23">
                  <c:v>75.217862502237509</c:v>
                </c:pt>
                <c:pt idx="24">
                  <c:v>63.182937138890161</c:v>
                </c:pt>
                <c:pt idx="25">
                  <c:v>21.903919127393628</c:v>
                </c:pt>
                <c:pt idx="26">
                  <c:v>55.118306260912256</c:v>
                </c:pt>
                <c:pt idx="27">
                  <c:v>66.176655925588676</c:v>
                </c:pt>
                <c:pt idx="28">
                  <c:v>54.576784609839521</c:v>
                </c:pt>
                <c:pt idx="29">
                  <c:v>54.846235344810601</c:v>
                </c:pt>
                <c:pt idx="30">
                  <c:v>72.186734015875118</c:v>
                </c:pt>
                <c:pt idx="31">
                  <c:v>86.687360300719916</c:v>
                </c:pt>
                <c:pt idx="32">
                  <c:v>36.809799733384303</c:v>
                </c:pt>
                <c:pt idx="33">
                  <c:v>40.432105472266812</c:v>
                </c:pt>
                <c:pt idx="34">
                  <c:v>53.826258801935801</c:v>
                </c:pt>
                <c:pt idx="35">
                  <c:v>64.035865899754086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B340-45BF-9543-498A67B60504}"/>
            </c:ext>
          </c:extLst>
        </c:ser>
        <c:ser>
          <c:idx val="5"/>
          <c:order val="3"/>
          <c:tx>
            <c:strRef>
              <c:f>'2017 matched scores weighted'!$A$99</c:f>
              <c:strCache>
                <c:ptCount val="1"/>
                <c:pt idx="0">
                  <c:v>LAC</c:v>
                </c:pt>
              </c:strCache>
              <c:extLst xmlns:c15="http://schemas.microsoft.com/office/drawing/2012/chart"/>
            </c:strRef>
          </c:tx>
          <c:spPr>
            <a:ln w="28575" cap="rnd">
              <a:solidFill>
                <a:schemeClr val="accent3"/>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weighted'!$B$99:$AK$99</c:f>
              <c:numCache>
                <c:formatCode>General</c:formatCode>
                <c:ptCount val="36"/>
                <c:pt idx="1">
                  <c:v>86.855414749781929</c:v>
                </c:pt>
                <c:pt idx="2">
                  <c:v>89.344094145049866</c:v>
                </c:pt>
                <c:pt idx="3">
                  <c:v>68.694980900022372</c:v>
                </c:pt>
                <c:pt idx="4">
                  <c:v>57.173462227689292</c:v>
                </c:pt>
                <c:pt idx="5">
                  <c:v>59.116908800955287</c:v>
                </c:pt>
                <c:pt idx="6">
                  <c:v>60.067998641601491</c:v>
                </c:pt>
                <c:pt idx="7">
                  <c:v>69.598060166688356</c:v>
                </c:pt>
                <c:pt idx="8">
                  <c:v>79.273088520262959</c:v>
                </c:pt>
                <c:pt idx="9">
                  <c:v>74.26305794684535</c:v>
                </c:pt>
                <c:pt idx="10">
                  <c:v>76.297028728061647</c:v>
                </c:pt>
                <c:pt idx="11">
                  <c:v>50.142314660505839</c:v>
                </c:pt>
                <c:pt idx="12">
                  <c:v>61.497355758091771</c:v>
                </c:pt>
                <c:pt idx="13">
                  <c:v>52.169895289980616</c:v>
                </c:pt>
                <c:pt idx="14">
                  <c:v>95.333273144311676</c:v>
                </c:pt>
                <c:pt idx="15">
                  <c:v>80.982310620873179</c:v>
                </c:pt>
                <c:pt idx="16">
                  <c:v>82.437123201777752</c:v>
                </c:pt>
                <c:pt idx="17">
                  <c:v>44.648819278895473</c:v>
                </c:pt>
                <c:pt idx="18">
                  <c:v>66.894041718562377</c:v>
                </c:pt>
                <c:pt idx="19">
                  <c:v>69.128771605351844</c:v>
                </c:pt>
                <c:pt idx="20">
                  <c:v>54.166855410149012</c:v>
                </c:pt>
                <c:pt idx="21">
                  <c:v>49.882110563847696</c:v>
                </c:pt>
                <c:pt idx="22">
                  <c:v>45.588181843308959</c:v>
                </c:pt>
                <c:pt idx="23">
                  <c:v>70.687715768393772</c:v>
                </c:pt>
                <c:pt idx="24">
                  <c:v>61.49149951222573</c:v>
                </c:pt>
                <c:pt idx="25">
                  <c:v>56.960994186574091</c:v>
                </c:pt>
                <c:pt idx="26">
                  <c:v>80.839628508730613</c:v>
                </c:pt>
                <c:pt idx="27">
                  <c:v>60.804104925950185</c:v>
                </c:pt>
                <c:pt idx="28">
                  <c:v>41.046331020420538</c:v>
                </c:pt>
                <c:pt idx="29">
                  <c:v>54.463499861624101</c:v>
                </c:pt>
                <c:pt idx="30">
                  <c:v>75.944143139463989</c:v>
                </c:pt>
                <c:pt idx="31">
                  <c:v>80.90841593056237</c:v>
                </c:pt>
                <c:pt idx="32">
                  <c:v>55.283459494967474</c:v>
                </c:pt>
                <c:pt idx="33">
                  <c:v>46.488833128931027</c:v>
                </c:pt>
                <c:pt idx="34">
                  <c:v>67.78929690845645</c:v>
                </c:pt>
                <c:pt idx="35">
                  <c:v>47.857784458389773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B340-45BF-9543-498A67B60504}"/>
            </c:ext>
          </c:extLst>
        </c:ser>
        <c:ser>
          <c:idx val="2"/>
          <c:order val="4"/>
          <c:tx>
            <c:strRef>
              <c:f>'2017 matched scores weighted'!$A$96</c:f>
              <c:strCache>
                <c:ptCount val="1"/>
                <c:pt idx="0">
                  <c:v>MENA</c:v>
                </c:pt>
              </c:strCache>
              <c:extLst xmlns:c15="http://schemas.microsoft.com/office/drawing/2012/chart"/>
            </c:strRef>
          </c:tx>
          <c:spPr>
            <a:ln w="28575" cap="rnd">
              <a:solidFill>
                <a:schemeClr val="accent4"/>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weighted'!$B$96:$AK$96</c:f>
              <c:numCache>
                <c:formatCode>General</c:formatCode>
                <c:ptCount val="36"/>
                <c:pt idx="1">
                  <c:v>95.42807831464016</c:v>
                </c:pt>
                <c:pt idx="2">
                  <c:v>85.548479237793629</c:v>
                </c:pt>
                <c:pt idx="3">
                  <c:v>75.104011390833577</c:v>
                </c:pt>
                <c:pt idx="4">
                  <c:v>52.334156521993513</c:v>
                </c:pt>
                <c:pt idx="5">
                  <c:v>62.443607732372861</c:v>
                </c:pt>
                <c:pt idx="6">
                  <c:v>58.313921543053851</c:v>
                </c:pt>
                <c:pt idx="7">
                  <c:v>53.628111986220631</c:v>
                </c:pt>
                <c:pt idx="8">
                  <c:v>88.502737061029279</c:v>
                </c:pt>
                <c:pt idx="9">
                  <c:v>66.913820140646507</c:v>
                </c:pt>
                <c:pt idx="10">
                  <c:v>43.700930871147655</c:v>
                </c:pt>
                <c:pt idx="11">
                  <c:v>60.527751211759309</c:v>
                </c:pt>
                <c:pt idx="12">
                  <c:v>57.571841073939282</c:v>
                </c:pt>
                <c:pt idx="13">
                  <c:v>49.401388531975321</c:v>
                </c:pt>
                <c:pt idx="14">
                  <c:v>89.708779407978525</c:v>
                </c:pt>
                <c:pt idx="15">
                  <c:v>65.008877415545498</c:v>
                </c:pt>
                <c:pt idx="16">
                  <c:v>86.020219607476847</c:v>
                </c:pt>
                <c:pt idx="17">
                  <c:v>37.880524214027865</c:v>
                </c:pt>
                <c:pt idx="18">
                  <c:v>46.008535685489029</c:v>
                </c:pt>
                <c:pt idx="19">
                  <c:v>52.818872541745968</c:v>
                </c:pt>
                <c:pt idx="20">
                  <c:v>59.549098308667013</c:v>
                </c:pt>
                <c:pt idx="21">
                  <c:v>62.47605624128245</c:v>
                </c:pt>
                <c:pt idx="22">
                  <c:v>61.662121143256542</c:v>
                </c:pt>
                <c:pt idx="23">
                  <c:v>50.42045767337175</c:v>
                </c:pt>
                <c:pt idx="24">
                  <c:v>75.93864401569023</c:v>
                </c:pt>
                <c:pt idx="25">
                  <c:v>56.994516467788856</c:v>
                </c:pt>
                <c:pt idx="26">
                  <c:v>37.863241528496566</c:v>
                </c:pt>
                <c:pt idx="27">
                  <c:v>67.525007824796361</c:v>
                </c:pt>
                <c:pt idx="28">
                  <c:v>37.824243283465002</c:v>
                </c:pt>
                <c:pt idx="29">
                  <c:v>40.783249475967345</c:v>
                </c:pt>
                <c:pt idx="30">
                  <c:v>75.159885784644302</c:v>
                </c:pt>
                <c:pt idx="31">
                  <c:v>67.399849231155329</c:v>
                </c:pt>
                <c:pt idx="32">
                  <c:v>64.757421672533241</c:v>
                </c:pt>
                <c:pt idx="33">
                  <c:v>45.989503762379137</c:v>
                </c:pt>
                <c:pt idx="34">
                  <c:v>53.932088747660934</c:v>
                </c:pt>
                <c:pt idx="35">
                  <c:v>73.374693271987056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B340-45BF-9543-498A67B60504}"/>
            </c:ext>
          </c:extLst>
        </c:ser>
        <c:ser>
          <c:idx val="1"/>
          <c:order val="5"/>
          <c:tx>
            <c:strRef>
              <c:f>'2017 matched scores weighted'!$A$95</c:f>
              <c:strCache>
                <c:ptCount val="1"/>
                <c:pt idx="0">
                  <c:v>EECA</c:v>
                </c:pt>
              </c:strCache>
              <c:extLst xmlns:c15="http://schemas.microsoft.com/office/drawing/2012/chart"/>
            </c:strRef>
          </c:tx>
          <c:spPr>
            <a:ln w="28575" cap="rnd">
              <a:solidFill>
                <a:schemeClr val="accent1"/>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weighted'!$B$95:$AK$95</c:f>
              <c:numCache>
                <c:formatCode>General</c:formatCode>
                <c:ptCount val="36"/>
                <c:pt idx="1">
                  <c:v>48.112741293936573</c:v>
                </c:pt>
                <c:pt idx="2">
                  <c:v>52.265026033902878</c:v>
                </c:pt>
                <c:pt idx="3">
                  <c:v>43.91681122099785</c:v>
                </c:pt>
                <c:pt idx="4">
                  <c:v>40.463444199826604</c:v>
                </c:pt>
                <c:pt idx="5">
                  <c:v>30.787800263523742</c:v>
                </c:pt>
                <c:pt idx="6">
                  <c:v>59.797720833333095</c:v>
                </c:pt>
                <c:pt idx="7">
                  <c:v>72.80689565915408</c:v>
                </c:pt>
                <c:pt idx="8">
                  <c:v>68.101228886174667</c:v>
                </c:pt>
                <c:pt idx="9">
                  <c:v>44.337282452620755</c:v>
                </c:pt>
                <c:pt idx="10">
                  <c:v>52.176165728228071</c:v>
                </c:pt>
                <c:pt idx="11">
                  <c:v>39.319207414400431</c:v>
                </c:pt>
                <c:pt idx="12">
                  <c:v>38.13627881202634</c:v>
                </c:pt>
                <c:pt idx="13">
                  <c:v>32.995172422636159</c:v>
                </c:pt>
                <c:pt idx="14">
                  <c:v>62.946437876358878</c:v>
                </c:pt>
                <c:pt idx="15">
                  <c:v>61.327383893086527</c:v>
                </c:pt>
                <c:pt idx="16">
                  <c:v>48.982125632764365</c:v>
                </c:pt>
                <c:pt idx="17">
                  <c:v>32.628779283502034</c:v>
                </c:pt>
                <c:pt idx="18">
                  <c:v>47.899015932138269</c:v>
                </c:pt>
                <c:pt idx="19">
                  <c:v>24.352916693031737</c:v>
                </c:pt>
                <c:pt idx="20">
                  <c:v>49.80971268938584</c:v>
                </c:pt>
                <c:pt idx="21">
                  <c:v>32.862984552003326</c:v>
                </c:pt>
                <c:pt idx="22">
                  <c:v>27.995080237814822</c:v>
                </c:pt>
                <c:pt idx="23">
                  <c:v>70.532612176969366</c:v>
                </c:pt>
                <c:pt idx="24">
                  <c:v>76.460194273930313</c:v>
                </c:pt>
                <c:pt idx="25">
                  <c:v>43.316815011649808</c:v>
                </c:pt>
                <c:pt idx="26">
                  <c:v>46.539393553807997</c:v>
                </c:pt>
                <c:pt idx="27">
                  <c:v>68.535784494441486</c:v>
                </c:pt>
                <c:pt idx="28">
                  <c:v>36.15674915705921</c:v>
                </c:pt>
                <c:pt idx="29">
                  <c:v>48.452770253978962</c:v>
                </c:pt>
                <c:pt idx="30">
                  <c:v>65.962894979546306</c:v>
                </c:pt>
                <c:pt idx="31">
                  <c:v>42.593926884158194</c:v>
                </c:pt>
                <c:pt idx="32">
                  <c:v>43.748894639402359</c:v>
                </c:pt>
                <c:pt idx="33">
                  <c:v>38.244167075542812</c:v>
                </c:pt>
                <c:pt idx="34">
                  <c:v>54.068977952984298</c:v>
                </c:pt>
                <c:pt idx="35">
                  <c:v>42.948833061304711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B340-45BF-9543-498A67B60504}"/>
            </c:ext>
          </c:extLst>
        </c:ser>
        <c:ser>
          <c:idx val="0"/>
          <c:order val="6"/>
          <c:tx>
            <c:strRef>
              <c:f>'2017 matched scores weighted'!$A$94</c:f>
              <c:strCache>
                <c:ptCount val="1"/>
                <c:pt idx="0">
                  <c:v>Total</c:v>
                </c:pt>
              </c:strCache>
              <c:extLst xmlns:c15="http://schemas.microsoft.com/office/drawing/2012/chart"/>
            </c:strRef>
          </c:tx>
          <c:spPr>
            <a:ln w="28575" cap="rnd">
              <a:solidFill>
                <a:schemeClr val="tx1"/>
              </a:solidFill>
              <a:round/>
            </a:ln>
            <a:effectLst/>
          </c:spPr>
          <c:marker>
            <c:symbol val="none"/>
          </c:marker>
          <c:cat>
            <c:strRef>
              <c:f>'2017 matched scores weighted'!$C$9:$AK$9</c:f>
              <c:strCache>
                <c:ptCount val="35"/>
                <c:pt idx="0">
                  <c:v>Y/N: Defined objectives</c:v>
                </c:pt>
                <c:pt idx="1">
                  <c:v>Y/N: Reaching vuln</c:v>
                </c:pt>
                <c:pt idx="2">
                  <c:v>Y/N: Resource needs projected</c:v>
                </c:pt>
                <c:pt idx="3">
                  <c:v>Y/N: Diverse participation</c:v>
                </c:pt>
                <c:pt idx="4">
                  <c:v>1-10: High level support</c:v>
                </c:pt>
                <c:pt idx="5">
                  <c:v>1-10: Supplies regulations</c:v>
                </c:pt>
                <c:pt idx="6">
                  <c:v>Y/N: Data collect private commodities</c:v>
                </c:pt>
                <c:pt idx="7">
                  <c:v>Y/N: Quality control for SS</c:v>
                </c:pt>
                <c:pt idx="8">
                  <c:v>Y/N: Data used for vuln access</c:v>
                </c:pt>
                <c:pt idx="9">
                  <c:v>Y/N: Data to monitor subgroups</c:v>
                </c:pt>
                <c:pt idx="10">
                  <c:v>1-10: Record keeping</c:v>
                </c:pt>
                <c:pt idx="11">
                  <c:v>1-10: Data used to measure progress</c:v>
                </c:pt>
                <c:pt idx="12">
                  <c:v>1-10: Data used for program improvement</c:v>
                </c:pt>
                <c:pt idx="13">
                  <c:v>Y/N: SOPs match WHO</c:v>
                </c:pt>
                <c:pt idx="14">
                  <c:v>Y/N: Taskshare</c:v>
                </c:pt>
                <c:pt idx="15">
                  <c:v>Y/N: QoC indicators pubic</c:v>
                </c:pt>
                <c:pt idx="16">
                  <c:v>Y/N: QoC indicators private</c:v>
                </c:pt>
                <c:pt idx="17">
                  <c:v>Y/N: Structures to address QoC</c:v>
                </c:pt>
                <c:pt idx="18">
                  <c:v>Y/N: Info on provider bias</c:v>
                </c:pt>
                <c:pt idx="19">
                  <c:v>1-10: Training</c:v>
                </c:pt>
                <c:pt idx="20">
                  <c:v>1-10: Logistics and supply</c:v>
                </c:pt>
                <c:pt idx="21">
                  <c:v>1-10: Supervision</c:v>
                </c:pt>
                <c:pt idx="22">
                  <c:v>1-10: Sterilization counsel</c:v>
                </c:pt>
                <c:pt idx="23">
                  <c:v>1-10: IUD removal access</c:v>
                </c:pt>
                <c:pt idx="24">
                  <c:v>1-10: Implant removal access</c:v>
                </c:pt>
                <c:pt idx="25">
                  <c:v>Y/N: Anti-discrimination policy</c:v>
                </c:pt>
                <c:pt idx="26">
                  <c:v>1-10: Providers discriminate</c:v>
                </c:pt>
                <c:pt idx="27">
                  <c:v>1-10: CBD dist</c:v>
                </c:pt>
                <c:pt idx="28">
                  <c:v>1-10: LAPM access</c:v>
                </c:pt>
                <c:pt idx="29">
                  <c:v>1-10: STM access</c:v>
                </c:pt>
                <c:pt idx="30">
                  <c:v>Y/N: Monitor access</c:v>
                </c:pt>
                <c:pt idx="31">
                  <c:v>Y/N: Monitor denial of services</c:v>
                </c:pt>
                <c:pt idx="32">
                  <c:v>Y/N: Violations review</c:v>
                </c:pt>
                <c:pt idx="33">
                  <c:v>Y/N: Feedback</c:v>
                </c:pt>
                <c:pt idx="34">
                  <c:v>Y/N: Communication</c:v>
                </c:pt>
              </c:strCache>
              <c:extLst xmlns:c15="http://schemas.microsoft.com/office/drawing/2012/chart"/>
            </c:strRef>
          </c:cat>
          <c:val>
            <c:numRef>
              <c:f>'2017 matched scores weighted'!$B$94:$AK$94</c:f>
              <c:numCache>
                <c:formatCode>General</c:formatCode>
                <c:ptCount val="36"/>
                <c:pt idx="1">
                  <c:v>89.047805412686344</c:v>
                </c:pt>
                <c:pt idx="2">
                  <c:v>82.267588688893397</c:v>
                </c:pt>
                <c:pt idx="3">
                  <c:v>77.642732306602966</c:v>
                </c:pt>
                <c:pt idx="4">
                  <c:v>75.894202330406557</c:v>
                </c:pt>
                <c:pt idx="5">
                  <c:v>69.502368527609619</c:v>
                </c:pt>
                <c:pt idx="6">
                  <c:v>65.27783835252167</c:v>
                </c:pt>
                <c:pt idx="7">
                  <c:v>61.72110063370036</c:v>
                </c:pt>
                <c:pt idx="8">
                  <c:v>83.540393274629125</c:v>
                </c:pt>
                <c:pt idx="9">
                  <c:v>65.420454496922332</c:v>
                </c:pt>
                <c:pt idx="10">
                  <c:v>60.21343574474956</c:v>
                </c:pt>
                <c:pt idx="11">
                  <c:v>51.387877110173712</c:v>
                </c:pt>
                <c:pt idx="12">
                  <c:v>57.38556916545587</c:v>
                </c:pt>
                <c:pt idx="13">
                  <c:v>51.099624530680437</c:v>
                </c:pt>
                <c:pt idx="14">
                  <c:v>94.600445430967909</c:v>
                </c:pt>
                <c:pt idx="15">
                  <c:v>80.949670919969094</c:v>
                </c:pt>
                <c:pt idx="16">
                  <c:v>82.0607808544016</c:v>
                </c:pt>
                <c:pt idx="17">
                  <c:v>45.039531473344752</c:v>
                </c:pt>
                <c:pt idx="18">
                  <c:v>76.01901685249608</c:v>
                </c:pt>
                <c:pt idx="19">
                  <c:v>48.064378604843817</c:v>
                </c:pt>
                <c:pt idx="20">
                  <c:v>58.724266728165908</c:v>
                </c:pt>
                <c:pt idx="21">
                  <c:v>55.341740240291145</c:v>
                </c:pt>
                <c:pt idx="22">
                  <c:v>47.14464606380735</c:v>
                </c:pt>
                <c:pt idx="23">
                  <c:v>70.876926515274349</c:v>
                </c:pt>
                <c:pt idx="24">
                  <c:v>61.882278685064342</c:v>
                </c:pt>
                <c:pt idx="25">
                  <c:v>35.676513379874599</c:v>
                </c:pt>
                <c:pt idx="26">
                  <c:v>60.793541252480807</c:v>
                </c:pt>
                <c:pt idx="27">
                  <c:v>67.18692229860261</c:v>
                </c:pt>
                <c:pt idx="28">
                  <c:v>49.350664067963599</c:v>
                </c:pt>
                <c:pt idx="29">
                  <c:v>50.841169067396464</c:v>
                </c:pt>
                <c:pt idx="30">
                  <c:v>73.705278417218594</c:v>
                </c:pt>
                <c:pt idx="31">
                  <c:v>79.237764750619391</c:v>
                </c:pt>
                <c:pt idx="32">
                  <c:v>42.429019419970977</c:v>
                </c:pt>
                <c:pt idx="33">
                  <c:v>40.735914013790087</c:v>
                </c:pt>
                <c:pt idx="34">
                  <c:v>59.728956731403244</c:v>
                </c:pt>
                <c:pt idx="35">
                  <c:v>64.4940932405799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B340-45BF-9543-498A67B60504}"/>
            </c:ext>
          </c:extLst>
        </c:ser>
        <c:dLbls>
          <c:showLegendKey val="0"/>
          <c:showVal val="0"/>
          <c:showCatName val="0"/>
          <c:showSerName val="0"/>
          <c:showPercent val="0"/>
          <c:showBubbleSize val="0"/>
        </c:dLbls>
        <c:smooth val="0"/>
        <c:axId val="1722333152"/>
        <c:axId val="1721023056"/>
        <c:extLst/>
      </c:lineChart>
      <c:catAx>
        <c:axId val="172233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crossAx val="1721023056"/>
        <c:crosses val="autoZero"/>
        <c:auto val="1"/>
        <c:lblAlgn val="ctr"/>
        <c:lblOffset val="100"/>
        <c:noMultiLvlLbl val="0"/>
      </c:catAx>
      <c:valAx>
        <c:axId val="172102305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72233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2017 NCIFP Dimension Scores by Country and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stacked"/>
        <c:varyColors val="0"/>
        <c:ser>
          <c:idx val="0"/>
          <c:order val="0"/>
          <c:tx>
            <c:v>Strategy</c:v>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region'!$C$2:$C$88</c:f>
              <c:numCache>
                <c:formatCode>0.0</c:formatCode>
                <c:ptCount val="87"/>
                <c:pt idx="0">
                  <c:v>41.348671904227466</c:v>
                </c:pt>
                <c:pt idx="1">
                  <c:v>45.844125010791679</c:v>
                </c:pt>
                <c:pt idx="2">
                  <c:v>72.252747252747255</c:v>
                </c:pt>
                <c:pt idx="3">
                  <c:v>62.839506172839499</c:v>
                </c:pt>
                <c:pt idx="4">
                  <c:v>67.734754956977184</c:v>
                </c:pt>
                <c:pt idx="5">
                  <c:v>82.659932659932664</c:v>
                </c:pt>
                <c:pt idx="6">
                  <c:v>78.037686809616631</c:v>
                </c:pt>
                <c:pt idx="7">
                  <c:v>72.91245791245791</c:v>
                </c:pt>
                <c:pt idx="8">
                  <c:v>86.056644880174289</c:v>
                </c:pt>
                <c:pt idx="9">
                  <c:v>80.892255892255889</c:v>
                </c:pt>
                <c:pt idx="10">
                  <c:v>74.117549117549132</c:v>
                </c:pt>
                <c:pt idx="11">
                  <c:v>78.858024691358025</c:v>
                </c:pt>
                <c:pt idx="12">
                  <c:v>83.333333333333329</c:v>
                </c:pt>
                <c:pt idx="13">
                  <c:v>75.641025641025635</c:v>
                </c:pt>
                <c:pt idx="14">
                  <c:v>87.283950617283949</c:v>
                </c:pt>
                <c:pt idx="15">
                  <c:v>92.292768959435634</c:v>
                </c:pt>
                <c:pt idx="16">
                  <c:v>89.609053497942384</c:v>
                </c:pt>
                <c:pt idx="18">
                  <c:v>38.786116298371205</c:v>
                </c:pt>
                <c:pt idx="19">
                  <c:v>24.663299663299664</c:v>
                </c:pt>
                <c:pt idx="20">
                  <c:v>48.155864197530867</c:v>
                </c:pt>
                <c:pt idx="21">
                  <c:v>87.008547008547012</c:v>
                </c:pt>
                <c:pt idx="22">
                  <c:v>40.849673202614383</c:v>
                </c:pt>
                <c:pt idx="23">
                  <c:v>58.862433862433853</c:v>
                </c:pt>
                <c:pt idx="24">
                  <c:v>65.070037986704648</c:v>
                </c:pt>
                <c:pt idx="25">
                  <c:v>68.101851851851848</c:v>
                </c:pt>
                <c:pt idx="26">
                  <c:v>75.18518518518519</c:v>
                </c:pt>
                <c:pt idx="27">
                  <c:v>86.913580246913583</c:v>
                </c:pt>
                <c:pt idx="28">
                  <c:v>96.428571428571431</c:v>
                </c:pt>
                <c:pt idx="30">
                  <c:v>67.806267806267812</c:v>
                </c:pt>
                <c:pt idx="31">
                  <c:v>63.888888888888893</c:v>
                </c:pt>
                <c:pt idx="32">
                  <c:v>66.540404040404042</c:v>
                </c:pt>
                <c:pt idx="33">
                  <c:v>63.034188034188041</c:v>
                </c:pt>
                <c:pt idx="34">
                  <c:v>51.282051282051292</c:v>
                </c:pt>
                <c:pt idx="35">
                  <c:v>53.212682379349047</c:v>
                </c:pt>
                <c:pt idx="36">
                  <c:v>76.992143658810321</c:v>
                </c:pt>
                <c:pt idx="37">
                  <c:v>62.332297332297337</c:v>
                </c:pt>
                <c:pt idx="38">
                  <c:v>74.728769173213621</c:v>
                </c:pt>
                <c:pt idx="39">
                  <c:v>75.529100529100532</c:v>
                </c:pt>
                <c:pt idx="40">
                  <c:v>91.452991452991455</c:v>
                </c:pt>
                <c:pt idx="41">
                  <c:v>79.549195660306779</c:v>
                </c:pt>
                <c:pt idx="43">
                  <c:v>65.923781113839595</c:v>
                </c:pt>
                <c:pt idx="44">
                  <c:v>82.744107744107737</c:v>
                </c:pt>
                <c:pt idx="45">
                  <c:v>67.648709315375982</c:v>
                </c:pt>
                <c:pt idx="46">
                  <c:v>81.11772486772486</c:v>
                </c:pt>
                <c:pt idx="47">
                  <c:v>82.993827160493822</c:v>
                </c:pt>
                <c:pt idx="49">
                  <c:v>51.982091982091966</c:v>
                </c:pt>
                <c:pt idx="50">
                  <c:v>65.081369248035898</c:v>
                </c:pt>
                <c:pt idx="51">
                  <c:v>69.26638176638177</c:v>
                </c:pt>
                <c:pt idx="52">
                  <c:v>79.880779472282725</c:v>
                </c:pt>
                <c:pt idx="53">
                  <c:v>82.53721859114016</c:v>
                </c:pt>
                <c:pt idx="54">
                  <c:v>65.198412698412696</c:v>
                </c:pt>
                <c:pt idx="55">
                  <c:v>77.671957671957671</c:v>
                </c:pt>
                <c:pt idx="56">
                  <c:v>72.340067340067336</c:v>
                </c:pt>
                <c:pt idx="57">
                  <c:v>78.299663299663294</c:v>
                </c:pt>
                <c:pt idx="58">
                  <c:v>83.827160493827165</c:v>
                </c:pt>
                <c:pt idx="59">
                  <c:v>82.371794871794862</c:v>
                </c:pt>
                <c:pt idx="60">
                  <c:v>82.716049382716051</c:v>
                </c:pt>
                <c:pt idx="61">
                  <c:v>90.11158594491927</c:v>
                </c:pt>
                <c:pt idx="62">
                  <c:v>97.751322751322746</c:v>
                </c:pt>
                <c:pt idx="63">
                  <c:v>91.131461131461137</c:v>
                </c:pt>
                <c:pt idx="64">
                  <c:v>87.749287749287745</c:v>
                </c:pt>
                <c:pt idx="65">
                  <c:v>89.814814814814824</c:v>
                </c:pt>
                <c:pt idx="66">
                  <c:v>88.468013468013467</c:v>
                </c:pt>
                <c:pt idx="67">
                  <c:v>91.066341066341067</c:v>
                </c:pt>
                <c:pt idx="68">
                  <c:v>96.552028218694886</c:v>
                </c:pt>
                <c:pt idx="70">
                  <c:v>49.188712522045854</c:v>
                </c:pt>
                <c:pt idx="71">
                  <c:v>56.034706034706034</c:v>
                </c:pt>
                <c:pt idx="72">
                  <c:v>79.960317460317455</c:v>
                </c:pt>
                <c:pt idx="73">
                  <c:v>74.660493827160494</c:v>
                </c:pt>
                <c:pt idx="74">
                  <c:v>67.287342287342298</c:v>
                </c:pt>
                <c:pt idx="75">
                  <c:v>71.957106679328902</c:v>
                </c:pt>
                <c:pt idx="76">
                  <c:v>76.839826839826841</c:v>
                </c:pt>
                <c:pt idx="77">
                  <c:v>79.185552102218779</c:v>
                </c:pt>
                <c:pt idx="78">
                  <c:v>76.872109372109378</c:v>
                </c:pt>
                <c:pt idx="79">
                  <c:v>81.084656084656075</c:v>
                </c:pt>
                <c:pt idx="80">
                  <c:v>78.212929046262374</c:v>
                </c:pt>
                <c:pt idx="81">
                  <c:v>78.703703703703709</c:v>
                </c:pt>
                <c:pt idx="82">
                  <c:v>84.309764309764304</c:v>
                </c:pt>
                <c:pt idx="83">
                  <c:v>72.53086419753086</c:v>
                </c:pt>
                <c:pt idx="84">
                  <c:v>85.714285714285708</c:v>
                </c:pt>
                <c:pt idx="85">
                  <c:v>81.76638176638177</c:v>
                </c:pt>
                <c:pt idx="86">
                  <c:v>84.547152194211023</c:v>
                </c:pt>
              </c:numCache>
            </c:numRef>
          </c:val>
          <c:extLst>
            <c:ext xmlns:c16="http://schemas.microsoft.com/office/drawing/2014/chart" uri="{C3380CC4-5D6E-409C-BE32-E72D297353CC}">
              <c16:uniqueId val="{00000000-D2AD-40A1-8AE7-A24EF2B354F0}"/>
            </c:ext>
          </c:extLst>
        </c:ser>
        <c:ser>
          <c:idx val="1"/>
          <c:order val="1"/>
          <c:tx>
            <c:v>Data</c:v>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region'!$D$2:$D$88</c:f>
              <c:numCache>
                <c:formatCode>0.0</c:formatCode>
                <c:ptCount val="87"/>
                <c:pt idx="0">
                  <c:v>41.825396825396822</c:v>
                </c:pt>
                <c:pt idx="1">
                  <c:v>42.448398162683873</c:v>
                </c:pt>
                <c:pt idx="2">
                  <c:v>46.95656724228153</c:v>
                </c:pt>
                <c:pt idx="3">
                  <c:v>46.017316017316013</c:v>
                </c:pt>
                <c:pt idx="4">
                  <c:v>67.061144323049078</c:v>
                </c:pt>
                <c:pt idx="5">
                  <c:v>64.716209716209704</c:v>
                </c:pt>
                <c:pt idx="6">
                  <c:v>53.550556674911675</c:v>
                </c:pt>
                <c:pt idx="7">
                  <c:v>58.75893947322519</c:v>
                </c:pt>
                <c:pt idx="8">
                  <c:v>57.06962785114046</c:v>
                </c:pt>
                <c:pt idx="9">
                  <c:v>59.716209716209718</c:v>
                </c:pt>
                <c:pt idx="10">
                  <c:v>64.021164021164026</c:v>
                </c:pt>
                <c:pt idx="11">
                  <c:v>57.301587301587304</c:v>
                </c:pt>
                <c:pt idx="12">
                  <c:v>58.660619803476948</c:v>
                </c:pt>
                <c:pt idx="13">
                  <c:v>70.280830280830273</c:v>
                </c:pt>
                <c:pt idx="14">
                  <c:v>81.585789871504161</c:v>
                </c:pt>
                <c:pt idx="15">
                  <c:v>74.253968253968239</c:v>
                </c:pt>
                <c:pt idx="16">
                  <c:v>85.855379188712519</c:v>
                </c:pt>
                <c:pt idx="18">
                  <c:v>31.120642701525053</c:v>
                </c:pt>
                <c:pt idx="19">
                  <c:v>41.411736411736406</c:v>
                </c:pt>
                <c:pt idx="20">
                  <c:v>39.271164021164019</c:v>
                </c:pt>
                <c:pt idx="21">
                  <c:v>27.207977207977205</c:v>
                </c:pt>
                <c:pt idx="22">
                  <c:v>55.052074631021995</c:v>
                </c:pt>
                <c:pt idx="23">
                  <c:v>41.224489795918366</c:v>
                </c:pt>
                <c:pt idx="24">
                  <c:v>62.921245421245416</c:v>
                </c:pt>
                <c:pt idx="25">
                  <c:v>58.527777777777771</c:v>
                </c:pt>
                <c:pt idx="26">
                  <c:v>68.719576719576722</c:v>
                </c:pt>
                <c:pt idx="27">
                  <c:v>79.439153439153429</c:v>
                </c:pt>
                <c:pt idx="28">
                  <c:v>89.71044828187685</c:v>
                </c:pt>
                <c:pt idx="30">
                  <c:v>34.536019536019538</c:v>
                </c:pt>
                <c:pt idx="31">
                  <c:v>41.005291005290999</c:v>
                </c:pt>
                <c:pt idx="32">
                  <c:v>61.584896584896583</c:v>
                </c:pt>
                <c:pt idx="33">
                  <c:v>56.349206349206341</c:v>
                </c:pt>
                <c:pt idx="34">
                  <c:v>58.432234432234438</c:v>
                </c:pt>
                <c:pt idx="35">
                  <c:v>55.906685906685894</c:v>
                </c:pt>
                <c:pt idx="36">
                  <c:v>60.690235690235689</c:v>
                </c:pt>
                <c:pt idx="37">
                  <c:v>62.947052947052946</c:v>
                </c:pt>
                <c:pt idx="38">
                  <c:v>71.256373256373251</c:v>
                </c:pt>
                <c:pt idx="39">
                  <c:v>73.818826675969532</c:v>
                </c:pt>
                <c:pt idx="40">
                  <c:v>71.628679962013294</c:v>
                </c:pt>
                <c:pt idx="41">
                  <c:v>79.234487734487743</c:v>
                </c:pt>
                <c:pt idx="43">
                  <c:v>60.096403723406006</c:v>
                </c:pt>
                <c:pt idx="44">
                  <c:v>47.779701779701782</c:v>
                </c:pt>
                <c:pt idx="45">
                  <c:v>63.201058201058196</c:v>
                </c:pt>
                <c:pt idx="46">
                  <c:v>60.874362565539037</c:v>
                </c:pt>
                <c:pt idx="47">
                  <c:v>74.80215419501134</c:v>
                </c:pt>
                <c:pt idx="49">
                  <c:v>34.142682714111281</c:v>
                </c:pt>
                <c:pt idx="50">
                  <c:v>40.303030303030305</c:v>
                </c:pt>
                <c:pt idx="51">
                  <c:v>46.233211233211236</c:v>
                </c:pt>
                <c:pt idx="52">
                  <c:v>62.978913787737319</c:v>
                </c:pt>
                <c:pt idx="53">
                  <c:v>65.504034947312263</c:v>
                </c:pt>
                <c:pt idx="54">
                  <c:v>56.604918890633186</c:v>
                </c:pt>
                <c:pt idx="55">
                  <c:v>71.409331409331415</c:v>
                </c:pt>
                <c:pt idx="56">
                  <c:v>73.049014477585914</c:v>
                </c:pt>
                <c:pt idx="57">
                  <c:v>69.156954156954157</c:v>
                </c:pt>
                <c:pt idx="58">
                  <c:v>69.304610733182173</c:v>
                </c:pt>
                <c:pt idx="59">
                  <c:v>68.097458097458102</c:v>
                </c:pt>
                <c:pt idx="60">
                  <c:v>80.81027966742252</c:v>
                </c:pt>
                <c:pt idx="61">
                  <c:v>78.730935730935727</c:v>
                </c:pt>
                <c:pt idx="62">
                  <c:v>73.763347763347767</c:v>
                </c:pt>
                <c:pt idx="63">
                  <c:v>89.662654805511949</c:v>
                </c:pt>
                <c:pt idx="64">
                  <c:v>82.423687423687412</c:v>
                </c:pt>
                <c:pt idx="65">
                  <c:v>80.512820512820525</c:v>
                </c:pt>
                <c:pt idx="66">
                  <c:v>85.575757575757578</c:v>
                </c:pt>
                <c:pt idx="67">
                  <c:v>86.558520844235119</c:v>
                </c:pt>
                <c:pt idx="68">
                  <c:v>91.835571835571841</c:v>
                </c:pt>
                <c:pt idx="70">
                  <c:v>36.24338624338624</c:v>
                </c:pt>
                <c:pt idx="71">
                  <c:v>63.141858141858144</c:v>
                </c:pt>
                <c:pt idx="72">
                  <c:v>54.536019536019531</c:v>
                </c:pt>
                <c:pt idx="73">
                  <c:v>55.841269841269842</c:v>
                </c:pt>
                <c:pt idx="74">
                  <c:v>69.617446046017477</c:v>
                </c:pt>
                <c:pt idx="75">
                  <c:v>79.480519480519476</c:v>
                </c:pt>
                <c:pt idx="76">
                  <c:v>75.801806658949516</c:v>
                </c:pt>
                <c:pt idx="77">
                  <c:v>68.845136345136339</c:v>
                </c:pt>
                <c:pt idx="78">
                  <c:v>78.239141810570359</c:v>
                </c:pt>
                <c:pt idx="79">
                  <c:v>64.126984126984127</c:v>
                </c:pt>
                <c:pt idx="80">
                  <c:v>73.359550502407643</c:v>
                </c:pt>
                <c:pt idx="81">
                  <c:v>75.873015873015873</c:v>
                </c:pt>
                <c:pt idx="82">
                  <c:v>81.425685425685415</c:v>
                </c:pt>
                <c:pt idx="83">
                  <c:v>72.161172161172161</c:v>
                </c:pt>
                <c:pt idx="84">
                  <c:v>81.247641247641241</c:v>
                </c:pt>
                <c:pt idx="85">
                  <c:v>74.838864838864836</c:v>
                </c:pt>
                <c:pt idx="86">
                  <c:v>80.597405628918253</c:v>
                </c:pt>
              </c:numCache>
            </c:numRef>
          </c:val>
          <c:extLst>
            <c:ext xmlns:c16="http://schemas.microsoft.com/office/drawing/2014/chart" uri="{C3380CC4-5D6E-409C-BE32-E72D297353CC}">
              <c16:uniqueId val="{00000001-D2AD-40A1-8AE7-A24EF2B354F0}"/>
            </c:ext>
          </c:extLst>
        </c:ser>
        <c:ser>
          <c:idx val="2"/>
          <c:order val="2"/>
          <c:tx>
            <c:v>Quality</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region'!$E$2:$E$88</c:f>
              <c:numCache>
                <c:formatCode>0.0</c:formatCode>
                <c:ptCount val="87"/>
                <c:pt idx="0">
                  <c:v>42.370931537598203</c:v>
                </c:pt>
                <c:pt idx="1">
                  <c:v>67.713459380126039</c:v>
                </c:pt>
                <c:pt idx="2">
                  <c:v>48.677248677248677</c:v>
                </c:pt>
                <c:pt idx="3">
                  <c:v>55.528432472876922</c:v>
                </c:pt>
                <c:pt idx="4">
                  <c:v>53.662184009406239</c:v>
                </c:pt>
                <c:pt idx="5">
                  <c:v>57.476150392817054</c:v>
                </c:pt>
                <c:pt idx="6">
                  <c:v>62.601865388780595</c:v>
                </c:pt>
                <c:pt idx="7">
                  <c:v>57.886665803332455</c:v>
                </c:pt>
                <c:pt idx="8">
                  <c:v>57.746005809731308</c:v>
                </c:pt>
                <c:pt idx="9">
                  <c:v>64.165965207631857</c:v>
                </c:pt>
                <c:pt idx="10">
                  <c:v>68.233448650115307</c:v>
                </c:pt>
                <c:pt idx="11">
                  <c:v>61.118125701459029</c:v>
                </c:pt>
                <c:pt idx="12">
                  <c:v>62.006172839506178</c:v>
                </c:pt>
                <c:pt idx="13">
                  <c:v>76.495726495726487</c:v>
                </c:pt>
                <c:pt idx="14">
                  <c:v>74.462081128747784</c:v>
                </c:pt>
                <c:pt idx="15">
                  <c:v>80.648148148148138</c:v>
                </c:pt>
                <c:pt idx="16">
                  <c:v>79.762769305252974</c:v>
                </c:pt>
                <c:pt idx="18">
                  <c:v>24.104711328976034</c:v>
                </c:pt>
                <c:pt idx="19">
                  <c:v>35.066538399871732</c:v>
                </c:pt>
                <c:pt idx="20">
                  <c:v>38.996913580246904</c:v>
                </c:pt>
                <c:pt idx="21">
                  <c:v>38.051994301994306</c:v>
                </c:pt>
                <c:pt idx="22">
                  <c:v>60.835196651760107</c:v>
                </c:pt>
                <c:pt idx="23">
                  <c:v>60.531135531135526</c:v>
                </c:pt>
                <c:pt idx="24">
                  <c:v>58.415889665889672</c:v>
                </c:pt>
                <c:pt idx="25">
                  <c:v>69.146274250440925</c:v>
                </c:pt>
                <c:pt idx="26">
                  <c:v>68.485958485958477</c:v>
                </c:pt>
                <c:pt idx="27">
                  <c:v>74.691358024691354</c:v>
                </c:pt>
                <c:pt idx="28">
                  <c:v>84.457671957671963</c:v>
                </c:pt>
                <c:pt idx="30">
                  <c:v>46.296296296296298</c:v>
                </c:pt>
                <c:pt idx="31">
                  <c:v>50.22727272727272</c:v>
                </c:pt>
                <c:pt idx="32">
                  <c:v>58.54166666666665</c:v>
                </c:pt>
                <c:pt idx="33">
                  <c:v>62.417674917674908</c:v>
                </c:pt>
                <c:pt idx="34">
                  <c:v>59.261664261664258</c:v>
                </c:pt>
                <c:pt idx="35">
                  <c:v>67.66975308641976</c:v>
                </c:pt>
                <c:pt idx="36">
                  <c:v>65.277777777777771</c:v>
                </c:pt>
                <c:pt idx="37">
                  <c:v>70.840132090132087</c:v>
                </c:pt>
                <c:pt idx="38">
                  <c:v>59.710531238309017</c:v>
                </c:pt>
                <c:pt idx="39">
                  <c:v>71.267891059557712</c:v>
                </c:pt>
                <c:pt idx="40">
                  <c:v>59.037074037074035</c:v>
                </c:pt>
                <c:pt idx="41">
                  <c:v>80.018137726471068</c:v>
                </c:pt>
                <c:pt idx="43">
                  <c:v>60.002962198524635</c:v>
                </c:pt>
                <c:pt idx="44">
                  <c:v>57.059550531772764</c:v>
                </c:pt>
                <c:pt idx="45">
                  <c:v>62.890011223344551</c:v>
                </c:pt>
                <c:pt idx="46">
                  <c:v>69.061347829730181</c:v>
                </c:pt>
                <c:pt idx="47">
                  <c:v>76.693121693121682</c:v>
                </c:pt>
                <c:pt idx="49">
                  <c:v>28.262786596119927</c:v>
                </c:pt>
                <c:pt idx="50">
                  <c:v>40.972222222222221</c:v>
                </c:pt>
                <c:pt idx="51">
                  <c:v>50.865492532159202</c:v>
                </c:pt>
                <c:pt idx="52">
                  <c:v>50.575299564270153</c:v>
                </c:pt>
                <c:pt idx="53">
                  <c:v>61.985974945533769</c:v>
                </c:pt>
                <c:pt idx="54">
                  <c:v>53.508004341337674</c:v>
                </c:pt>
                <c:pt idx="55">
                  <c:v>64.977337477337485</c:v>
                </c:pt>
                <c:pt idx="56">
                  <c:v>70.94780219780219</c:v>
                </c:pt>
                <c:pt idx="57">
                  <c:v>70.253820253820251</c:v>
                </c:pt>
                <c:pt idx="58">
                  <c:v>67.738095238095241</c:v>
                </c:pt>
                <c:pt idx="59">
                  <c:v>66.736350069683411</c:v>
                </c:pt>
                <c:pt idx="60">
                  <c:v>75.299145299145309</c:v>
                </c:pt>
                <c:pt idx="61">
                  <c:v>65.653112319778984</c:v>
                </c:pt>
                <c:pt idx="62">
                  <c:v>68.472222222222214</c:v>
                </c:pt>
                <c:pt idx="63">
                  <c:v>74.37220187220187</c:v>
                </c:pt>
                <c:pt idx="64">
                  <c:v>75.216373133039795</c:v>
                </c:pt>
                <c:pt idx="65">
                  <c:v>78.104765604765603</c:v>
                </c:pt>
                <c:pt idx="66">
                  <c:v>80.966142910587351</c:v>
                </c:pt>
                <c:pt idx="67">
                  <c:v>83.671652421652411</c:v>
                </c:pt>
                <c:pt idx="68">
                  <c:v>89.692545109211764</c:v>
                </c:pt>
                <c:pt idx="70">
                  <c:v>50.621693121693113</c:v>
                </c:pt>
                <c:pt idx="71">
                  <c:v>55.497126330459658</c:v>
                </c:pt>
                <c:pt idx="72">
                  <c:v>57.063332757777196</c:v>
                </c:pt>
                <c:pt idx="73">
                  <c:v>63.302469135802475</c:v>
                </c:pt>
                <c:pt idx="74">
                  <c:v>63.880563880563876</c:v>
                </c:pt>
                <c:pt idx="75">
                  <c:v>64.742965367965368</c:v>
                </c:pt>
                <c:pt idx="76">
                  <c:v>68.185626102292773</c:v>
                </c:pt>
                <c:pt idx="77">
                  <c:v>64.174868341535003</c:v>
                </c:pt>
                <c:pt idx="78">
                  <c:v>74.975024975024979</c:v>
                </c:pt>
                <c:pt idx="79">
                  <c:v>76.119251119251118</c:v>
                </c:pt>
                <c:pt idx="80">
                  <c:v>72.372134038800695</c:v>
                </c:pt>
                <c:pt idx="81">
                  <c:v>75.595238095238088</c:v>
                </c:pt>
                <c:pt idx="82">
                  <c:v>76.218200523756082</c:v>
                </c:pt>
                <c:pt idx="83">
                  <c:v>71.794871794871796</c:v>
                </c:pt>
                <c:pt idx="84">
                  <c:v>73.180523180523181</c:v>
                </c:pt>
                <c:pt idx="85">
                  <c:v>76.454178537511865</c:v>
                </c:pt>
                <c:pt idx="86">
                  <c:v>80.03838572466023</c:v>
                </c:pt>
              </c:numCache>
            </c:numRef>
          </c:val>
          <c:extLst>
            <c:ext xmlns:c16="http://schemas.microsoft.com/office/drawing/2014/chart" uri="{C3380CC4-5D6E-409C-BE32-E72D297353CC}">
              <c16:uniqueId val="{00000002-D2AD-40A1-8AE7-A24EF2B354F0}"/>
            </c:ext>
          </c:extLst>
        </c:ser>
        <c:ser>
          <c:idx val="3"/>
          <c:order val="3"/>
          <c:tx>
            <c:v>Equity</c:v>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region'!$F$2:$F$88</c:f>
              <c:numCache>
                <c:formatCode>0.0</c:formatCode>
                <c:ptCount val="87"/>
                <c:pt idx="0">
                  <c:v>38.621156004489336</c:v>
                </c:pt>
                <c:pt idx="1">
                  <c:v>49.085795685795681</c:v>
                </c:pt>
                <c:pt idx="2">
                  <c:v>49.899298232631565</c:v>
                </c:pt>
                <c:pt idx="3">
                  <c:v>68.080134680134677</c:v>
                </c:pt>
                <c:pt idx="4">
                  <c:v>55.200352733686067</c:v>
                </c:pt>
                <c:pt idx="5">
                  <c:v>58.315207631874308</c:v>
                </c:pt>
                <c:pt idx="6">
                  <c:v>56.832626227879061</c:v>
                </c:pt>
                <c:pt idx="7">
                  <c:v>68.980374563707898</c:v>
                </c:pt>
                <c:pt idx="8">
                  <c:v>53.727176853647435</c:v>
                </c:pt>
                <c:pt idx="9">
                  <c:v>61.849074074074068</c:v>
                </c:pt>
                <c:pt idx="10">
                  <c:v>64.630850630850631</c:v>
                </c:pt>
                <c:pt idx="11">
                  <c:v>58.649494949494944</c:v>
                </c:pt>
                <c:pt idx="12">
                  <c:v>62.187410120743451</c:v>
                </c:pt>
                <c:pt idx="13">
                  <c:v>59.341880341880348</c:v>
                </c:pt>
                <c:pt idx="14">
                  <c:v>63.230565730565729</c:v>
                </c:pt>
                <c:pt idx="15">
                  <c:v>73.76649029982363</c:v>
                </c:pt>
                <c:pt idx="16">
                  <c:v>75.044662309368192</c:v>
                </c:pt>
                <c:pt idx="18">
                  <c:v>40.661083877995644</c:v>
                </c:pt>
                <c:pt idx="19">
                  <c:v>48.302910052910057</c:v>
                </c:pt>
                <c:pt idx="20">
                  <c:v>48.344576719576715</c:v>
                </c:pt>
                <c:pt idx="21">
                  <c:v>38.856837606837608</c:v>
                </c:pt>
                <c:pt idx="22">
                  <c:v>50.221377244855049</c:v>
                </c:pt>
                <c:pt idx="23">
                  <c:v>65.330687830687836</c:v>
                </c:pt>
                <c:pt idx="24">
                  <c:v>51.753876370543047</c:v>
                </c:pt>
                <c:pt idx="25">
                  <c:v>60.433289241622582</c:v>
                </c:pt>
                <c:pt idx="26">
                  <c:v>68.466137566137576</c:v>
                </c:pt>
                <c:pt idx="27">
                  <c:v>55.996472663139329</c:v>
                </c:pt>
                <c:pt idx="28">
                  <c:v>82.488196988196975</c:v>
                </c:pt>
                <c:pt idx="30">
                  <c:v>43.592074592074589</c:v>
                </c:pt>
                <c:pt idx="31">
                  <c:v>56.943602693602692</c:v>
                </c:pt>
                <c:pt idx="32">
                  <c:v>53.223344556677887</c:v>
                </c:pt>
                <c:pt idx="33">
                  <c:v>61.189255189255185</c:v>
                </c:pt>
                <c:pt idx="34">
                  <c:v>61.299145299145302</c:v>
                </c:pt>
                <c:pt idx="35">
                  <c:v>68.614758698092032</c:v>
                </c:pt>
                <c:pt idx="36">
                  <c:v>59.856254856254864</c:v>
                </c:pt>
                <c:pt idx="37">
                  <c:v>66.099974099974105</c:v>
                </c:pt>
                <c:pt idx="38">
                  <c:v>61.852188552188558</c:v>
                </c:pt>
                <c:pt idx="39">
                  <c:v>65.961595811595814</c:v>
                </c:pt>
                <c:pt idx="40">
                  <c:v>59.561609686609685</c:v>
                </c:pt>
                <c:pt idx="41">
                  <c:v>69.273544973544972</c:v>
                </c:pt>
                <c:pt idx="43">
                  <c:v>51.566657646108446</c:v>
                </c:pt>
                <c:pt idx="44">
                  <c:v>58.515263748597079</c:v>
                </c:pt>
                <c:pt idx="45">
                  <c:v>47.667340067340071</c:v>
                </c:pt>
                <c:pt idx="46">
                  <c:v>61.071997446997443</c:v>
                </c:pt>
                <c:pt idx="47">
                  <c:v>63.250634242300904</c:v>
                </c:pt>
                <c:pt idx="49">
                  <c:v>53.701261701261707</c:v>
                </c:pt>
                <c:pt idx="50">
                  <c:v>46.803030303030305</c:v>
                </c:pt>
                <c:pt idx="51">
                  <c:v>41.663299663299668</c:v>
                </c:pt>
                <c:pt idx="52">
                  <c:v>56.992616799806342</c:v>
                </c:pt>
                <c:pt idx="53">
                  <c:v>57.957952069716768</c:v>
                </c:pt>
                <c:pt idx="54">
                  <c:v>66.550264550264544</c:v>
                </c:pt>
                <c:pt idx="55">
                  <c:v>66.635716135716137</c:v>
                </c:pt>
                <c:pt idx="56">
                  <c:v>70.521386021386007</c:v>
                </c:pt>
                <c:pt idx="57">
                  <c:v>59.897163947163939</c:v>
                </c:pt>
                <c:pt idx="58">
                  <c:v>71.419508886175549</c:v>
                </c:pt>
                <c:pt idx="59">
                  <c:v>68.915343915343925</c:v>
                </c:pt>
                <c:pt idx="60">
                  <c:v>68.116594516594517</c:v>
                </c:pt>
                <c:pt idx="61">
                  <c:v>62.190421307087966</c:v>
                </c:pt>
                <c:pt idx="62">
                  <c:v>66.205788039121359</c:v>
                </c:pt>
                <c:pt idx="63">
                  <c:v>67.953876370543043</c:v>
                </c:pt>
                <c:pt idx="64">
                  <c:v>68.332038332038323</c:v>
                </c:pt>
                <c:pt idx="65">
                  <c:v>73.284900284900274</c:v>
                </c:pt>
                <c:pt idx="66">
                  <c:v>65.330303030303028</c:v>
                </c:pt>
                <c:pt idx="67">
                  <c:v>72.654049654049658</c:v>
                </c:pt>
                <c:pt idx="68">
                  <c:v>85.867724867724874</c:v>
                </c:pt>
                <c:pt idx="70">
                  <c:v>49.658730158730158</c:v>
                </c:pt>
                <c:pt idx="71">
                  <c:v>51.987764087764091</c:v>
                </c:pt>
                <c:pt idx="72">
                  <c:v>42.960280460280465</c:v>
                </c:pt>
                <c:pt idx="73">
                  <c:v>55.946913580246907</c:v>
                </c:pt>
                <c:pt idx="74">
                  <c:v>56.007511007511006</c:v>
                </c:pt>
                <c:pt idx="75">
                  <c:v>58.556734006734004</c:v>
                </c:pt>
                <c:pt idx="76">
                  <c:v>62.324718491385156</c:v>
                </c:pt>
                <c:pt idx="77">
                  <c:v>67.852428127428126</c:v>
                </c:pt>
                <c:pt idx="78">
                  <c:v>65.098290598290603</c:v>
                </c:pt>
                <c:pt idx="79">
                  <c:v>66.018518518518505</c:v>
                </c:pt>
                <c:pt idx="80">
                  <c:v>69.763587030253703</c:v>
                </c:pt>
                <c:pt idx="81">
                  <c:v>74.640211640211646</c:v>
                </c:pt>
                <c:pt idx="82">
                  <c:v>62.182603815937135</c:v>
                </c:pt>
                <c:pt idx="83">
                  <c:v>72.726495726495727</c:v>
                </c:pt>
                <c:pt idx="84">
                  <c:v>69.431420431420435</c:v>
                </c:pt>
                <c:pt idx="85">
                  <c:v>72.769865319865318</c:v>
                </c:pt>
                <c:pt idx="86">
                  <c:v>74.440631808278866</c:v>
                </c:pt>
              </c:numCache>
            </c:numRef>
          </c:val>
          <c:extLst>
            <c:ext xmlns:c16="http://schemas.microsoft.com/office/drawing/2014/chart" uri="{C3380CC4-5D6E-409C-BE32-E72D297353CC}">
              <c16:uniqueId val="{00000003-D2AD-40A1-8AE7-A24EF2B354F0}"/>
            </c:ext>
          </c:extLst>
        </c:ser>
        <c:ser>
          <c:idx val="4"/>
          <c:order val="4"/>
          <c:tx>
            <c:v>Accountability</c:v>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region'!$G$2:$G$88</c:f>
              <c:numCache>
                <c:formatCode>0.0</c:formatCode>
                <c:ptCount val="87"/>
                <c:pt idx="0">
                  <c:v>36.36363636363636</c:v>
                </c:pt>
                <c:pt idx="1">
                  <c:v>41.721611721611723</c:v>
                </c:pt>
                <c:pt idx="2">
                  <c:v>40.997668997668995</c:v>
                </c:pt>
                <c:pt idx="3">
                  <c:v>40.227272727272727</c:v>
                </c:pt>
                <c:pt idx="4">
                  <c:v>49.671717171717169</c:v>
                </c:pt>
                <c:pt idx="5">
                  <c:v>45.151515151515149</c:v>
                </c:pt>
                <c:pt idx="6">
                  <c:v>64.957000343997237</c:v>
                </c:pt>
                <c:pt idx="7">
                  <c:v>58.051282051282058</c:v>
                </c:pt>
                <c:pt idx="8">
                  <c:v>65.284313725490193</c:v>
                </c:pt>
                <c:pt idx="9">
                  <c:v>54.181818181818173</c:v>
                </c:pt>
                <c:pt idx="10">
                  <c:v>51.047619047619051</c:v>
                </c:pt>
                <c:pt idx="11">
                  <c:v>68.333333333333343</c:v>
                </c:pt>
                <c:pt idx="12">
                  <c:v>61.714285714285708</c:v>
                </c:pt>
                <c:pt idx="13">
                  <c:v>67.692307692307693</c:v>
                </c:pt>
                <c:pt idx="14">
                  <c:v>87.333333333333329</c:v>
                </c:pt>
                <c:pt idx="15">
                  <c:v>88</c:v>
                </c:pt>
                <c:pt idx="16">
                  <c:v>83.006535947712422</c:v>
                </c:pt>
                <c:pt idx="18">
                  <c:v>23.52941176470588</c:v>
                </c:pt>
                <c:pt idx="19">
                  <c:v>31.060606060606069</c:v>
                </c:pt>
                <c:pt idx="20">
                  <c:v>24.5</c:v>
                </c:pt>
                <c:pt idx="21">
                  <c:v>24.615384615384617</c:v>
                </c:pt>
                <c:pt idx="22">
                  <c:v>52.755417956656345</c:v>
                </c:pt>
                <c:pt idx="23">
                  <c:v>56.593406593406598</c:v>
                </c:pt>
                <c:pt idx="24">
                  <c:v>65.937062937062933</c:v>
                </c:pt>
                <c:pt idx="25">
                  <c:v>49.13095238095238</c:v>
                </c:pt>
                <c:pt idx="26">
                  <c:v>77.333333333333329</c:v>
                </c:pt>
                <c:pt idx="27">
                  <c:v>73.333333333333329</c:v>
                </c:pt>
                <c:pt idx="28">
                  <c:v>88.571428571428584</c:v>
                </c:pt>
                <c:pt idx="30">
                  <c:v>36.92307692307692</c:v>
                </c:pt>
                <c:pt idx="31">
                  <c:v>25</c:v>
                </c:pt>
                <c:pt idx="32">
                  <c:v>37.090909090909086</c:v>
                </c:pt>
                <c:pt idx="33">
                  <c:v>47.582417582417584</c:v>
                </c:pt>
                <c:pt idx="34">
                  <c:v>67.61904761904762</c:v>
                </c:pt>
                <c:pt idx="35">
                  <c:v>54.090909090909086</c:v>
                </c:pt>
                <c:pt idx="36">
                  <c:v>56.666666666666664</c:v>
                </c:pt>
                <c:pt idx="37">
                  <c:v>75.060606060606062</c:v>
                </c:pt>
                <c:pt idx="38">
                  <c:v>75.818181818181813</c:v>
                </c:pt>
                <c:pt idx="39">
                  <c:v>59.560439560439555</c:v>
                </c:pt>
                <c:pt idx="40">
                  <c:v>66.507936507936506</c:v>
                </c:pt>
                <c:pt idx="41">
                  <c:v>75.396103896103881</c:v>
                </c:pt>
                <c:pt idx="43">
                  <c:v>57.793650793650798</c:v>
                </c:pt>
                <c:pt idx="44">
                  <c:v>56.606060606060602</c:v>
                </c:pt>
                <c:pt idx="45">
                  <c:v>62.87878787878789</c:v>
                </c:pt>
                <c:pt idx="46">
                  <c:v>80.3125</c:v>
                </c:pt>
                <c:pt idx="47">
                  <c:v>71.435897435897431</c:v>
                </c:pt>
                <c:pt idx="49">
                  <c:v>38.666666666666671</c:v>
                </c:pt>
                <c:pt idx="50">
                  <c:v>23.636363636363637</c:v>
                </c:pt>
                <c:pt idx="51">
                  <c:v>51.305361305361302</c:v>
                </c:pt>
                <c:pt idx="52">
                  <c:v>45.490196078431374</c:v>
                </c:pt>
                <c:pt idx="53">
                  <c:v>39</c:v>
                </c:pt>
                <c:pt idx="54">
                  <c:v>71.216117216117226</c:v>
                </c:pt>
                <c:pt idx="55">
                  <c:v>54.646464646464644</c:v>
                </c:pt>
                <c:pt idx="56">
                  <c:v>60.439560439560445</c:v>
                </c:pt>
                <c:pt idx="57">
                  <c:v>70.573426573426588</c:v>
                </c:pt>
                <c:pt idx="58">
                  <c:v>59.904761904761905</c:v>
                </c:pt>
                <c:pt idx="59">
                  <c:v>74.743589743589752</c:v>
                </c:pt>
                <c:pt idx="60">
                  <c:v>59.523809523809518</c:v>
                </c:pt>
                <c:pt idx="61">
                  <c:v>75.959595959595958</c:v>
                </c:pt>
                <c:pt idx="62">
                  <c:v>75</c:v>
                </c:pt>
                <c:pt idx="63">
                  <c:v>63.333333333333336</c:v>
                </c:pt>
                <c:pt idx="64">
                  <c:v>81.92307692307692</c:v>
                </c:pt>
                <c:pt idx="65">
                  <c:v>85.757575757575751</c:v>
                </c:pt>
                <c:pt idx="66">
                  <c:v>93.777777777777786</c:v>
                </c:pt>
                <c:pt idx="67">
                  <c:v>88.36363636363636</c:v>
                </c:pt>
                <c:pt idx="68">
                  <c:v>95.494505494505503</c:v>
                </c:pt>
                <c:pt idx="70">
                  <c:v>47.999999999999993</c:v>
                </c:pt>
                <c:pt idx="71">
                  <c:v>52.358974358974351</c:v>
                </c:pt>
                <c:pt idx="72">
                  <c:v>44.635364635364638</c:v>
                </c:pt>
                <c:pt idx="73">
                  <c:v>44.444444444444443</c:v>
                </c:pt>
                <c:pt idx="74">
                  <c:v>43.752247752247754</c:v>
                </c:pt>
                <c:pt idx="75">
                  <c:v>50.333333333333336</c:v>
                </c:pt>
                <c:pt idx="76">
                  <c:v>53.950049950049944</c:v>
                </c:pt>
                <c:pt idx="77">
                  <c:v>70.291375291375289</c:v>
                </c:pt>
                <c:pt idx="78">
                  <c:v>55.476190476190467</c:v>
                </c:pt>
                <c:pt idx="79">
                  <c:v>67.142857142857153</c:v>
                </c:pt>
                <c:pt idx="80">
                  <c:v>63.413919413919416</c:v>
                </c:pt>
                <c:pt idx="81">
                  <c:v>58.571428571428577</c:v>
                </c:pt>
                <c:pt idx="82">
                  <c:v>62.393939393939398</c:v>
                </c:pt>
                <c:pt idx="83">
                  <c:v>84.615384615384613</c:v>
                </c:pt>
                <c:pt idx="84">
                  <c:v>65.684315684315692</c:v>
                </c:pt>
                <c:pt idx="85">
                  <c:v>83.030303030303031</c:v>
                </c:pt>
                <c:pt idx="86">
                  <c:v>72.805429864253398</c:v>
                </c:pt>
              </c:numCache>
            </c:numRef>
          </c:val>
          <c:extLst>
            <c:ext xmlns:c16="http://schemas.microsoft.com/office/drawing/2014/chart" uri="{C3380CC4-5D6E-409C-BE32-E72D297353CC}">
              <c16:uniqueId val="{00000004-D2AD-40A1-8AE7-A24EF2B354F0}"/>
            </c:ext>
          </c:extLst>
        </c:ser>
        <c:dLbls>
          <c:dLblPos val="ctr"/>
          <c:showLegendKey val="0"/>
          <c:showVal val="1"/>
          <c:showCatName val="0"/>
          <c:showSerName val="0"/>
          <c:showPercent val="0"/>
          <c:showBubbleSize val="0"/>
        </c:dLbls>
        <c:gapWidth val="150"/>
        <c:overlap val="100"/>
        <c:axId val="1036034848"/>
        <c:axId val="1504028064"/>
      </c:barChart>
      <c:catAx>
        <c:axId val="103603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ysClr val="windowText" lastClr="000000"/>
                </a:solidFill>
                <a:latin typeface="+mn-lt"/>
                <a:ea typeface="+mn-ea"/>
                <a:cs typeface="+mn-cs"/>
              </a:defRPr>
            </a:pPr>
            <a:endParaRPr lang="en-US"/>
          </a:p>
        </c:txPr>
        <c:crossAx val="1504028064"/>
        <c:crosses val="autoZero"/>
        <c:auto val="1"/>
        <c:lblAlgn val="ctr"/>
        <c:lblOffset val="100"/>
        <c:noMultiLvlLbl val="0"/>
      </c:catAx>
      <c:valAx>
        <c:axId val="1504028064"/>
        <c:scaling>
          <c:orientation val="minMax"/>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03603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2017</a:t>
            </a:r>
            <a:r>
              <a:rPr lang="en-US" b="1" baseline="0">
                <a:solidFill>
                  <a:sysClr val="windowText" lastClr="000000"/>
                </a:solidFill>
              </a:rPr>
              <a:t> </a:t>
            </a:r>
            <a:r>
              <a:rPr lang="en-US" b="1">
                <a:solidFill>
                  <a:sysClr val="windowText" lastClr="000000"/>
                </a:solidFill>
              </a:rPr>
              <a:t>NCIFP Total Scores by Country</a:t>
            </a:r>
            <a:r>
              <a:rPr lang="en-US" b="1" baseline="0">
                <a:solidFill>
                  <a:sysClr val="windowText" lastClr="000000"/>
                </a:solidFill>
              </a:rPr>
              <a:t> and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multiLvlStrRef>
              <c:f>'2017 unweighted by region'!$A$2:$B$88</c:f>
              <c:multiLvlStrCache>
                <c:ptCount val="87"/>
                <c:lvl>
                  <c:pt idx="0">
                    <c:v>Timor-Leste</c:v>
                  </c:pt>
                  <c:pt idx="1">
                    <c:v>Papua New Guinea</c:v>
                  </c:pt>
                  <c:pt idx="2">
                    <c:v>Pakistan</c:v>
                  </c:pt>
                  <c:pt idx="3">
                    <c:v>Lao PDR</c:v>
                  </c:pt>
                  <c:pt idx="4">
                    <c:v>Malaysia</c:v>
                  </c:pt>
                  <c:pt idx="5">
                    <c:v>Myanmar</c:v>
                  </c:pt>
                  <c:pt idx="6">
                    <c:v>Bangladesh</c:v>
                  </c:pt>
                  <c:pt idx="7">
                    <c:v>Bhutan</c:v>
                  </c:pt>
                  <c:pt idx="8">
                    <c:v>Afghanistan</c:v>
                  </c:pt>
                  <c:pt idx="9">
                    <c:v>India</c:v>
                  </c:pt>
                  <c:pt idx="10">
                    <c:v>Sri Lanka</c:v>
                  </c:pt>
                  <c:pt idx="11">
                    <c:v>Philippines</c:v>
                  </c:pt>
                  <c:pt idx="12">
                    <c:v>Cambodia</c:v>
                  </c:pt>
                  <c:pt idx="13">
                    <c:v>Solomon Islands</c:v>
                  </c:pt>
                  <c:pt idx="14">
                    <c:v>Mongolia</c:v>
                  </c:pt>
                  <c:pt idx="15">
                    <c:v>Viet Nam</c:v>
                  </c:pt>
                  <c:pt idx="16">
                    <c:v>Nepal</c:v>
                  </c:pt>
                  <c:pt idx="18">
                    <c:v>Romania</c:v>
                  </c:pt>
                  <c:pt idx="19">
                    <c:v>Russia</c:v>
                  </c:pt>
                  <c:pt idx="20">
                    <c:v>Georgia</c:v>
                  </c:pt>
                  <c:pt idx="21">
                    <c:v>Moldova</c:v>
                  </c:pt>
                  <c:pt idx="22">
                    <c:v>Kyrgyzstan</c:v>
                  </c:pt>
                  <c:pt idx="23">
                    <c:v>Turkmenistan</c:v>
                  </c:pt>
                  <c:pt idx="24">
                    <c:v>Kazakhstan</c:v>
                  </c:pt>
                  <c:pt idx="25">
                    <c:v>Ukraine</c:v>
                  </c:pt>
                  <c:pt idx="26">
                    <c:v>Uzbekistan</c:v>
                  </c:pt>
                  <c:pt idx="27">
                    <c:v>Armenia</c:v>
                  </c:pt>
                  <c:pt idx="28">
                    <c:v>Tajikistan</c:v>
                  </c:pt>
                  <c:pt idx="30">
                    <c:v>Bolivia</c:v>
                  </c:pt>
                  <c:pt idx="31">
                    <c:v>Guatemala</c:v>
                  </c:pt>
                  <c:pt idx="32">
                    <c:v>Haiti</c:v>
                  </c:pt>
                  <c:pt idx="33">
                    <c:v>Dominican Republic</c:v>
                  </c:pt>
                  <c:pt idx="34">
                    <c:v>Peru</c:v>
                  </c:pt>
                  <c:pt idx="35">
                    <c:v>Honduras</c:v>
                  </c:pt>
                  <c:pt idx="36">
                    <c:v>Panama</c:v>
                  </c:pt>
                  <c:pt idx="37">
                    <c:v>El Salvador</c:v>
                  </c:pt>
                  <c:pt idx="38">
                    <c:v>Colombia</c:v>
                  </c:pt>
                  <c:pt idx="39">
                    <c:v>Mexico</c:v>
                  </c:pt>
                  <c:pt idx="40">
                    <c:v>Jamaica</c:v>
                  </c:pt>
                  <c:pt idx="41">
                    <c:v>Nicaragua</c:v>
                  </c:pt>
                  <c:pt idx="43">
                    <c:v>Morocco</c:v>
                  </c:pt>
                  <c:pt idx="44">
                    <c:v>Iraq</c:v>
                  </c:pt>
                  <c:pt idx="45">
                    <c:v>Egypt</c:v>
                  </c:pt>
                  <c:pt idx="46">
                    <c:v>Palestine</c:v>
                  </c:pt>
                  <c:pt idx="47">
                    <c:v>Jordan</c:v>
                  </c:pt>
                  <c:pt idx="49">
                    <c:v>Eritrea</c:v>
                  </c:pt>
                  <c:pt idx="50">
                    <c:v>South Sudan</c:v>
                  </c:pt>
                  <c:pt idx="51">
                    <c:v>Somalia</c:v>
                  </c:pt>
                  <c:pt idx="52">
                    <c:v>Liberia</c:v>
                  </c:pt>
                  <c:pt idx="53">
                    <c:v>Nigeria</c:v>
                  </c:pt>
                  <c:pt idx="54">
                    <c:v>Namibia</c:v>
                  </c:pt>
                  <c:pt idx="55">
                    <c:v>Cameroon</c:v>
                  </c:pt>
                  <c:pt idx="56">
                    <c:v>Gambia</c:v>
                  </c:pt>
                  <c:pt idx="57">
                    <c:v>Zambia</c:v>
                  </c:pt>
                  <c:pt idx="58">
                    <c:v>Sierra Leone</c:v>
                  </c:pt>
                  <c:pt idx="59">
                    <c:v>Ethiopia</c:v>
                  </c:pt>
                  <c:pt idx="60">
                    <c:v>Lesotho</c:v>
                  </c:pt>
                  <c:pt idx="61">
                    <c:v>Uganda</c:v>
                  </c:pt>
                  <c:pt idx="62">
                    <c:v>Zimbabwe</c:v>
                  </c:pt>
                  <c:pt idx="63">
                    <c:v>Eswatini</c:v>
                  </c:pt>
                  <c:pt idx="64">
                    <c:v>Kenya</c:v>
                  </c:pt>
                  <c:pt idx="65">
                    <c:v>Malawi</c:v>
                  </c:pt>
                  <c:pt idx="66">
                    <c:v>Tanzania</c:v>
                  </c:pt>
                  <c:pt idx="67">
                    <c:v>Ghana</c:v>
                  </c:pt>
                  <c:pt idx="68">
                    <c:v>Rwanda</c:v>
                  </c:pt>
                  <c:pt idx="70">
                    <c:v>Chad</c:v>
                  </c:pt>
                  <c:pt idx="71">
                    <c:v>CAR</c:v>
                  </c:pt>
                  <c:pt idx="72">
                    <c:v>Mauritania</c:v>
                  </c:pt>
                  <c:pt idx="73">
                    <c:v>DR Congo</c:v>
                  </c:pt>
                  <c:pt idx="74">
                    <c:v>Congo</c:v>
                  </c:pt>
                  <c:pt idx="75">
                    <c:v>Cote d'Ivoire</c:v>
                  </c:pt>
                  <c:pt idx="76">
                    <c:v>Madagascar</c:v>
                  </c:pt>
                  <c:pt idx="77">
                    <c:v>Mozambique</c:v>
                  </c:pt>
                  <c:pt idx="78">
                    <c:v>Senegal</c:v>
                  </c:pt>
                  <c:pt idx="79">
                    <c:v>Burundi</c:v>
                  </c:pt>
                  <c:pt idx="80">
                    <c:v>Guinea</c:v>
                  </c:pt>
                  <c:pt idx="81">
                    <c:v>Guinea-Bissau</c:v>
                  </c:pt>
                  <c:pt idx="82">
                    <c:v>Togo</c:v>
                  </c:pt>
                  <c:pt idx="83">
                    <c:v>Burkina Faso</c:v>
                  </c:pt>
                  <c:pt idx="84">
                    <c:v>Niger</c:v>
                  </c:pt>
                  <c:pt idx="85">
                    <c:v>Mali</c:v>
                  </c:pt>
                  <c:pt idx="86">
                    <c:v>Sao Tome &amp; Principe</c:v>
                  </c:pt>
                </c:lvl>
                <c:lvl>
                  <c:pt idx="0">
                    <c:v>ASIA</c:v>
                  </c:pt>
                  <c:pt idx="18">
                    <c:v>EECA</c:v>
                  </c:pt>
                  <c:pt idx="30">
                    <c:v>LAC</c:v>
                  </c:pt>
                  <c:pt idx="43">
                    <c:v>MENA</c:v>
                  </c:pt>
                  <c:pt idx="49">
                    <c:v>SSAF-A</c:v>
                  </c:pt>
                  <c:pt idx="70">
                    <c:v>SSAF-F</c:v>
                  </c:pt>
                </c:lvl>
              </c:multiLvlStrCache>
            </c:multiLvlStrRef>
          </c:cat>
          <c:val>
            <c:numRef>
              <c:f>'2017 unweighted by region'!$I$2:$I$88</c:f>
              <c:numCache>
                <c:formatCode>General</c:formatCode>
                <c:ptCount val="87"/>
                <c:pt idx="0">
                  <c:v>40.692712842712844</c:v>
                </c:pt>
                <c:pt idx="1">
                  <c:v>52.537202480059619</c:v>
                </c:pt>
                <c:pt idx="2">
                  <c:v>51.452122128312602</c:v>
                </c:pt>
                <c:pt idx="3">
                  <c:v>54.486756453423112</c:v>
                </c:pt>
                <c:pt idx="4">
                  <c:v>58.404088504088513</c:v>
                </c:pt>
                <c:pt idx="5">
                  <c:v>61.60058521725189</c:v>
                </c:pt>
                <c:pt idx="6">
                  <c:v>62.950015288766579</c:v>
                </c:pt>
                <c:pt idx="7">
                  <c:v>62.245302757207526</c:v>
                </c:pt>
                <c:pt idx="8">
                  <c:v>62.96676533861406</c:v>
                </c:pt>
                <c:pt idx="9">
                  <c:v>64.386087061087068</c:v>
                </c:pt>
                <c:pt idx="10">
                  <c:v>65.429919287062148</c:v>
                </c:pt>
                <c:pt idx="11">
                  <c:v>64.074025974025972</c:v>
                </c:pt>
                <c:pt idx="12">
                  <c:v>64.977339767815963</c:v>
                </c:pt>
                <c:pt idx="13">
                  <c:v>71.39804639804639</c:v>
                </c:pt>
                <c:pt idx="14">
                  <c:v>78.319105761962916</c:v>
                </c:pt>
                <c:pt idx="15">
                  <c:v>81.432703451751067</c:v>
                </c:pt>
                <c:pt idx="16">
                  <c:v>82.45860566448799</c:v>
                </c:pt>
                <c:pt idx="18">
                  <c:v>29.969348008563692</c:v>
                </c:pt>
                <c:pt idx="19">
                  <c:v>35.870799835085542</c:v>
                </c:pt>
                <c:pt idx="20">
                  <c:v>39.886262282690858</c:v>
                </c:pt>
                <c:pt idx="21">
                  <c:v>41.669337606837594</c:v>
                </c:pt>
                <c:pt idx="22">
                  <c:v>53.581968498900544</c:v>
                </c:pt>
                <c:pt idx="23">
                  <c:v>56.50686086400372</c:v>
                </c:pt>
                <c:pt idx="24">
                  <c:v>60.580409097075766</c:v>
                </c:pt>
                <c:pt idx="25">
                  <c:v>62.739487276392047</c:v>
                </c:pt>
                <c:pt idx="26">
                  <c:v>70.942200127914404</c:v>
                </c:pt>
                <c:pt idx="27">
                  <c:v>74.871453766691872</c:v>
                </c:pt>
                <c:pt idx="28">
                  <c:v>87.866707366707388</c:v>
                </c:pt>
                <c:pt idx="30">
                  <c:v>45.906315906315918</c:v>
                </c:pt>
                <c:pt idx="31">
                  <c:v>48.080447330447328</c:v>
                </c:pt>
                <c:pt idx="32">
                  <c:v>56.697370530703864</c:v>
                </c:pt>
                <c:pt idx="33">
                  <c:v>59.014858157715295</c:v>
                </c:pt>
                <c:pt idx="34">
                  <c:v>59.212825269968121</c:v>
                </c:pt>
                <c:pt idx="35">
                  <c:v>61.033950617283949</c:v>
                </c:pt>
                <c:pt idx="36">
                  <c:v>64.363784363784362</c:v>
                </c:pt>
                <c:pt idx="37">
                  <c:v>67.728789728789735</c:v>
                </c:pt>
                <c:pt idx="38">
                  <c:v>67.201298701298697</c:v>
                </c:pt>
                <c:pt idx="39">
                  <c:v>70.078035985178829</c:v>
                </c:pt>
                <c:pt idx="40">
                  <c:v>68.415789037001161</c:v>
                </c:pt>
                <c:pt idx="41">
                  <c:v>77.585785290547207</c:v>
                </c:pt>
                <c:pt idx="43">
                  <c:v>59.515845752227754</c:v>
                </c:pt>
                <c:pt idx="44">
                  <c:v>59.749822487917726</c:v>
                </c:pt>
                <c:pt idx="45">
                  <c:v>61.591726791726799</c:v>
                </c:pt>
                <c:pt idx="46">
                  <c:v>69.652148481084481</c:v>
                </c:pt>
                <c:pt idx="47">
                  <c:v>74.723661743899839</c:v>
                </c:pt>
                <c:pt idx="49">
                  <c:v>38.625268910983195</c:v>
                </c:pt>
                <c:pt idx="50">
                  <c:v>43.327801827801821</c:v>
                </c:pt>
                <c:pt idx="51">
                  <c:v>51.841713841713847</c:v>
                </c:pt>
                <c:pt idx="52">
                  <c:v>58.270135214579653</c:v>
                </c:pt>
                <c:pt idx="53">
                  <c:v>62.353514739229027</c:v>
                </c:pt>
                <c:pt idx="54">
                  <c:v>60.524367695796279</c:v>
                </c:pt>
                <c:pt idx="55">
                  <c:v>67.201029129600556</c:v>
                </c:pt>
                <c:pt idx="56">
                  <c:v>70.044624687481829</c:v>
                </c:pt>
                <c:pt idx="57">
                  <c:v>69.979870129870136</c:v>
                </c:pt>
                <c:pt idx="58">
                  <c:v>70.216392425916254</c:v>
                </c:pt>
                <c:pt idx="59">
                  <c:v>71.144109858395566</c:v>
                </c:pt>
                <c:pt idx="60">
                  <c:v>74.393143364571941</c:v>
                </c:pt>
                <c:pt idx="61">
                  <c:v>73.439242855909512</c:v>
                </c:pt>
                <c:pt idx="62">
                  <c:v>75.158485077532703</c:v>
                </c:pt>
                <c:pt idx="63">
                  <c:v>77.809423468947273</c:v>
                </c:pt>
                <c:pt idx="64">
                  <c:v>78.780959780959776</c:v>
                </c:pt>
                <c:pt idx="65">
                  <c:v>80.998519998519981</c:v>
                </c:pt>
                <c:pt idx="66">
                  <c:v>82.770642937309589</c:v>
                </c:pt>
                <c:pt idx="67">
                  <c:v>84.613027184455774</c:v>
                </c:pt>
                <c:pt idx="68">
                  <c:v>91.579510436653308</c:v>
                </c:pt>
                <c:pt idx="70">
                  <c:v>46.988284202569922</c:v>
                </c:pt>
                <c:pt idx="71">
                  <c:v>56.168584325727188</c:v>
                </c:pt>
                <c:pt idx="72">
                  <c:v>56.692921716731242</c:v>
                </c:pt>
                <c:pt idx="73">
                  <c:v>60.012522045855377</c:v>
                </c:pt>
                <c:pt idx="74">
                  <c:v>61.611763897478184</c:v>
                </c:pt>
                <c:pt idx="75">
                  <c:v>65.984919930158028</c:v>
                </c:pt>
                <c:pt idx="76">
                  <c:v>68.321513231037045</c:v>
                </c:pt>
                <c:pt idx="77">
                  <c:v>69.081334406334392</c:v>
                </c:pt>
                <c:pt idx="78">
                  <c:v>71.756552970838683</c:v>
                </c:pt>
                <c:pt idx="79">
                  <c:v>71.846706203849052</c:v>
                </c:pt>
                <c:pt idx="80">
                  <c:v>71.918501956597169</c:v>
                </c:pt>
                <c:pt idx="81">
                  <c:v>73.615268329554027</c:v>
                </c:pt>
                <c:pt idx="82">
                  <c:v>74.666843033509693</c:v>
                </c:pt>
                <c:pt idx="83">
                  <c:v>73.95889295889296</c:v>
                </c:pt>
                <c:pt idx="84">
                  <c:v>75.336118907547487</c:v>
                </c:pt>
                <c:pt idx="85">
                  <c:v>77.454895104895115</c:v>
                </c:pt>
                <c:pt idx="86">
                  <c:v>79.090162560750784</c:v>
                </c:pt>
              </c:numCache>
            </c:numRef>
          </c:val>
          <c:extLst>
            <c:ext xmlns:c16="http://schemas.microsoft.com/office/drawing/2014/chart" uri="{C3380CC4-5D6E-409C-BE32-E72D297353CC}">
              <c16:uniqueId val="{00000000-561C-4E6C-A318-87AF5F2A1C48}"/>
            </c:ext>
          </c:extLst>
        </c:ser>
        <c:dLbls>
          <c:showLegendKey val="0"/>
          <c:showVal val="0"/>
          <c:showCatName val="0"/>
          <c:showSerName val="0"/>
          <c:showPercent val="0"/>
          <c:showBubbleSize val="0"/>
        </c:dLbls>
        <c:gapWidth val="182"/>
        <c:axId val="1597906608"/>
        <c:axId val="1503998112"/>
      </c:barChart>
      <c:catAx>
        <c:axId val="159790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503998112"/>
        <c:crosses val="autoZero"/>
        <c:auto val="1"/>
        <c:lblAlgn val="ctr"/>
        <c:lblOffset val="100"/>
        <c:noMultiLvlLbl val="0"/>
      </c:catAx>
      <c:valAx>
        <c:axId val="150399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9790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 difference in NCIFP item</a:t>
            </a:r>
            <a:r>
              <a:rPr lang="en-US" baseline="0"/>
              <a:t> scores for countries with an NCIFP conducted in 2014 and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Unweighted</c:v>
          </c:tx>
          <c:spPr>
            <a:ln w="28575" cap="rnd">
              <a:solidFill>
                <a:schemeClr val="accent1"/>
              </a:solidFill>
              <a:round/>
            </a:ln>
            <a:effectLst/>
          </c:spPr>
          <c:marker>
            <c:symbol val="none"/>
          </c:marker>
          <c:cat>
            <c:strRef>
              <c:f>'Median score change by question'!$D$5:$AL$5</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'Median score change by question'!$D$226:$AL$226</c:f>
              <c:numCache>
                <c:formatCode>0.0</c:formatCode>
                <c:ptCount val="35"/>
                <c:pt idx="0">
                  <c:v>3.8688621336622049</c:v>
                </c:pt>
                <c:pt idx="1">
                  <c:v>15.72364726776496</c:v>
                </c:pt>
                <c:pt idx="2">
                  <c:v>19.188128450763109</c:v>
                </c:pt>
                <c:pt idx="3">
                  <c:v>30.273163636752088</c:v>
                </c:pt>
                <c:pt idx="4">
                  <c:v>2.8483851854467588</c:v>
                </c:pt>
                <c:pt idx="5">
                  <c:v>-0.31608381868274193</c:v>
                </c:pt>
                <c:pt idx="6">
                  <c:v>16.981967103135275</c:v>
                </c:pt>
                <c:pt idx="7">
                  <c:v>23.14881979091664</c:v>
                </c:pt>
                <c:pt idx="8">
                  <c:v>12.721008462100514</c:v>
                </c:pt>
                <c:pt idx="9">
                  <c:v>15.242937328985946</c:v>
                </c:pt>
                <c:pt idx="10">
                  <c:v>0.24224683165948591</c:v>
                </c:pt>
                <c:pt idx="11">
                  <c:v>3.5509775851813288</c:v>
                </c:pt>
                <c:pt idx="12">
                  <c:v>3.9640362830443436</c:v>
                </c:pt>
                <c:pt idx="13">
                  <c:v>26.094349460371419</c:v>
                </c:pt>
                <c:pt idx="14">
                  <c:v>14.642902492426103</c:v>
                </c:pt>
                <c:pt idx="15">
                  <c:v>9.3000351502145548</c:v>
                </c:pt>
                <c:pt idx="16">
                  <c:v>15.80630645508144</c:v>
                </c:pt>
                <c:pt idx="17">
                  <c:v>25.051523247876304</c:v>
                </c:pt>
                <c:pt idx="18">
                  <c:v>19.249454499530813</c:v>
                </c:pt>
                <c:pt idx="19">
                  <c:v>4.4148575082345687</c:v>
                </c:pt>
                <c:pt idx="20">
                  <c:v>2.8842869171216847</c:v>
                </c:pt>
                <c:pt idx="21">
                  <c:v>3.6524306398505146</c:v>
                </c:pt>
                <c:pt idx="22">
                  <c:v>2.4328862069054367</c:v>
                </c:pt>
                <c:pt idx="23">
                  <c:v>-1.2862829754063654</c:v>
                </c:pt>
                <c:pt idx="24">
                  <c:v>7.0586217465350813</c:v>
                </c:pt>
                <c:pt idx="25">
                  <c:v>9.9275531306899438</c:v>
                </c:pt>
                <c:pt idx="26">
                  <c:v>4.0535128544249233E-2</c:v>
                </c:pt>
                <c:pt idx="27">
                  <c:v>-5.3827817234534692</c:v>
                </c:pt>
                <c:pt idx="28">
                  <c:v>6.5342656762035816</c:v>
                </c:pt>
                <c:pt idx="29">
                  <c:v>2.948197740848542</c:v>
                </c:pt>
                <c:pt idx="30">
                  <c:v>24.502584253940704</c:v>
                </c:pt>
                <c:pt idx="31">
                  <c:v>17.078499770847884</c:v>
                </c:pt>
                <c:pt idx="32">
                  <c:v>14.959611825989118</c:v>
                </c:pt>
                <c:pt idx="33">
                  <c:v>25.578979010857111</c:v>
                </c:pt>
                <c:pt idx="34">
                  <c:v>20.263388307492235</c:v>
                </c:pt>
              </c:numCache>
            </c:numRef>
          </c:val>
          <c:smooth val="0"/>
          <c:extLst xmlns:c15="http://schemas.microsoft.com/office/drawing/2012/chart">
            <c:ext xmlns:c16="http://schemas.microsoft.com/office/drawing/2014/chart" uri="{C3380CC4-5D6E-409C-BE32-E72D297353CC}">
              <c16:uniqueId val="{00000000-4A02-447B-A066-CA93914C982B}"/>
            </c:ext>
          </c:extLst>
        </c:ser>
        <c:dLbls>
          <c:showLegendKey val="0"/>
          <c:showVal val="0"/>
          <c:showCatName val="0"/>
          <c:showSerName val="0"/>
          <c:showPercent val="0"/>
          <c:showBubbleSize val="0"/>
        </c:dLbls>
        <c:smooth val="0"/>
        <c:axId val="1269802912"/>
        <c:axId val="1163342080"/>
        <c:extLst>
          <c:ext xmlns:c15="http://schemas.microsoft.com/office/drawing/2012/chart" uri="{02D57815-91ED-43cb-92C2-25804820EDAC}">
            <c15:filteredLineSeries>
              <c15:ser>
                <c:idx val="1"/>
                <c:order val="1"/>
                <c:tx>
                  <c:v>Weighted</c:v>
                </c:tx>
                <c:spPr>
                  <a:ln w="28575" cap="rnd">
                    <a:solidFill>
                      <a:schemeClr val="accent2"/>
                    </a:solidFill>
                    <a:round/>
                  </a:ln>
                  <a:effectLst/>
                </c:spPr>
                <c:marker>
                  <c:symbol val="none"/>
                </c:marker>
                <c:cat>
                  <c:strRef>
                    <c:extLst>
                      <c:ext uri="{02D57815-91ED-43cb-92C2-25804820EDAC}">
                        <c15:formulaRef>
                          <c15:sqref>'Median score change by question'!$D$5:$AL$5</c15:sqref>
                        </c15:formulaRef>
                      </c:ext>
                    </c:extLst>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extLst>
                      <c:ext uri="{02D57815-91ED-43cb-92C2-25804820EDAC}">
                        <c15:formulaRef>
                          <c15:sqref>'Median score change by question'!$D$456:$AL$456</c15:sqref>
                        </c15:formulaRef>
                      </c:ext>
                    </c:extLst>
                    <c:numCache>
                      <c:formatCode>0.0</c:formatCode>
                      <c:ptCount val="35"/>
                      <c:pt idx="0">
                        <c:v>0</c:v>
                      </c:pt>
                      <c:pt idx="1">
                        <c:v>30.769230769230766</c:v>
                      </c:pt>
                      <c:pt idx="2">
                        <c:v>9.0909090909090882</c:v>
                      </c:pt>
                      <c:pt idx="3">
                        <c:v>10.714285714285699</c:v>
                      </c:pt>
                      <c:pt idx="4">
                        <c:v>10.622710622710628</c:v>
                      </c:pt>
                      <c:pt idx="5">
                        <c:v>1.7845927781937512</c:v>
                      </c:pt>
                      <c:pt idx="6">
                        <c:v>21.428571428571423</c:v>
                      </c:pt>
                      <c:pt idx="7">
                        <c:v>39.999999999999993</c:v>
                      </c:pt>
                      <c:pt idx="8">
                        <c:v>15.376106903263993</c:v>
                      </c:pt>
                      <c:pt idx="9">
                        <c:v>11.211060441398212</c:v>
                      </c:pt>
                      <c:pt idx="10">
                        <c:v>1.4814814814814719</c:v>
                      </c:pt>
                      <c:pt idx="11">
                        <c:v>-27.250714576441794</c:v>
                      </c:pt>
                      <c:pt idx="12">
                        <c:v>32.90598290598291</c:v>
                      </c:pt>
                      <c:pt idx="13">
                        <c:v>28.165366660094772</c:v>
                      </c:pt>
                      <c:pt idx="14">
                        <c:v>72.529432412705674</c:v>
                      </c:pt>
                      <c:pt idx="15">
                        <c:v>32.307692307692307</c:v>
                      </c:pt>
                      <c:pt idx="16">
                        <c:v>14.598571302825034</c:v>
                      </c:pt>
                      <c:pt idx="17">
                        <c:v>17.371366839208072</c:v>
                      </c:pt>
                      <c:pt idx="18">
                        <c:v>42.857142857142847</c:v>
                      </c:pt>
                      <c:pt idx="19">
                        <c:v>0.50505050505050764</c:v>
                      </c:pt>
                      <c:pt idx="20">
                        <c:v>16.719576719576715</c:v>
                      </c:pt>
                      <c:pt idx="21">
                        <c:v>0.26455026455025837</c:v>
                      </c:pt>
                      <c:pt idx="22">
                        <c:v>1.587301587301581</c:v>
                      </c:pt>
                      <c:pt idx="23">
                        <c:v>-3.968253968253979</c:v>
                      </c:pt>
                      <c:pt idx="24">
                        <c:v>4.1880341880341829</c:v>
                      </c:pt>
                      <c:pt idx="25">
                        <c:v>10.394241914935341</c:v>
                      </c:pt>
                      <c:pt idx="26">
                        <c:v>4.7977207977207996</c:v>
                      </c:pt>
                      <c:pt idx="27">
                        <c:v>-10.101010101010104</c:v>
                      </c:pt>
                      <c:pt idx="28">
                        <c:v>5.7780890133831289</c:v>
                      </c:pt>
                      <c:pt idx="29">
                        <c:v>2.6251526251526158</c:v>
                      </c:pt>
                      <c:pt idx="30">
                        <c:v>22.672971830684368</c:v>
                      </c:pt>
                      <c:pt idx="31">
                        <c:v>50</c:v>
                      </c:pt>
                      <c:pt idx="32">
                        <c:v>36.363636363636367</c:v>
                      </c:pt>
                      <c:pt idx="33">
                        <c:v>9.6969696969696919</c:v>
                      </c:pt>
                      <c:pt idx="34">
                        <c:v>56.66666666666665</c:v>
                      </c:pt>
                    </c:numCache>
                  </c:numRef>
                </c:val>
                <c:smooth val="0"/>
                <c:extLst>
                  <c:ext xmlns:c16="http://schemas.microsoft.com/office/drawing/2014/chart" uri="{C3380CC4-5D6E-409C-BE32-E72D297353CC}">
                    <c16:uniqueId val="{00000002-017B-4201-A079-0E8CCB1A2F46}"/>
                  </c:ext>
                </c:extLst>
              </c15:ser>
            </c15:filteredLineSeries>
          </c:ext>
        </c:extLst>
      </c:lineChart>
      <c:catAx>
        <c:axId val="12698029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42080"/>
        <c:crosses val="autoZero"/>
        <c:auto val="1"/>
        <c:lblAlgn val="ctr"/>
        <c:lblOffset val="100"/>
        <c:noMultiLvlLbl val="0"/>
      </c:catAx>
      <c:valAx>
        <c:axId val="1163342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difference from 2014 to 2017</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0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Median difference in NCIFP item</a:t>
            </a:r>
            <a:r>
              <a:rPr lang="en-US" sz="1200" baseline="0"/>
              <a:t> scores for countries with an NCIFP conducted in 2014 and 2017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Unweighted</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'Median score change by question'!$D$5:$AL$5</c:f>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f>'Median score change by question'!$D$226:$AL$226</c:f>
              <c:numCache>
                <c:formatCode>0.0</c:formatCode>
                <c:ptCount val="35"/>
                <c:pt idx="0">
                  <c:v>3.8688621336622049</c:v>
                </c:pt>
                <c:pt idx="1">
                  <c:v>15.72364726776496</c:v>
                </c:pt>
                <c:pt idx="2">
                  <c:v>19.188128450763109</c:v>
                </c:pt>
                <c:pt idx="3">
                  <c:v>30.273163636752088</c:v>
                </c:pt>
                <c:pt idx="4">
                  <c:v>2.8483851854467588</c:v>
                </c:pt>
                <c:pt idx="5">
                  <c:v>-0.31608381868274193</c:v>
                </c:pt>
                <c:pt idx="6">
                  <c:v>16.981967103135275</c:v>
                </c:pt>
                <c:pt idx="7">
                  <c:v>23.14881979091664</c:v>
                </c:pt>
                <c:pt idx="8">
                  <c:v>12.721008462100514</c:v>
                </c:pt>
                <c:pt idx="9">
                  <c:v>15.242937328985946</c:v>
                </c:pt>
                <c:pt idx="10">
                  <c:v>0.24224683165948591</c:v>
                </c:pt>
                <c:pt idx="11">
                  <c:v>3.5509775851813288</c:v>
                </c:pt>
                <c:pt idx="12">
                  <c:v>3.9640362830443436</c:v>
                </c:pt>
                <c:pt idx="13">
                  <c:v>26.094349460371419</c:v>
                </c:pt>
                <c:pt idx="14">
                  <c:v>14.642902492426103</c:v>
                </c:pt>
                <c:pt idx="15">
                  <c:v>9.3000351502145548</c:v>
                </c:pt>
                <c:pt idx="16">
                  <c:v>15.80630645508144</c:v>
                </c:pt>
                <c:pt idx="17">
                  <c:v>25.051523247876304</c:v>
                </c:pt>
                <c:pt idx="18">
                  <c:v>19.249454499530813</c:v>
                </c:pt>
                <c:pt idx="19">
                  <c:v>4.4148575082345687</c:v>
                </c:pt>
                <c:pt idx="20">
                  <c:v>2.8842869171216847</c:v>
                </c:pt>
                <c:pt idx="21">
                  <c:v>3.6524306398505146</c:v>
                </c:pt>
                <c:pt idx="22">
                  <c:v>2.4328862069054367</c:v>
                </c:pt>
                <c:pt idx="23">
                  <c:v>-1.2862829754063654</c:v>
                </c:pt>
                <c:pt idx="24">
                  <c:v>7.0586217465350813</c:v>
                </c:pt>
                <c:pt idx="25">
                  <c:v>9.9275531306899438</c:v>
                </c:pt>
                <c:pt idx="26">
                  <c:v>4.0535128544249233E-2</c:v>
                </c:pt>
                <c:pt idx="27">
                  <c:v>-5.3827817234534692</c:v>
                </c:pt>
                <c:pt idx="28">
                  <c:v>6.5342656762035816</c:v>
                </c:pt>
                <c:pt idx="29">
                  <c:v>2.948197740848542</c:v>
                </c:pt>
                <c:pt idx="30">
                  <c:v>24.502584253940704</c:v>
                </c:pt>
                <c:pt idx="31">
                  <c:v>17.078499770847884</c:v>
                </c:pt>
                <c:pt idx="32">
                  <c:v>14.959611825989118</c:v>
                </c:pt>
                <c:pt idx="33">
                  <c:v>25.578979010857111</c:v>
                </c:pt>
                <c:pt idx="34">
                  <c:v>20.263388307492235</c:v>
                </c:pt>
              </c:numCache>
            </c:numRef>
          </c:val>
          <c:extLst xmlns:c15="http://schemas.microsoft.com/office/drawing/2012/chart">
            <c:ext xmlns:c16="http://schemas.microsoft.com/office/drawing/2014/chart" uri="{C3380CC4-5D6E-409C-BE32-E72D297353CC}">
              <c16:uniqueId val="{00000000-46B7-431A-BD29-45B12B05D00C}"/>
            </c:ext>
          </c:extLst>
        </c:ser>
        <c:dLbls>
          <c:dLblPos val="outEnd"/>
          <c:showLegendKey val="0"/>
          <c:showVal val="1"/>
          <c:showCatName val="0"/>
          <c:showSerName val="0"/>
          <c:showPercent val="0"/>
          <c:showBubbleSize val="0"/>
        </c:dLbls>
        <c:gapWidth val="150"/>
        <c:axId val="1269802912"/>
        <c:axId val="1163342080"/>
        <c:extLst>
          <c:ext xmlns:c15="http://schemas.microsoft.com/office/drawing/2012/chart" uri="{02D57815-91ED-43cb-92C2-25804820EDAC}">
            <c15:filteredBarSeries>
              <c15:ser>
                <c:idx val="1"/>
                <c:order val="1"/>
                <c:tx>
                  <c:v>Weighted</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'Median score change by question'!$D$5:$AL$5</c15:sqref>
                        </c15:formulaRef>
                      </c:ext>
                    </c:extLst>
                    <c:strCache>
                      <c:ptCount val="35"/>
                      <c:pt idx="0">
                        <c:v>Defined objectives</c:v>
                      </c:pt>
                      <c:pt idx="1">
                        <c:v>Reaching vuln</c:v>
                      </c:pt>
                      <c:pt idx="2">
                        <c:v>Resource needs projected</c:v>
                      </c:pt>
                      <c:pt idx="3">
                        <c:v>Diverse participation</c:v>
                      </c:pt>
                      <c:pt idx="4">
                        <c:v>High level support</c:v>
                      </c:pt>
                      <c:pt idx="5">
                        <c:v>Supplies regulations</c:v>
                      </c:pt>
                      <c:pt idx="6">
                        <c:v>Data collect private commodities</c:v>
                      </c:pt>
                      <c:pt idx="7">
                        <c:v>Quality control for service stats</c:v>
                      </c:pt>
                      <c:pt idx="8">
                        <c:v>Data used for vuln access</c:v>
                      </c:pt>
                      <c:pt idx="9">
                        <c:v>Data to monitor subgroups</c:v>
                      </c:pt>
                      <c:pt idx="10">
                        <c:v>Record keeping</c:v>
                      </c:pt>
                      <c:pt idx="11">
                        <c:v>Data used to measure progress</c:v>
                      </c:pt>
                      <c:pt idx="12">
                        <c:v>Data used for program improvement</c:v>
                      </c:pt>
                      <c:pt idx="13">
                        <c:v>SOPs match WHO</c:v>
                      </c:pt>
                      <c:pt idx="14">
                        <c:v>Taskshare</c:v>
                      </c:pt>
                      <c:pt idx="15">
                        <c:v>QoC indicators pubic</c:v>
                      </c:pt>
                      <c:pt idx="16">
                        <c:v>QoC indicators private</c:v>
                      </c:pt>
                      <c:pt idx="17">
                        <c:v>Structures to address QoC</c:v>
                      </c:pt>
                      <c:pt idx="18">
                        <c:v>Info on provider bias</c:v>
                      </c:pt>
                      <c:pt idx="19">
                        <c:v>Training</c:v>
                      </c:pt>
                      <c:pt idx="20">
                        <c:v>Logistics and supply</c:v>
                      </c:pt>
                      <c:pt idx="21">
                        <c:v>Supervision</c:v>
                      </c:pt>
                      <c:pt idx="22">
                        <c:v>Sterilization counsel</c:v>
                      </c:pt>
                      <c:pt idx="23">
                        <c:v>IUD removal access</c:v>
                      </c:pt>
                      <c:pt idx="24">
                        <c:v>Implant removal access</c:v>
                      </c:pt>
                      <c:pt idx="25">
                        <c:v>Anti-discrimination policy</c:v>
                      </c:pt>
                      <c:pt idx="26">
                        <c:v>Providers discriminate</c:v>
                      </c:pt>
                      <c:pt idx="27">
                        <c:v>CBD dist</c:v>
                      </c:pt>
                      <c:pt idx="28">
                        <c:v>LAPM access</c:v>
                      </c:pt>
                      <c:pt idx="29">
                        <c:v>STM access</c:v>
                      </c:pt>
                      <c:pt idx="30">
                        <c:v>Monitor access</c:v>
                      </c:pt>
                      <c:pt idx="31">
                        <c:v>Monitor denial of services</c:v>
                      </c:pt>
                      <c:pt idx="32">
                        <c:v>Violations review</c:v>
                      </c:pt>
                      <c:pt idx="33">
                        <c:v>Feedback</c:v>
                      </c:pt>
                      <c:pt idx="34">
                        <c:v>Communication</c:v>
                      </c:pt>
                    </c:strCache>
                  </c:strRef>
                </c:cat>
                <c:val>
                  <c:numRef>
                    <c:extLst>
                      <c:ext uri="{02D57815-91ED-43cb-92C2-25804820EDAC}">
                        <c15:formulaRef>
                          <c15:sqref>'Median score change by question'!$D$456:$AL$456</c15:sqref>
                        </c15:formulaRef>
                      </c:ext>
                    </c:extLst>
                    <c:numCache>
                      <c:formatCode>0.0</c:formatCode>
                      <c:ptCount val="35"/>
                      <c:pt idx="0">
                        <c:v>0</c:v>
                      </c:pt>
                      <c:pt idx="1">
                        <c:v>30.769230769230766</c:v>
                      </c:pt>
                      <c:pt idx="2">
                        <c:v>9.0909090909090882</c:v>
                      </c:pt>
                      <c:pt idx="3">
                        <c:v>10.714285714285699</c:v>
                      </c:pt>
                      <c:pt idx="4">
                        <c:v>10.622710622710628</c:v>
                      </c:pt>
                      <c:pt idx="5">
                        <c:v>1.7845927781937512</c:v>
                      </c:pt>
                      <c:pt idx="6">
                        <c:v>21.428571428571423</c:v>
                      </c:pt>
                      <c:pt idx="7">
                        <c:v>39.999999999999993</c:v>
                      </c:pt>
                      <c:pt idx="8">
                        <c:v>15.376106903263993</c:v>
                      </c:pt>
                      <c:pt idx="9">
                        <c:v>11.211060441398212</c:v>
                      </c:pt>
                      <c:pt idx="10">
                        <c:v>1.4814814814814719</c:v>
                      </c:pt>
                      <c:pt idx="11">
                        <c:v>-27.250714576441794</c:v>
                      </c:pt>
                      <c:pt idx="12">
                        <c:v>32.90598290598291</c:v>
                      </c:pt>
                      <c:pt idx="13">
                        <c:v>28.165366660094772</c:v>
                      </c:pt>
                      <c:pt idx="14">
                        <c:v>72.529432412705674</c:v>
                      </c:pt>
                      <c:pt idx="15">
                        <c:v>32.307692307692307</c:v>
                      </c:pt>
                      <c:pt idx="16">
                        <c:v>14.598571302825034</c:v>
                      </c:pt>
                      <c:pt idx="17">
                        <c:v>17.371366839208072</c:v>
                      </c:pt>
                      <c:pt idx="18">
                        <c:v>42.857142857142847</c:v>
                      </c:pt>
                      <c:pt idx="19">
                        <c:v>0.50505050505050764</c:v>
                      </c:pt>
                      <c:pt idx="20">
                        <c:v>16.719576719576715</c:v>
                      </c:pt>
                      <c:pt idx="21">
                        <c:v>0.26455026455025837</c:v>
                      </c:pt>
                      <c:pt idx="22">
                        <c:v>1.587301587301581</c:v>
                      </c:pt>
                      <c:pt idx="23">
                        <c:v>-3.968253968253979</c:v>
                      </c:pt>
                      <c:pt idx="24">
                        <c:v>4.1880341880341829</c:v>
                      </c:pt>
                      <c:pt idx="25">
                        <c:v>10.394241914935341</c:v>
                      </c:pt>
                      <c:pt idx="26">
                        <c:v>4.7977207977207996</c:v>
                      </c:pt>
                      <c:pt idx="27">
                        <c:v>-10.101010101010104</c:v>
                      </c:pt>
                      <c:pt idx="28">
                        <c:v>5.7780890133831289</c:v>
                      </c:pt>
                      <c:pt idx="29">
                        <c:v>2.6251526251526158</c:v>
                      </c:pt>
                      <c:pt idx="30">
                        <c:v>22.672971830684368</c:v>
                      </c:pt>
                      <c:pt idx="31">
                        <c:v>50</c:v>
                      </c:pt>
                      <c:pt idx="32">
                        <c:v>36.363636363636367</c:v>
                      </c:pt>
                      <c:pt idx="33">
                        <c:v>9.6969696969696919</c:v>
                      </c:pt>
                      <c:pt idx="34">
                        <c:v>56.66666666666665</c:v>
                      </c:pt>
                    </c:numCache>
                  </c:numRef>
                </c:val>
                <c:extLst>
                  <c:ext xmlns:c16="http://schemas.microsoft.com/office/drawing/2014/chart" uri="{C3380CC4-5D6E-409C-BE32-E72D297353CC}">
                    <c16:uniqueId val="{00000001-46B7-431A-BD29-45B12B05D00C}"/>
                  </c:ext>
                </c:extLst>
              </c15:ser>
            </c15:filteredBarSeries>
          </c:ext>
        </c:extLst>
      </c:barChart>
      <c:catAx>
        <c:axId val="12698029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63342080"/>
        <c:crosses val="autoZero"/>
        <c:auto val="1"/>
        <c:lblAlgn val="ctr"/>
        <c:lblOffset val="100"/>
        <c:noMultiLvlLbl val="0"/>
      </c:catAx>
      <c:valAx>
        <c:axId val="1163342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sz="800"/>
                  <a:t>Score difference from 2014 to 2017</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698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between Total</a:t>
            </a:r>
            <a:r>
              <a:rPr lang="en-US" baseline="0"/>
              <a:t> 2017 NCIFP Score and mCPR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8250656167979"/>
                  <c:y val="0.1817826648018359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corr'!$K$3:$K$84</c:f>
              <c:numCache>
                <c:formatCode>General</c:formatCode>
                <c:ptCount val="82"/>
                <c:pt idx="0">
                  <c:v>#N/A</c:v>
                </c:pt>
                <c:pt idx="1">
                  <c:v>#N/A</c:v>
                </c:pt>
                <c:pt idx="2">
                  <c:v>#N/A</c:v>
                </c:pt>
                <c:pt idx="3">
                  <c:v>#N/A</c:v>
                </c:pt>
                <c:pt idx="4">
                  <c:v>#N/A</c:v>
                </c:pt>
                <c:pt idx="5">
                  <c:v>73.95889295889296</c:v>
                </c:pt>
                <c:pt idx="6">
                  <c:v>71.846706203849052</c:v>
                </c:pt>
                <c:pt idx="7">
                  <c:v>#N/A</c:v>
                </c:pt>
                <c:pt idx="8">
                  <c:v>67.201029129600556</c:v>
                </c:pt>
                <c:pt idx="9">
                  <c:v>56.168584325727188</c:v>
                </c:pt>
                <c:pt idx="10">
                  <c:v>46.988284202569922</c:v>
                </c:pt>
                <c:pt idx="11">
                  <c:v>#N/A</c:v>
                </c:pt>
                <c:pt idx="12">
                  <c:v>61.611763897478184</c:v>
                </c:pt>
                <c:pt idx="13">
                  <c:v>65.984919930158028</c:v>
                </c:pt>
                <c:pt idx="14">
                  <c:v>#N/A</c:v>
                </c:pt>
                <c:pt idx="15">
                  <c:v>60.012522045855377</c:v>
                </c:pt>
                <c:pt idx="16">
                  <c:v>#N/A</c:v>
                </c:pt>
                <c:pt idx="17">
                  <c:v>#N/A</c:v>
                </c:pt>
                <c:pt idx="18">
                  <c:v>38.625268910983195</c:v>
                </c:pt>
                <c:pt idx="19">
                  <c:v>71.144109858395566</c:v>
                </c:pt>
                <c:pt idx="20">
                  <c:v>70.044624687481829</c:v>
                </c:pt>
                <c:pt idx="21">
                  <c:v>#N/A</c:v>
                </c:pt>
                <c:pt idx="22">
                  <c:v>84.613027184455774</c:v>
                </c:pt>
                <c:pt idx="23">
                  <c:v>#N/A</c:v>
                </c:pt>
                <c:pt idx="24">
                  <c:v>71.918501956597169</c:v>
                </c:pt>
                <c:pt idx="25">
                  <c:v>73.615268329554027</c:v>
                </c:pt>
                <c:pt idx="26">
                  <c:v>#N/A</c:v>
                </c:pt>
                <c:pt idx="27">
                  <c:v>#N/A</c:v>
                </c:pt>
                <c:pt idx="28">
                  <c:v>#N/A</c:v>
                </c:pt>
                <c:pt idx="29">
                  <c:v>#N/A</c:v>
                </c:pt>
                <c:pt idx="30">
                  <c:v>#N/A</c:v>
                </c:pt>
                <c:pt idx="31">
                  <c:v>#N/A</c:v>
                </c:pt>
                <c:pt idx="32">
                  <c:v>#N/A</c:v>
                </c:pt>
                <c:pt idx="33">
                  <c:v>78.780959780959776</c:v>
                </c:pt>
                <c:pt idx="34">
                  <c:v>#N/A</c:v>
                </c:pt>
                <c:pt idx="35">
                  <c:v>#N/A</c:v>
                </c:pt>
                <c:pt idx="36">
                  <c:v>74.393143364571941</c:v>
                </c:pt>
                <c:pt idx="37">
                  <c:v>58.270135214579653</c:v>
                </c:pt>
                <c:pt idx="38">
                  <c:v>68.321513231037045</c:v>
                </c:pt>
                <c:pt idx="39">
                  <c:v>80.998519998519981</c:v>
                </c:pt>
                <c:pt idx="40">
                  <c:v>#N/A</c:v>
                </c:pt>
                <c:pt idx="41">
                  <c:v>77.454895104895115</c:v>
                </c:pt>
                <c:pt idx="42">
                  <c:v>56.692921716731242</c:v>
                </c:pt>
                <c:pt idx="43">
                  <c:v>#N/A</c:v>
                </c:pt>
                <c:pt idx="44">
                  <c:v>#N/A</c:v>
                </c:pt>
                <c:pt idx="45">
                  <c:v>#N/A</c:v>
                </c:pt>
                <c:pt idx="46">
                  <c:v>#N/A</c:v>
                </c:pt>
                <c:pt idx="47">
                  <c:v>69.081334406334392</c:v>
                </c:pt>
                <c:pt idx="48">
                  <c:v>#N/A</c:v>
                </c:pt>
                <c:pt idx="49">
                  <c:v>60.524367695796279</c:v>
                </c:pt>
                <c:pt idx="50">
                  <c:v>#N/A</c:v>
                </c:pt>
                <c:pt idx="51">
                  <c:v>#N/A</c:v>
                </c:pt>
                <c:pt idx="52">
                  <c:v>75.336118907547487</c:v>
                </c:pt>
                <c:pt idx="53">
                  <c:v>62.353514739229027</c:v>
                </c:pt>
                <c:pt idx="54">
                  <c:v>#N/A</c:v>
                </c:pt>
                <c:pt idx="55">
                  <c:v>#N/A</c:v>
                </c:pt>
                <c:pt idx="56">
                  <c:v>#N/A</c:v>
                </c:pt>
                <c:pt idx="57">
                  <c:v>#N/A</c:v>
                </c:pt>
                <c:pt idx="58">
                  <c:v>#N/A</c:v>
                </c:pt>
                <c:pt idx="59">
                  <c:v>#N/A</c:v>
                </c:pt>
                <c:pt idx="60">
                  <c:v>#N/A</c:v>
                </c:pt>
                <c:pt idx="61">
                  <c:v>#N/A</c:v>
                </c:pt>
                <c:pt idx="62">
                  <c:v>91.579510436653308</c:v>
                </c:pt>
                <c:pt idx="63">
                  <c:v>79.090162560750784</c:v>
                </c:pt>
                <c:pt idx="64">
                  <c:v>71.756552970838683</c:v>
                </c:pt>
                <c:pt idx="65">
                  <c:v>70.216392425916254</c:v>
                </c:pt>
                <c:pt idx="66">
                  <c:v>#N/A</c:v>
                </c:pt>
                <c:pt idx="67">
                  <c:v>51.841713841713847</c:v>
                </c:pt>
                <c:pt idx="68">
                  <c:v>43.327801827801821</c:v>
                </c:pt>
                <c:pt idx="69">
                  <c:v>#N/A</c:v>
                </c:pt>
                <c:pt idx="70">
                  <c:v>77.809423468947273</c:v>
                </c:pt>
                <c:pt idx="71">
                  <c:v>#N/A</c:v>
                </c:pt>
                <c:pt idx="72">
                  <c:v>82.770642937309589</c:v>
                </c:pt>
                <c:pt idx="73">
                  <c:v>#N/A</c:v>
                </c:pt>
                <c:pt idx="74">
                  <c:v>74.666843033509693</c:v>
                </c:pt>
                <c:pt idx="75">
                  <c:v>#N/A</c:v>
                </c:pt>
                <c:pt idx="76">
                  <c:v>73.439242855909512</c:v>
                </c:pt>
                <c:pt idx="77">
                  <c:v>#N/A</c:v>
                </c:pt>
                <c:pt idx="78">
                  <c:v>#N/A</c:v>
                </c:pt>
                <c:pt idx="79">
                  <c:v>#N/A</c:v>
                </c:pt>
                <c:pt idx="80">
                  <c:v>69.979870129870136</c:v>
                </c:pt>
                <c:pt idx="81">
                  <c:v>75.158485077532703</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08A1-4C71-AEDB-5B994358FD38}"/>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5487729658792653"/>
                  <c:y val="-0.1094665914552633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corr'!$L$3:$L$84</c:f>
              <c:numCache>
                <c:formatCode>General</c:formatCode>
                <c:ptCount val="82"/>
                <c:pt idx="0">
                  <c:v>62.96676533861406</c:v>
                </c:pt>
                <c:pt idx="1">
                  <c:v>74.871453766691872</c:v>
                </c:pt>
                <c:pt idx="2">
                  <c:v>62.950015288766579</c:v>
                </c:pt>
                <c:pt idx="3">
                  <c:v>62.245302757207526</c:v>
                </c:pt>
                <c:pt idx="4">
                  <c:v>45.906315906315918</c:v>
                </c:pt>
                <c:pt idx="5">
                  <c:v>#N/A</c:v>
                </c:pt>
                <c:pt idx="6">
                  <c:v>#N/A</c:v>
                </c:pt>
                <c:pt idx="7">
                  <c:v>64.977339767815963</c:v>
                </c:pt>
                <c:pt idx="8">
                  <c:v>#N/A</c:v>
                </c:pt>
                <c:pt idx="9">
                  <c:v>#N/A</c:v>
                </c:pt>
                <c:pt idx="10">
                  <c:v>#N/A</c:v>
                </c:pt>
                <c:pt idx="11">
                  <c:v>67.201298701298697</c:v>
                </c:pt>
                <c:pt idx="12">
                  <c:v>#N/A</c:v>
                </c:pt>
                <c:pt idx="13">
                  <c:v>#N/A</c:v>
                </c:pt>
                <c:pt idx="14">
                  <c:v>59.014858157715295</c:v>
                </c:pt>
                <c:pt idx="15">
                  <c:v>#N/A</c:v>
                </c:pt>
                <c:pt idx="16">
                  <c:v>61.591726791726799</c:v>
                </c:pt>
                <c:pt idx="17">
                  <c:v>67.728789728789735</c:v>
                </c:pt>
                <c:pt idx="18">
                  <c:v>#N/A</c:v>
                </c:pt>
                <c:pt idx="19">
                  <c:v>#N/A</c:v>
                </c:pt>
                <c:pt idx="20">
                  <c:v>#N/A</c:v>
                </c:pt>
                <c:pt idx="21">
                  <c:v>39.886262282690858</c:v>
                </c:pt>
                <c:pt idx="22">
                  <c:v>#N/A</c:v>
                </c:pt>
                <c:pt idx="23">
                  <c:v>48.080447330447328</c:v>
                </c:pt>
                <c:pt idx="24">
                  <c:v>#N/A</c:v>
                </c:pt>
                <c:pt idx="25">
                  <c:v>#N/A</c:v>
                </c:pt>
                <c:pt idx="26">
                  <c:v>56.697370530703864</c:v>
                </c:pt>
                <c:pt idx="27">
                  <c:v>61.033950617283949</c:v>
                </c:pt>
                <c:pt idx="28">
                  <c:v>64.386087061087068</c:v>
                </c:pt>
                <c:pt idx="29">
                  <c:v>59.749822487917726</c:v>
                </c:pt>
                <c:pt idx="30">
                  <c:v>68.415789037001161</c:v>
                </c:pt>
                <c:pt idx="31">
                  <c:v>74.723661743899839</c:v>
                </c:pt>
                <c:pt idx="32">
                  <c:v>60.580409097075766</c:v>
                </c:pt>
                <c:pt idx="33">
                  <c:v>#N/A</c:v>
                </c:pt>
                <c:pt idx="34">
                  <c:v>53.581968498900544</c:v>
                </c:pt>
                <c:pt idx="35">
                  <c:v>54.486756453423112</c:v>
                </c:pt>
                <c:pt idx="36">
                  <c:v>#N/A</c:v>
                </c:pt>
                <c:pt idx="37">
                  <c:v>#N/A</c:v>
                </c:pt>
                <c:pt idx="38">
                  <c:v>#N/A</c:v>
                </c:pt>
                <c:pt idx="39">
                  <c:v>#N/A</c:v>
                </c:pt>
                <c:pt idx="40">
                  <c:v>58.404088504088513</c:v>
                </c:pt>
                <c:pt idx="41">
                  <c:v>#N/A</c:v>
                </c:pt>
                <c:pt idx="42">
                  <c:v>#N/A</c:v>
                </c:pt>
                <c:pt idx="43">
                  <c:v>70.078035985178829</c:v>
                </c:pt>
                <c:pt idx="44">
                  <c:v>41.669337606837594</c:v>
                </c:pt>
                <c:pt idx="45">
                  <c:v>78.319105761962916</c:v>
                </c:pt>
                <c:pt idx="46">
                  <c:v>59.515845752227754</c:v>
                </c:pt>
                <c:pt idx="47">
                  <c:v>#N/A</c:v>
                </c:pt>
                <c:pt idx="48">
                  <c:v>61.60058521725189</c:v>
                </c:pt>
                <c:pt idx="49">
                  <c:v>#N/A</c:v>
                </c:pt>
                <c:pt idx="50">
                  <c:v>82.45860566448799</c:v>
                </c:pt>
                <c:pt idx="51">
                  <c:v>77.585785290547207</c:v>
                </c:pt>
                <c:pt idx="52">
                  <c:v>#N/A</c:v>
                </c:pt>
                <c:pt idx="53">
                  <c:v>#N/A</c:v>
                </c:pt>
                <c:pt idx="54">
                  <c:v>51.452122128312602</c:v>
                </c:pt>
                <c:pt idx="55">
                  <c:v>69.652148481084481</c:v>
                </c:pt>
                <c:pt idx="56">
                  <c:v>64.363784363784362</c:v>
                </c:pt>
                <c:pt idx="57">
                  <c:v>52.537202480059619</c:v>
                </c:pt>
                <c:pt idx="58">
                  <c:v>59.212825269968121</c:v>
                </c:pt>
                <c:pt idx="59">
                  <c:v>64.074025974025972</c:v>
                </c:pt>
                <c:pt idx="60">
                  <c:v>29.969348008563692</c:v>
                </c:pt>
                <c:pt idx="61">
                  <c:v>35.870799835085542</c:v>
                </c:pt>
                <c:pt idx="62">
                  <c:v>#N/A</c:v>
                </c:pt>
                <c:pt idx="63">
                  <c:v>#N/A</c:v>
                </c:pt>
                <c:pt idx="64">
                  <c:v>#N/A</c:v>
                </c:pt>
                <c:pt idx="65">
                  <c:v>#N/A</c:v>
                </c:pt>
                <c:pt idx="66">
                  <c:v>71.39804639804639</c:v>
                </c:pt>
                <c:pt idx="67">
                  <c:v>#N/A</c:v>
                </c:pt>
                <c:pt idx="68">
                  <c:v>#N/A</c:v>
                </c:pt>
                <c:pt idx="69">
                  <c:v>65.429919287062148</c:v>
                </c:pt>
                <c:pt idx="70">
                  <c:v>#N/A</c:v>
                </c:pt>
                <c:pt idx="71">
                  <c:v>87.866707366707388</c:v>
                </c:pt>
                <c:pt idx="72">
                  <c:v>#N/A</c:v>
                </c:pt>
                <c:pt idx="73">
                  <c:v>40.692712842712844</c:v>
                </c:pt>
                <c:pt idx="74">
                  <c:v>#N/A</c:v>
                </c:pt>
                <c:pt idx="75">
                  <c:v>56.50686086400372</c:v>
                </c:pt>
                <c:pt idx="76">
                  <c:v>#N/A</c:v>
                </c:pt>
                <c:pt idx="77">
                  <c:v>62.739487276392047</c:v>
                </c:pt>
                <c:pt idx="78">
                  <c:v>70.942200127914404</c:v>
                </c:pt>
                <c:pt idx="79">
                  <c:v>81.432703451751067</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1-08A1-4C71-AEDB-5B994358FD38}"/>
            </c:ext>
          </c:extLst>
        </c:ser>
        <c:dLbls>
          <c:showLegendKey val="0"/>
          <c:showVal val="0"/>
          <c:showCatName val="0"/>
          <c:showSerName val="0"/>
          <c:showPercent val="0"/>
          <c:showBubbleSize val="0"/>
        </c:dLbls>
        <c:axId val="1746071248"/>
        <c:axId val="1741751712"/>
      </c:scatterChart>
      <c:valAx>
        <c:axId val="1746071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NCIFP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751712"/>
        <c:crosses val="autoZero"/>
        <c:crossBetween val="midCat"/>
        <c:majorUnit val="10"/>
      </c:valAx>
      <c:valAx>
        <c:axId val="1741751712"/>
        <c:scaling>
          <c:orientation val="minMax"/>
          <c:max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mCPR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712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between Total NCIFP Score and TFR,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8982874015748029"/>
                  <c:y val="-0.1612395436017483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corr'!$K$3:$K$84</c:f>
              <c:numCache>
                <c:formatCode>General</c:formatCode>
                <c:ptCount val="82"/>
                <c:pt idx="0">
                  <c:v>#N/A</c:v>
                </c:pt>
                <c:pt idx="1">
                  <c:v>#N/A</c:v>
                </c:pt>
                <c:pt idx="2">
                  <c:v>#N/A</c:v>
                </c:pt>
                <c:pt idx="3">
                  <c:v>#N/A</c:v>
                </c:pt>
                <c:pt idx="4">
                  <c:v>#N/A</c:v>
                </c:pt>
                <c:pt idx="5">
                  <c:v>73.95889295889296</c:v>
                </c:pt>
                <c:pt idx="6">
                  <c:v>71.846706203849052</c:v>
                </c:pt>
                <c:pt idx="7">
                  <c:v>#N/A</c:v>
                </c:pt>
                <c:pt idx="8">
                  <c:v>67.201029129600556</c:v>
                </c:pt>
                <c:pt idx="9">
                  <c:v>56.168584325727188</c:v>
                </c:pt>
                <c:pt idx="10">
                  <c:v>46.988284202569922</c:v>
                </c:pt>
                <c:pt idx="11">
                  <c:v>#N/A</c:v>
                </c:pt>
                <c:pt idx="12">
                  <c:v>61.611763897478184</c:v>
                </c:pt>
                <c:pt idx="13">
                  <c:v>65.984919930158028</c:v>
                </c:pt>
                <c:pt idx="14">
                  <c:v>#N/A</c:v>
                </c:pt>
                <c:pt idx="15">
                  <c:v>60.012522045855377</c:v>
                </c:pt>
                <c:pt idx="16">
                  <c:v>#N/A</c:v>
                </c:pt>
                <c:pt idx="17">
                  <c:v>#N/A</c:v>
                </c:pt>
                <c:pt idx="18">
                  <c:v>38.625268910983195</c:v>
                </c:pt>
                <c:pt idx="19">
                  <c:v>71.144109858395566</c:v>
                </c:pt>
                <c:pt idx="20">
                  <c:v>70.044624687481829</c:v>
                </c:pt>
                <c:pt idx="21">
                  <c:v>#N/A</c:v>
                </c:pt>
                <c:pt idx="22">
                  <c:v>84.613027184455774</c:v>
                </c:pt>
                <c:pt idx="23">
                  <c:v>#N/A</c:v>
                </c:pt>
                <c:pt idx="24">
                  <c:v>71.918501956597169</c:v>
                </c:pt>
                <c:pt idx="25">
                  <c:v>73.615268329554027</c:v>
                </c:pt>
                <c:pt idx="26">
                  <c:v>#N/A</c:v>
                </c:pt>
                <c:pt idx="27">
                  <c:v>#N/A</c:v>
                </c:pt>
                <c:pt idx="28">
                  <c:v>#N/A</c:v>
                </c:pt>
                <c:pt idx="29">
                  <c:v>#N/A</c:v>
                </c:pt>
                <c:pt idx="30">
                  <c:v>#N/A</c:v>
                </c:pt>
                <c:pt idx="31">
                  <c:v>#N/A</c:v>
                </c:pt>
                <c:pt idx="32">
                  <c:v>#N/A</c:v>
                </c:pt>
                <c:pt idx="33">
                  <c:v>78.780959780959776</c:v>
                </c:pt>
                <c:pt idx="34">
                  <c:v>#N/A</c:v>
                </c:pt>
                <c:pt idx="35">
                  <c:v>#N/A</c:v>
                </c:pt>
                <c:pt idx="36">
                  <c:v>74.393143364571941</c:v>
                </c:pt>
                <c:pt idx="37">
                  <c:v>58.270135214579653</c:v>
                </c:pt>
                <c:pt idx="38">
                  <c:v>68.321513231037045</c:v>
                </c:pt>
                <c:pt idx="39">
                  <c:v>80.998519998519981</c:v>
                </c:pt>
                <c:pt idx="40">
                  <c:v>#N/A</c:v>
                </c:pt>
                <c:pt idx="41">
                  <c:v>77.454895104895115</c:v>
                </c:pt>
                <c:pt idx="42">
                  <c:v>56.692921716731242</c:v>
                </c:pt>
                <c:pt idx="43">
                  <c:v>#N/A</c:v>
                </c:pt>
                <c:pt idx="44">
                  <c:v>#N/A</c:v>
                </c:pt>
                <c:pt idx="45">
                  <c:v>#N/A</c:v>
                </c:pt>
                <c:pt idx="46">
                  <c:v>#N/A</c:v>
                </c:pt>
                <c:pt idx="47">
                  <c:v>69.081334406334392</c:v>
                </c:pt>
                <c:pt idx="48">
                  <c:v>#N/A</c:v>
                </c:pt>
                <c:pt idx="49">
                  <c:v>60.524367695796279</c:v>
                </c:pt>
                <c:pt idx="50">
                  <c:v>#N/A</c:v>
                </c:pt>
                <c:pt idx="51">
                  <c:v>#N/A</c:v>
                </c:pt>
                <c:pt idx="52">
                  <c:v>75.336118907547487</c:v>
                </c:pt>
                <c:pt idx="53">
                  <c:v>62.353514739229027</c:v>
                </c:pt>
                <c:pt idx="54">
                  <c:v>#N/A</c:v>
                </c:pt>
                <c:pt idx="55">
                  <c:v>#N/A</c:v>
                </c:pt>
                <c:pt idx="56">
                  <c:v>#N/A</c:v>
                </c:pt>
                <c:pt idx="57">
                  <c:v>#N/A</c:v>
                </c:pt>
                <c:pt idx="58">
                  <c:v>#N/A</c:v>
                </c:pt>
                <c:pt idx="59">
                  <c:v>#N/A</c:v>
                </c:pt>
                <c:pt idx="60">
                  <c:v>#N/A</c:v>
                </c:pt>
                <c:pt idx="61">
                  <c:v>#N/A</c:v>
                </c:pt>
                <c:pt idx="62">
                  <c:v>91.579510436653308</c:v>
                </c:pt>
                <c:pt idx="63">
                  <c:v>79.090162560750784</c:v>
                </c:pt>
                <c:pt idx="64">
                  <c:v>71.756552970838683</c:v>
                </c:pt>
                <c:pt idx="65">
                  <c:v>70.216392425916254</c:v>
                </c:pt>
                <c:pt idx="66">
                  <c:v>#N/A</c:v>
                </c:pt>
                <c:pt idx="67">
                  <c:v>51.841713841713847</c:v>
                </c:pt>
                <c:pt idx="68">
                  <c:v>43.327801827801821</c:v>
                </c:pt>
                <c:pt idx="69">
                  <c:v>#N/A</c:v>
                </c:pt>
                <c:pt idx="70">
                  <c:v>77.809423468947273</c:v>
                </c:pt>
                <c:pt idx="71">
                  <c:v>#N/A</c:v>
                </c:pt>
                <c:pt idx="72">
                  <c:v>82.770642937309589</c:v>
                </c:pt>
                <c:pt idx="73">
                  <c:v>#N/A</c:v>
                </c:pt>
                <c:pt idx="74">
                  <c:v>74.666843033509693</c:v>
                </c:pt>
                <c:pt idx="75">
                  <c:v>#N/A</c:v>
                </c:pt>
                <c:pt idx="76">
                  <c:v>73.439242855909512</c:v>
                </c:pt>
                <c:pt idx="77">
                  <c:v>#N/A</c:v>
                </c:pt>
                <c:pt idx="78">
                  <c:v>#N/A</c:v>
                </c:pt>
                <c:pt idx="79">
                  <c:v>#N/A</c:v>
                </c:pt>
                <c:pt idx="80">
                  <c:v>69.979870129870136</c:v>
                </c:pt>
                <c:pt idx="81">
                  <c:v>75.158485077532703</c:v>
                </c:pt>
              </c:numCache>
            </c:numRef>
          </c:xVal>
          <c:yVal>
            <c:numRef>
              <c:f>'TFR &amp; mCPR corr'!$Y$3:$Y$84</c:f>
              <c:numCache>
                <c:formatCode>General</c:formatCode>
                <c:ptCount val="82"/>
                <c:pt idx="0">
                  <c:v>#N/A</c:v>
                </c:pt>
                <c:pt idx="1">
                  <c:v>#N/A</c:v>
                </c:pt>
                <c:pt idx="2">
                  <c:v>#N/A</c:v>
                </c:pt>
                <c:pt idx="3">
                  <c:v>#N/A</c:v>
                </c:pt>
                <c:pt idx="4">
                  <c:v>#N/A</c:v>
                </c:pt>
                <c:pt idx="5">
                  <c:v>5.2314999999999996</c:v>
                </c:pt>
                <c:pt idx="6">
                  <c:v>5.45</c:v>
                </c:pt>
                <c:pt idx="7">
                  <c:v>#N/A</c:v>
                </c:pt>
                <c:pt idx="8">
                  <c:v>4.6029999999999998</c:v>
                </c:pt>
                <c:pt idx="9">
                  <c:v>4.7541000000000002</c:v>
                </c:pt>
                <c:pt idx="10">
                  <c:v>5.7972999999999999</c:v>
                </c:pt>
                <c:pt idx="11">
                  <c:v>#N/A</c:v>
                </c:pt>
                <c:pt idx="12">
                  <c:v>4.45</c:v>
                </c:pt>
                <c:pt idx="13">
                  <c:v>4.68</c:v>
                </c:pt>
                <c:pt idx="14">
                  <c:v>#N/A</c:v>
                </c:pt>
                <c:pt idx="15">
                  <c:v>5.9634999999999998</c:v>
                </c:pt>
                <c:pt idx="16">
                  <c:v>#N/A</c:v>
                </c:pt>
                <c:pt idx="17">
                  <c:v>#N/A</c:v>
                </c:pt>
                <c:pt idx="18">
                  <c:v>4.0999999999999996</c:v>
                </c:pt>
                <c:pt idx="19">
                  <c:v>4.3</c:v>
                </c:pt>
                <c:pt idx="20">
                  <c:v>5.25</c:v>
                </c:pt>
                <c:pt idx="21">
                  <c:v>#N/A</c:v>
                </c:pt>
                <c:pt idx="22">
                  <c:v>3.8927999999999998</c:v>
                </c:pt>
                <c:pt idx="23">
                  <c:v>#N/A</c:v>
                </c:pt>
                <c:pt idx="24">
                  <c:v>4.7384000000000004</c:v>
                </c:pt>
                <c:pt idx="25">
                  <c:v>4.51</c:v>
                </c:pt>
                <c:pt idx="26">
                  <c:v>#N/A</c:v>
                </c:pt>
                <c:pt idx="27">
                  <c:v>#N/A</c:v>
                </c:pt>
                <c:pt idx="28">
                  <c:v>#N/A</c:v>
                </c:pt>
                <c:pt idx="29">
                  <c:v>#N/A</c:v>
                </c:pt>
                <c:pt idx="30">
                  <c:v>#N/A</c:v>
                </c:pt>
                <c:pt idx="31">
                  <c:v>#N/A</c:v>
                </c:pt>
                <c:pt idx="32">
                  <c:v>#N/A</c:v>
                </c:pt>
                <c:pt idx="33">
                  <c:v>3.52</c:v>
                </c:pt>
                <c:pt idx="34">
                  <c:v>#N/A</c:v>
                </c:pt>
                <c:pt idx="35">
                  <c:v>#N/A</c:v>
                </c:pt>
                <c:pt idx="36">
                  <c:v>3.1640999999999999</c:v>
                </c:pt>
                <c:pt idx="37">
                  <c:v>4.3499999999999996</c:v>
                </c:pt>
                <c:pt idx="38">
                  <c:v>4.1085000000000003</c:v>
                </c:pt>
                <c:pt idx="39">
                  <c:v>4.25</c:v>
                </c:pt>
                <c:pt idx="40">
                  <c:v>#N/A</c:v>
                </c:pt>
                <c:pt idx="41">
                  <c:v>5.9215</c:v>
                </c:pt>
                <c:pt idx="42">
                  <c:v>4.585</c:v>
                </c:pt>
                <c:pt idx="43">
                  <c:v>#N/A</c:v>
                </c:pt>
                <c:pt idx="44">
                  <c:v>#N/A</c:v>
                </c:pt>
                <c:pt idx="45">
                  <c:v>#N/A</c:v>
                </c:pt>
                <c:pt idx="46">
                  <c:v>#N/A</c:v>
                </c:pt>
                <c:pt idx="47">
                  <c:v>4.8857999999999997</c:v>
                </c:pt>
                <c:pt idx="48">
                  <c:v>#N/A</c:v>
                </c:pt>
                <c:pt idx="49">
                  <c:v>3.4152999999999998</c:v>
                </c:pt>
                <c:pt idx="50">
                  <c:v>#N/A</c:v>
                </c:pt>
                <c:pt idx="51">
                  <c:v>#N/A</c:v>
                </c:pt>
                <c:pt idx="52">
                  <c:v>6.95</c:v>
                </c:pt>
                <c:pt idx="53">
                  <c:v>5.4168000000000003</c:v>
                </c:pt>
                <c:pt idx="54">
                  <c:v>#N/A</c:v>
                </c:pt>
                <c:pt idx="55">
                  <c:v>#N/A</c:v>
                </c:pt>
                <c:pt idx="56">
                  <c:v>#N/A</c:v>
                </c:pt>
                <c:pt idx="57">
                  <c:v>#N/A</c:v>
                </c:pt>
                <c:pt idx="58">
                  <c:v>#N/A</c:v>
                </c:pt>
                <c:pt idx="59">
                  <c:v>#N/A</c:v>
                </c:pt>
                <c:pt idx="60">
                  <c:v>#N/A</c:v>
                </c:pt>
                <c:pt idx="61">
                  <c:v>#N/A</c:v>
                </c:pt>
                <c:pt idx="62">
                  <c:v>4.0999999999999996</c:v>
                </c:pt>
                <c:pt idx="63">
                  <c:v>4.3499999999999996</c:v>
                </c:pt>
                <c:pt idx="64">
                  <c:v>4.6500000000000004</c:v>
                </c:pt>
                <c:pt idx="65">
                  <c:v>4.319</c:v>
                </c:pt>
                <c:pt idx="66">
                  <c:v>#N/A</c:v>
                </c:pt>
                <c:pt idx="67">
                  <c:v>6.12</c:v>
                </c:pt>
                <c:pt idx="68">
                  <c:v>4.7359</c:v>
                </c:pt>
                <c:pt idx="69">
                  <c:v>#N/A</c:v>
                </c:pt>
                <c:pt idx="70">
                  <c:v>3.0257000000000001</c:v>
                </c:pt>
                <c:pt idx="71">
                  <c:v>#N/A</c:v>
                </c:pt>
                <c:pt idx="72">
                  <c:v>4.9237000000000002</c:v>
                </c:pt>
                <c:pt idx="73">
                  <c:v>#N/A</c:v>
                </c:pt>
                <c:pt idx="74">
                  <c:v>4.3514999999999997</c:v>
                </c:pt>
                <c:pt idx="75">
                  <c:v>#N/A</c:v>
                </c:pt>
                <c:pt idx="76">
                  <c:v>5.01</c:v>
                </c:pt>
                <c:pt idx="77">
                  <c:v>#N/A</c:v>
                </c:pt>
                <c:pt idx="78">
                  <c:v>#N/A</c:v>
                </c:pt>
                <c:pt idx="79">
                  <c:v>#N/A</c:v>
                </c:pt>
                <c:pt idx="80">
                  <c:v>4.6555</c:v>
                </c:pt>
                <c:pt idx="81">
                  <c:v>3.6255000000000002</c:v>
                </c:pt>
              </c:numCache>
            </c:numRef>
          </c:yVal>
          <c:smooth val="0"/>
          <c:extLst>
            <c:ext xmlns:c16="http://schemas.microsoft.com/office/drawing/2014/chart" uri="{C3380CC4-5D6E-409C-BE32-E72D297353CC}">
              <c16:uniqueId val="{00000000-E65C-4DB7-90E1-DDA500B5E3C3}"/>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7000721784776905"/>
                  <c:y val="0.1067916250593415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corr'!$L$3:$L$84</c:f>
              <c:numCache>
                <c:formatCode>General</c:formatCode>
                <c:ptCount val="82"/>
                <c:pt idx="0">
                  <c:v>62.96676533861406</c:v>
                </c:pt>
                <c:pt idx="1">
                  <c:v>74.871453766691872</c:v>
                </c:pt>
                <c:pt idx="2">
                  <c:v>62.950015288766579</c:v>
                </c:pt>
                <c:pt idx="3">
                  <c:v>62.245302757207526</c:v>
                </c:pt>
                <c:pt idx="4">
                  <c:v>45.906315906315918</c:v>
                </c:pt>
                <c:pt idx="5">
                  <c:v>#N/A</c:v>
                </c:pt>
                <c:pt idx="6">
                  <c:v>#N/A</c:v>
                </c:pt>
                <c:pt idx="7">
                  <c:v>64.977339767815963</c:v>
                </c:pt>
                <c:pt idx="8">
                  <c:v>#N/A</c:v>
                </c:pt>
                <c:pt idx="9">
                  <c:v>#N/A</c:v>
                </c:pt>
                <c:pt idx="10">
                  <c:v>#N/A</c:v>
                </c:pt>
                <c:pt idx="11">
                  <c:v>67.201298701298697</c:v>
                </c:pt>
                <c:pt idx="12">
                  <c:v>#N/A</c:v>
                </c:pt>
                <c:pt idx="13">
                  <c:v>#N/A</c:v>
                </c:pt>
                <c:pt idx="14">
                  <c:v>59.014858157715295</c:v>
                </c:pt>
                <c:pt idx="15">
                  <c:v>#N/A</c:v>
                </c:pt>
                <c:pt idx="16">
                  <c:v>61.591726791726799</c:v>
                </c:pt>
                <c:pt idx="17">
                  <c:v>67.728789728789735</c:v>
                </c:pt>
                <c:pt idx="18">
                  <c:v>#N/A</c:v>
                </c:pt>
                <c:pt idx="19">
                  <c:v>#N/A</c:v>
                </c:pt>
                <c:pt idx="20">
                  <c:v>#N/A</c:v>
                </c:pt>
                <c:pt idx="21">
                  <c:v>39.886262282690858</c:v>
                </c:pt>
                <c:pt idx="22">
                  <c:v>#N/A</c:v>
                </c:pt>
                <c:pt idx="23">
                  <c:v>48.080447330447328</c:v>
                </c:pt>
                <c:pt idx="24">
                  <c:v>#N/A</c:v>
                </c:pt>
                <c:pt idx="25">
                  <c:v>#N/A</c:v>
                </c:pt>
                <c:pt idx="26">
                  <c:v>56.697370530703864</c:v>
                </c:pt>
                <c:pt idx="27">
                  <c:v>61.033950617283949</c:v>
                </c:pt>
                <c:pt idx="28">
                  <c:v>64.386087061087068</c:v>
                </c:pt>
                <c:pt idx="29">
                  <c:v>59.749822487917726</c:v>
                </c:pt>
                <c:pt idx="30">
                  <c:v>68.415789037001161</c:v>
                </c:pt>
                <c:pt idx="31">
                  <c:v>74.723661743899839</c:v>
                </c:pt>
                <c:pt idx="32">
                  <c:v>60.580409097075766</c:v>
                </c:pt>
                <c:pt idx="33">
                  <c:v>#N/A</c:v>
                </c:pt>
                <c:pt idx="34">
                  <c:v>53.581968498900544</c:v>
                </c:pt>
                <c:pt idx="35">
                  <c:v>54.486756453423112</c:v>
                </c:pt>
                <c:pt idx="36">
                  <c:v>#N/A</c:v>
                </c:pt>
                <c:pt idx="37">
                  <c:v>#N/A</c:v>
                </c:pt>
                <c:pt idx="38">
                  <c:v>#N/A</c:v>
                </c:pt>
                <c:pt idx="39">
                  <c:v>#N/A</c:v>
                </c:pt>
                <c:pt idx="40">
                  <c:v>58.404088504088513</c:v>
                </c:pt>
                <c:pt idx="41">
                  <c:v>#N/A</c:v>
                </c:pt>
                <c:pt idx="42">
                  <c:v>#N/A</c:v>
                </c:pt>
                <c:pt idx="43">
                  <c:v>70.078035985178829</c:v>
                </c:pt>
                <c:pt idx="44">
                  <c:v>41.669337606837594</c:v>
                </c:pt>
                <c:pt idx="45">
                  <c:v>78.319105761962916</c:v>
                </c:pt>
                <c:pt idx="46">
                  <c:v>59.515845752227754</c:v>
                </c:pt>
                <c:pt idx="47">
                  <c:v>#N/A</c:v>
                </c:pt>
                <c:pt idx="48">
                  <c:v>61.60058521725189</c:v>
                </c:pt>
                <c:pt idx="49">
                  <c:v>#N/A</c:v>
                </c:pt>
                <c:pt idx="50">
                  <c:v>82.45860566448799</c:v>
                </c:pt>
                <c:pt idx="51">
                  <c:v>77.585785290547207</c:v>
                </c:pt>
                <c:pt idx="52">
                  <c:v>#N/A</c:v>
                </c:pt>
                <c:pt idx="53">
                  <c:v>#N/A</c:v>
                </c:pt>
                <c:pt idx="54">
                  <c:v>51.452122128312602</c:v>
                </c:pt>
                <c:pt idx="55">
                  <c:v>69.652148481084481</c:v>
                </c:pt>
                <c:pt idx="56">
                  <c:v>64.363784363784362</c:v>
                </c:pt>
                <c:pt idx="57">
                  <c:v>52.537202480059619</c:v>
                </c:pt>
                <c:pt idx="58">
                  <c:v>59.212825269968121</c:v>
                </c:pt>
                <c:pt idx="59">
                  <c:v>64.074025974025972</c:v>
                </c:pt>
                <c:pt idx="60">
                  <c:v>29.969348008563692</c:v>
                </c:pt>
                <c:pt idx="61">
                  <c:v>35.870799835085542</c:v>
                </c:pt>
                <c:pt idx="62">
                  <c:v>#N/A</c:v>
                </c:pt>
                <c:pt idx="63">
                  <c:v>#N/A</c:v>
                </c:pt>
                <c:pt idx="64">
                  <c:v>#N/A</c:v>
                </c:pt>
                <c:pt idx="65">
                  <c:v>#N/A</c:v>
                </c:pt>
                <c:pt idx="66">
                  <c:v>71.39804639804639</c:v>
                </c:pt>
                <c:pt idx="67">
                  <c:v>#N/A</c:v>
                </c:pt>
                <c:pt idx="68">
                  <c:v>#N/A</c:v>
                </c:pt>
                <c:pt idx="69">
                  <c:v>65.429919287062148</c:v>
                </c:pt>
                <c:pt idx="70">
                  <c:v>#N/A</c:v>
                </c:pt>
                <c:pt idx="71">
                  <c:v>87.866707366707388</c:v>
                </c:pt>
                <c:pt idx="72">
                  <c:v>#N/A</c:v>
                </c:pt>
                <c:pt idx="73">
                  <c:v>40.692712842712844</c:v>
                </c:pt>
                <c:pt idx="74">
                  <c:v>#N/A</c:v>
                </c:pt>
                <c:pt idx="75">
                  <c:v>56.50686086400372</c:v>
                </c:pt>
                <c:pt idx="76">
                  <c:v>#N/A</c:v>
                </c:pt>
                <c:pt idx="77">
                  <c:v>62.739487276392047</c:v>
                </c:pt>
                <c:pt idx="78">
                  <c:v>70.942200127914404</c:v>
                </c:pt>
                <c:pt idx="79">
                  <c:v>81.432703451751067</c:v>
                </c:pt>
                <c:pt idx="80">
                  <c:v>#N/A</c:v>
                </c:pt>
                <c:pt idx="81">
                  <c:v>#N/A</c:v>
                </c:pt>
              </c:numCache>
            </c:numRef>
          </c:xVal>
          <c:yVal>
            <c:numRef>
              <c:f>'TFR &amp; mCPR corr'!$Z$3:$Z$84</c:f>
              <c:numCache>
                <c:formatCode>General</c:formatCode>
                <c:ptCount val="82"/>
                <c:pt idx="0">
                  <c:v>4.5552000000000001</c:v>
                </c:pt>
                <c:pt idx="1">
                  <c:v>1.7559</c:v>
                </c:pt>
                <c:pt idx="2">
                  <c:v>2.052</c:v>
                </c:pt>
                <c:pt idx="3">
                  <c:v>2</c:v>
                </c:pt>
                <c:pt idx="4">
                  <c:v>2.75</c:v>
                </c:pt>
                <c:pt idx="5">
                  <c:v>#N/A</c:v>
                </c:pt>
                <c:pt idx="6">
                  <c:v>#N/A</c:v>
                </c:pt>
                <c:pt idx="7">
                  <c:v>2.5238</c:v>
                </c:pt>
                <c:pt idx="8">
                  <c:v>#N/A</c:v>
                </c:pt>
                <c:pt idx="9">
                  <c:v>#N/A</c:v>
                </c:pt>
                <c:pt idx="10">
                  <c:v>#N/A</c:v>
                </c:pt>
                <c:pt idx="11">
                  <c:v>1.82</c:v>
                </c:pt>
                <c:pt idx="12">
                  <c:v>#N/A</c:v>
                </c:pt>
                <c:pt idx="13">
                  <c:v>#N/A</c:v>
                </c:pt>
                <c:pt idx="14">
                  <c:v>2.36</c:v>
                </c:pt>
                <c:pt idx="15">
                  <c:v>#N/A</c:v>
                </c:pt>
                <c:pt idx="16">
                  <c:v>3.33</c:v>
                </c:pt>
                <c:pt idx="17">
                  <c:v>2.0529000000000002</c:v>
                </c:pt>
                <c:pt idx="18">
                  <c:v>#N/A</c:v>
                </c:pt>
                <c:pt idx="19">
                  <c:v>#N/A</c:v>
                </c:pt>
                <c:pt idx="20">
                  <c:v>#N/A</c:v>
                </c:pt>
                <c:pt idx="21">
                  <c:v>2.0615000000000001</c:v>
                </c:pt>
                <c:pt idx="22">
                  <c:v>#N/A</c:v>
                </c:pt>
                <c:pt idx="23">
                  <c:v>2.8988999999999998</c:v>
                </c:pt>
                <c:pt idx="24">
                  <c:v>#N/A</c:v>
                </c:pt>
                <c:pt idx="25">
                  <c:v>#N/A</c:v>
                </c:pt>
                <c:pt idx="26">
                  <c:v>2.96</c:v>
                </c:pt>
                <c:pt idx="27">
                  <c:v>2.4872000000000001</c:v>
                </c:pt>
                <c:pt idx="28">
                  <c:v>2.2402000000000002</c:v>
                </c:pt>
                <c:pt idx="29">
                  <c:v>3.6819999999999999</c:v>
                </c:pt>
                <c:pt idx="30">
                  <c:v>1.9910000000000001</c:v>
                </c:pt>
                <c:pt idx="31">
                  <c:v>2.7723</c:v>
                </c:pt>
                <c:pt idx="32">
                  <c:v>2.7637999999999998</c:v>
                </c:pt>
                <c:pt idx="33">
                  <c:v>#N/A</c:v>
                </c:pt>
                <c:pt idx="34">
                  <c:v>3</c:v>
                </c:pt>
                <c:pt idx="35">
                  <c:v>2.7</c:v>
                </c:pt>
                <c:pt idx="36">
                  <c:v>#N/A</c:v>
                </c:pt>
                <c:pt idx="37">
                  <c:v>#N/A</c:v>
                </c:pt>
                <c:pt idx="38">
                  <c:v>#N/A</c:v>
                </c:pt>
                <c:pt idx="39">
                  <c:v>#N/A</c:v>
                </c:pt>
                <c:pt idx="40">
                  <c:v>2.0105</c:v>
                </c:pt>
                <c:pt idx="41">
                  <c:v>#N/A</c:v>
                </c:pt>
                <c:pt idx="42">
                  <c:v>#N/A</c:v>
                </c:pt>
                <c:pt idx="43">
                  <c:v>2.14</c:v>
                </c:pt>
                <c:pt idx="44">
                  <c:v>1.2552000000000001</c:v>
                </c:pt>
                <c:pt idx="45">
                  <c:v>2.9022999999999999</c:v>
                </c:pt>
                <c:pt idx="46">
                  <c:v>2.42</c:v>
                </c:pt>
                <c:pt idx="47">
                  <c:v>#N/A</c:v>
                </c:pt>
                <c:pt idx="48">
                  <c:v>2.17</c:v>
                </c:pt>
                <c:pt idx="49">
                  <c:v>#N/A</c:v>
                </c:pt>
                <c:pt idx="50">
                  <c:v>1.9339999999999999</c:v>
                </c:pt>
                <c:pt idx="51">
                  <c:v>2.42</c:v>
                </c:pt>
                <c:pt idx="52">
                  <c:v>#N/A</c:v>
                </c:pt>
                <c:pt idx="53">
                  <c:v>#N/A</c:v>
                </c:pt>
                <c:pt idx="54">
                  <c:v>3.55</c:v>
                </c:pt>
                <c:pt idx="55">
                  <c:v>3.6677</c:v>
                </c:pt>
                <c:pt idx="56">
                  <c:v>2.4687999999999999</c:v>
                </c:pt>
                <c:pt idx="57">
                  <c:v>3.5882999999999998</c:v>
                </c:pt>
                <c:pt idx="58">
                  <c:v>2.27</c:v>
                </c:pt>
                <c:pt idx="59">
                  <c:v>2.58</c:v>
                </c:pt>
                <c:pt idx="60">
                  <c:v>1.6197999999999999</c:v>
                </c:pt>
                <c:pt idx="61">
                  <c:v>1.8205</c:v>
                </c:pt>
                <c:pt idx="62">
                  <c:v>#N/A</c:v>
                </c:pt>
                <c:pt idx="63">
                  <c:v>#N/A</c:v>
                </c:pt>
                <c:pt idx="64">
                  <c:v>#N/A</c:v>
                </c:pt>
                <c:pt idx="65">
                  <c:v>#N/A</c:v>
                </c:pt>
                <c:pt idx="66">
                  <c:v>4.4349999999999996</c:v>
                </c:pt>
                <c:pt idx="67">
                  <c:v>#N/A</c:v>
                </c:pt>
                <c:pt idx="68">
                  <c:v>#N/A</c:v>
                </c:pt>
                <c:pt idx="69">
                  <c:v>2.2101999999999999</c:v>
                </c:pt>
                <c:pt idx="70">
                  <c:v>#N/A</c:v>
                </c:pt>
                <c:pt idx="71">
                  <c:v>3.6074999999999999</c:v>
                </c:pt>
                <c:pt idx="72">
                  <c:v>#N/A</c:v>
                </c:pt>
                <c:pt idx="73">
                  <c:v>4.0999999999999996</c:v>
                </c:pt>
                <c:pt idx="74">
                  <c:v>#N/A</c:v>
                </c:pt>
                <c:pt idx="75">
                  <c:v>2.7850000000000001</c:v>
                </c:pt>
                <c:pt idx="76">
                  <c:v>#N/A</c:v>
                </c:pt>
                <c:pt idx="77">
                  <c:v>1.4435</c:v>
                </c:pt>
                <c:pt idx="78">
                  <c:v>2.4300000000000002</c:v>
                </c:pt>
                <c:pt idx="79">
                  <c:v>2.0556000000000001</c:v>
                </c:pt>
                <c:pt idx="80">
                  <c:v>#N/A</c:v>
                </c:pt>
                <c:pt idx="81">
                  <c:v>#N/A</c:v>
                </c:pt>
              </c:numCache>
            </c:numRef>
          </c:yVal>
          <c:smooth val="0"/>
          <c:extLst>
            <c:ext xmlns:c16="http://schemas.microsoft.com/office/drawing/2014/chart" uri="{C3380CC4-5D6E-409C-BE32-E72D297353CC}">
              <c16:uniqueId val="{00000001-E65C-4DB7-90E1-DDA500B5E3C3}"/>
            </c:ext>
          </c:extLst>
        </c:ser>
        <c:dLbls>
          <c:showLegendKey val="0"/>
          <c:showVal val="0"/>
          <c:showCatName val="0"/>
          <c:showSerName val="0"/>
          <c:showPercent val="0"/>
          <c:showBubbleSize val="0"/>
        </c:dLbls>
        <c:axId val="1868900208"/>
        <c:axId val="1845616752"/>
      </c:scatterChart>
      <c:valAx>
        <c:axId val="1868900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NCIFP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616752"/>
        <c:crosses val="autoZero"/>
        <c:crossBetween val="midCat"/>
      </c:valAx>
      <c:valAx>
        <c:axId val="18456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TFR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9002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Strategy &amp;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409886264216972"/>
                  <c:y val="0.1032355544201239"/>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1"/>
                        </a:solidFill>
                      </a:rPr>
                      <a:t>y = 0.6152x - 24.865</a:t>
                    </a:r>
                    <a:br>
                      <a:rPr lang="en-US" baseline="0">
                        <a:solidFill>
                          <a:schemeClr val="accent1"/>
                        </a:solidFill>
                      </a:rPr>
                    </a:br>
                    <a:r>
                      <a:rPr lang="en-US" baseline="0">
                        <a:solidFill>
                          <a:schemeClr val="accent1"/>
                        </a:solidFill>
                      </a:rPr>
                      <a:t>R² = 0.2529</a:t>
                    </a:r>
                    <a:endParaRPr lang="en-US">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corr'!$M$3:$M$84</c:f>
              <c:numCache>
                <c:formatCode>General</c:formatCode>
                <c:ptCount val="82"/>
                <c:pt idx="0">
                  <c:v>#N/A</c:v>
                </c:pt>
                <c:pt idx="1">
                  <c:v>#N/A</c:v>
                </c:pt>
                <c:pt idx="2">
                  <c:v>#N/A</c:v>
                </c:pt>
                <c:pt idx="3">
                  <c:v>#N/A</c:v>
                </c:pt>
                <c:pt idx="4">
                  <c:v>#N/A</c:v>
                </c:pt>
                <c:pt idx="5">
                  <c:v>72.53086419753086</c:v>
                </c:pt>
                <c:pt idx="6">
                  <c:v>81.084656084656075</c:v>
                </c:pt>
                <c:pt idx="7">
                  <c:v>#N/A</c:v>
                </c:pt>
                <c:pt idx="8">
                  <c:v>77.671957671957671</c:v>
                </c:pt>
                <c:pt idx="9">
                  <c:v>56.034706034706034</c:v>
                </c:pt>
                <c:pt idx="10">
                  <c:v>49.188712522045854</c:v>
                </c:pt>
                <c:pt idx="11">
                  <c:v>#N/A</c:v>
                </c:pt>
                <c:pt idx="12">
                  <c:v>67.287342287342298</c:v>
                </c:pt>
                <c:pt idx="13">
                  <c:v>71.957106679328902</c:v>
                </c:pt>
                <c:pt idx="14">
                  <c:v>#N/A</c:v>
                </c:pt>
                <c:pt idx="15">
                  <c:v>74.660493827160494</c:v>
                </c:pt>
                <c:pt idx="16">
                  <c:v>#N/A</c:v>
                </c:pt>
                <c:pt idx="17">
                  <c:v>#N/A</c:v>
                </c:pt>
                <c:pt idx="18">
                  <c:v>51.982091982091966</c:v>
                </c:pt>
                <c:pt idx="19">
                  <c:v>82.371794871794862</c:v>
                </c:pt>
                <c:pt idx="20">
                  <c:v>72.340067340067336</c:v>
                </c:pt>
                <c:pt idx="21">
                  <c:v>#N/A</c:v>
                </c:pt>
                <c:pt idx="22">
                  <c:v>91.066341066341067</c:v>
                </c:pt>
                <c:pt idx="23">
                  <c:v>#N/A</c:v>
                </c:pt>
                <c:pt idx="24">
                  <c:v>78.212929046262374</c:v>
                </c:pt>
                <c:pt idx="25">
                  <c:v>78.703703703703709</c:v>
                </c:pt>
                <c:pt idx="26">
                  <c:v>#N/A</c:v>
                </c:pt>
                <c:pt idx="27">
                  <c:v>#N/A</c:v>
                </c:pt>
                <c:pt idx="28">
                  <c:v>#N/A</c:v>
                </c:pt>
                <c:pt idx="29">
                  <c:v>#N/A</c:v>
                </c:pt>
                <c:pt idx="30">
                  <c:v>#N/A</c:v>
                </c:pt>
                <c:pt idx="31">
                  <c:v>#N/A</c:v>
                </c:pt>
                <c:pt idx="32">
                  <c:v>#N/A</c:v>
                </c:pt>
                <c:pt idx="33">
                  <c:v>87.749287749287745</c:v>
                </c:pt>
                <c:pt idx="34">
                  <c:v>#N/A</c:v>
                </c:pt>
                <c:pt idx="35">
                  <c:v>#N/A</c:v>
                </c:pt>
                <c:pt idx="36">
                  <c:v>82.716049382716051</c:v>
                </c:pt>
                <c:pt idx="37">
                  <c:v>79.880779472282725</c:v>
                </c:pt>
                <c:pt idx="38">
                  <c:v>76.839826839826841</c:v>
                </c:pt>
                <c:pt idx="39">
                  <c:v>89.814814814814824</c:v>
                </c:pt>
                <c:pt idx="40">
                  <c:v>#N/A</c:v>
                </c:pt>
                <c:pt idx="41">
                  <c:v>81.76638176638177</c:v>
                </c:pt>
                <c:pt idx="42">
                  <c:v>79.960317460317455</c:v>
                </c:pt>
                <c:pt idx="43">
                  <c:v>#N/A</c:v>
                </c:pt>
                <c:pt idx="44">
                  <c:v>#N/A</c:v>
                </c:pt>
                <c:pt idx="45">
                  <c:v>#N/A</c:v>
                </c:pt>
                <c:pt idx="46">
                  <c:v>#N/A</c:v>
                </c:pt>
                <c:pt idx="47">
                  <c:v>79.185552102218779</c:v>
                </c:pt>
                <c:pt idx="48">
                  <c:v>#N/A</c:v>
                </c:pt>
                <c:pt idx="49">
                  <c:v>65.198412698412696</c:v>
                </c:pt>
                <c:pt idx="50">
                  <c:v>#N/A</c:v>
                </c:pt>
                <c:pt idx="51">
                  <c:v>#N/A</c:v>
                </c:pt>
                <c:pt idx="52">
                  <c:v>85.714285714285708</c:v>
                </c:pt>
                <c:pt idx="53">
                  <c:v>82.53721859114016</c:v>
                </c:pt>
                <c:pt idx="54">
                  <c:v>#N/A</c:v>
                </c:pt>
                <c:pt idx="55">
                  <c:v>#N/A</c:v>
                </c:pt>
                <c:pt idx="56">
                  <c:v>#N/A</c:v>
                </c:pt>
                <c:pt idx="57">
                  <c:v>#N/A</c:v>
                </c:pt>
                <c:pt idx="58">
                  <c:v>#N/A</c:v>
                </c:pt>
                <c:pt idx="59">
                  <c:v>#N/A</c:v>
                </c:pt>
                <c:pt idx="60">
                  <c:v>#N/A</c:v>
                </c:pt>
                <c:pt idx="61">
                  <c:v>#N/A</c:v>
                </c:pt>
                <c:pt idx="62">
                  <c:v>96.552028218694886</c:v>
                </c:pt>
                <c:pt idx="63">
                  <c:v>84.547152194211023</c:v>
                </c:pt>
                <c:pt idx="64">
                  <c:v>76.872109372109378</c:v>
                </c:pt>
                <c:pt idx="65">
                  <c:v>83.827160493827165</c:v>
                </c:pt>
                <c:pt idx="66">
                  <c:v>#N/A</c:v>
                </c:pt>
                <c:pt idx="67">
                  <c:v>69.26638176638177</c:v>
                </c:pt>
                <c:pt idx="68">
                  <c:v>65.081369248035898</c:v>
                </c:pt>
                <c:pt idx="69">
                  <c:v>#N/A</c:v>
                </c:pt>
                <c:pt idx="70">
                  <c:v>91.131461131461137</c:v>
                </c:pt>
                <c:pt idx="71">
                  <c:v>#N/A</c:v>
                </c:pt>
                <c:pt idx="72">
                  <c:v>88.468013468013467</c:v>
                </c:pt>
                <c:pt idx="73">
                  <c:v>#N/A</c:v>
                </c:pt>
                <c:pt idx="74">
                  <c:v>84.309764309764304</c:v>
                </c:pt>
                <c:pt idx="75">
                  <c:v>#N/A</c:v>
                </c:pt>
                <c:pt idx="76">
                  <c:v>90.11158594491927</c:v>
                </c:pt>
                <c:pt idx="77">
                  <c:v>#N/A</c:v>
                </c:pt>
                <c:pt idx="78">
                  <c:v>#N/A</c:v>
                </c:pt>
                <c:pt idx="79">
                  <c:v>#N/A</c:v>
                </c:pt>
                <c:pt idx="80">
                  <c:v>78.299663299663294</c:v>
                </c:pt>
                <c:pt idx="81">
                  <c:v>97.751322751322746</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A974-4AF6-86DF-2CFEF85F7960}"/>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5346719160104987"/>
                  <c:y val="-0.27695367742995047"/>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-0.013x + 35.161</a:t>
                    </a:r>
                    <a:br>
                      <a:rPr lang="en-US" baseline="0">
                        <a:solidFill>
                          <a:schemeClr val="accent2"/>
                        </a:solidFill>
                      </a:rPr>
                    </a:br>
                    <a:r>
                      <a:rPr lang="en-US" baseline="0">
                        <a:solidFill>
                          <a:schemeClr val="accent2"/>
                        </a:solidFill>
                      </a:rPr>
                      <a:t>R² = 0.0003</a:t>
                    </a:r>
                    <a:endParaRPr lang="en-US">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corr'!$N$3:$N$84</c:f>
              <c:numCache>
                <c:formatCode>General</c:formatCode>
                <c:ptCount val="82"/>
                <c:pt idx="0">
                  <c:v>86.056644880174289</c:v>
                </c:pt>
                <c:pt idx="1">
                  <c:v>86.913580246913583</c:v>
                </c:pt>
                <c:pt idx="2">
                  <c:v>78.037686809616631</c:v>
                </c:pt>
                <c:pt idx="3">
                  <c:v>72.91245791245791</c:v>
                </c:pt>
                <c:pt idx="4">
                  <c:v>67.806267806267812</c:v>
                </c:pt>
                <c:pt idx="5">
                  <c:v>#N/A</c:v>
                </c:pt>
                <c:pt idx="6">
                  <c:v>#N/A</c:v>
                </c:pt>
                <c:pt idx="7">
                  <c:v>83.333333333333329</c:v>
                </c:pt>
                <c:pt idx="8">
                  <c:v>#N/A</c:v>
                </c:pt>
                <c:pt idx="9">
                  <c:v>#N/A</c:v>
                </c:pt>
                <c:pt idx="10">
                  <c:v>#N/A</c:v>
                </c:pt>
                <c:pt idx="11">
                  <c:v>74.728769173213621</c:v>
                </c:pt>
                <c:pt idx="12">
                  <c:v>#N/A</c:v>
                </c:pt>
                <c:pt idx="13">
                  <c:v>#N/A</c:v>
                </c:pt>
                <c:pt idx="14">
                  <c:v>63.034188034188041</c:v>
                </c:pt>
                <c:pt idx="15">
                  <c:v>#N/A</c:v>
                </c:pt>
                <c:pt idx="16">
                  <c:v>67.648709315375982</c:v>
                </c:pt>
                <c:pt idx="17">
                  <c:v>62.332297332297337</c:v>
                </c:pt>
                <c:pt idx="18">
                  <c:v>#N/A</c:v>
                </c:pt>
                <c:pt idx="19">
                  <c:v>#N/A</c:v>
                </c:pt>
                <c:pt idx="20">
                  <c:v>#N/A</c:v>
                </c:pt>
                <c:pt idx="21">
                  <c:v>48.155864197530867</c:v>
                </c:pt>
                <c:pt idx="22">
                  <c:v>#N/A</c:v>
                </c:pt>
                <c:pt idx="23">
                  <c:v>63.888888888888893</c:v>
                </c:pt>
                <c:pt idx="24">
                  <c:v>#N/A</c:v>
                </c:pt>
                <c:pt idx="25">
                  <c:v>#N/A</c:v>
                </c:pt>
                <c:pt idx="26">
                  <c:v>66.540404040404042</c:v>
                </c:pt>
                <c:pt idx="27">
                  <c:v>53.212682379349047</c:v>
                </c:pt>
                <c:pt idx="28">
                  <c:v>80.892255892255889</c:v>
                </c:pt>
                <c:pt idx="29">
                  <c:v>82.744107744107737</c:v>
                </c:pt>
                <c:pt idx="30">
                  <c:v>91.452991452991455</c:v>
                </c:pt>
                <c:pt idx="31">
                  <c:v>82.993827160493822</c:v>
                </c:pt>
                <c:pt idx="32">
                  <c:v>65.070037986704648</c:v>
                </c:pt>
                <c:pt idx="33">
                  <c:v>#N/A</c:v>
                </c:pt>
                <c:pt idx="34">
                  <c:v>40.849673202614383</c:v>
                </c:pt>
                <c:pt idx="35">
                  <c:v>62.839506172839499</c:v>
                </c:pt>
                <c:pt idx="36">
                  <c:v>#N/A</c:v>
                </c:pt>
                <c:pt idx="37">
                  <c:v>#N/A</c:v>
                </c:pt>
                <c:pt idx="38">
                  <c:v>#N/A</c:v>
                </c:pt>
                <c:pt idx="39">
                  <c:v>#N/A</c:v>
                </c:pt>
                <c:pt idx="40">
                  <c:v>67.734754956977184</c:v>
                </c:pt>
                <c:pt idx="41">
                  <c:v>#N/A</c:v>
                </c:pt>
                <c:pt idx="42">
                  <c:v>#N/A</c:v>
                </c:pt>
                <c:pt idx="43">
                  <c:v>75.529100529100532</c:v>
                </c:pt>
                <c:pt idx="44">
                  <c:v>87.008547008547012</c:v>
                </c:pt>
                <c:pt idx="45">
                  <c:v>87.283950617283949</c:v>
                </c:pt>
                <c:pt idx="46">
                  <c:v>65.923781113839595</c:v>
                </c:pt>
                <c:pt idx="47">
                  <c:v>#N/A</c:v>
                </c:pt>
                <c:pt idx="48">
                  <c:v>82.659932659932664</c:v>
                </c:pt>
                <c:pt idx="49">
                  <c:v>#N/A</c:v>
                </c:pt>
                <c:pt idx="50">
                  <c:v>89.609053497942384</c:v>
                </c:pt>
                <c:pt idx="51">
                  <c:v>79.549195660306779</c:v>
                </c:pt>
                <c:pt idx="52">
                  <c:v>#N/A</c:v>
                </c:pt>
                <c:pt idx="53">
                  <c:v>#N/A</c:v>
                </c:pt>
                <c:pt idx="54">
                  <c:v>72.252747252747255</c:v>
                </c:pt>
                <c:pt idx="55">
                  <c:v>81.11772486772486</c:v>
                </c:pt>
                <c:pt idx="56">
                  <c:v>76.992143658810321</c:v>
                </c:pt>
                <c:pt idx="57">
                  <c:v>45.844125010791679</c:v>
                </c:pt>
                <c:pt idx="58">
                  <c:v>51.282051282051292</c:v>
                </c:pt>
                <c:pt idx="59">
                  <c:v>78.858024691358025</c:v>
                </c:pt>
                <c:pt idx="60">
                  <c:v>38.786116298371205</c:v>
                </c:pt>
                <c:pt idx="61">
                  <c:v>24.663299663299664</c:v>
                </c:pt>
                <c:pt idx="62">
                  <c:v>#N/A</c:v>
                </c:pt>
                <c:pt idx="63">
                  <c:v>#N/A</c:v>
                </c:pt>
                <c:pt idx="64">
                  <c:v>#N/A</c:v>
                </c:pt>
                <c:pt idx="65">
                  <c:v>#N/A</c:v>
                </c:pt>
                <c:pt idx="66">
                  <c:v>75.641025641025635</c:v>
                </c:pt>
                <c:pt idx="67">
                  <c:v>#N/A</c:v>
                </c:pt>
                <c:pt idx="68">
                  <c:v>#N/A</c:v>
                </c:pt>
                <c:pt idx="69">
                  <c:v>74.117549117549132</c:v>
                </c:pt>
                <c:pt idx="70">
                  <c:v>#N/A</c:v>
                </c:pt>
                <c:pt idx="71">
                  <c:v>96.428571428571431</c:v>
                </c:pt>
                <c:pt idx="72">
                  <c:v>#N/A</c:v>
                </c:pt>
                <c:pt idx="73">
                  <c:v>41.348671904227466</c:v>
                </c:pt>
                <c:pt idx="74">
                  <c:v>#N/A</c:v>
                </c:pt>
                <c:pt idx="75">
                  <c:v>58.862433862433853</c:v>
                </c:pt>
                <c:pt idx="76">
                  <c:v>#N/A</c:v>
                </c:pt>
                <c:pt idx="77">
                  <c:v>68.101851851851848</c:v>
                </c:pt>
                <c:pt idx="78">
                  <c:v>75.18518518518519</c:v>
                </c:pt>
                <c:pt idx="79">
                  <c:v>92.292768959435634</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2-A974-4AF6-86DF-2CFEF85F7960}"/>
            </c:ext>
          </c:extLst>
        </c:ser>
        <c:dLbls>
          <c:showLegendKey val="0"/>
          <c:showVal val="0"/>
          <c:showCatName val="0"/>
          <c:showSerName val="0"/>
          <c:showPercent val="0"/>
          <c:showBubbleSize val="0"/>
        </c:dLbls>
        <c:axId val="1850627568"/>
        <c:axId val="1599250256"/>
      </c:scatterChart>
      <c:valAx>
        <c:axId val="185062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250256"/>
        <c:crosses val="autoZero"/>
        <c:crossBetween val="midCat"/>
      </c:valAx>
      <c:valAx>
        <c:axId val="159925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627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&amp;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352541557305337"/>
                  <c:y val="0.24703958880139973"/>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1"/>
                        </a:solidFill>
                      </a:rPr>
                      <a:t>y = 0.5289x - 13.652</a:t>
                    </a:r>
                    <a:br>
                      <a:rPr lang="en-US" baseline="0">
                        <a:solidFill>
                          <a:schemeClr val="accent1"/>
                        </a:solidFill>
                      </a:rPr>
                    </a:br>
                    <a:r>
                      <a:rPr lang="en-US" baseline="0">
                        <a:solidFill>
                          <a:schemeClr val="accent1"/>
                        </a:solidFill>
                      </a:rPr>
                      <a:t>R² = 0.2997</a:t>
                    </a:r>
                    <a:endParaRPr lang="en-US">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corr'!$O$3:$O$84</c:f>
              <c:numCache>
                <c:formatCode>General</c:formatCode>
                <c:ptCount val="82"/>
                <c:pt idx="0">
                  <c:v>#N/A</c:v>
                </c:pt>
                <c:pt idx="1">
                  <c:v>#N/A</c:v>
                </c:pt>
                <c:pt idx="2">
                  <c:v>#N/A</c:v>
                </c:pt>
                <c:pt idx="3">
                  <c:v>#N/A</c:v>
                </c:pt>
                <c:pt idx="4">
                  <c:v>#N/A</c:v>
                </c:pt>
                <c:pt idx="5">
                  <c:v>72.161172161172161</c:v>
                </c:pt>
                <c:pt idx="6">
                  <c:v>64.126984126984127</c:v>
                </c:pt>
                <c:pt idx="7">
                  <c:v>#N/A</c:v>
                </c:pt>
                <c:pt idx="8">
                  <c:v>71.409331409331415</c:v>
                </c:pt>
                <c:pt idx="9">
                  <c:v>63.141858141858144</c:v>
                </c:pt>
                <c:pt idx="10">
                  <c:v>36.24338624338624</c:v>
                </c:pt>
                <c:pt idx="11">
                  <c:v>#N/A</c:v>
                </c:pt>
                <c:pt idx="12">
                  <c:v>69.617446046017477</c:v>
                </c:pt>
                <c:pt idx="13">
                  <c:v>79.480519480519476</c:v>
                </c:pt>
                <c:pt idx="14">
                  <c:v>#N/A</c:v>
                </c:pt>
                <c:pt idx="15">
                  <c:v>55.841269841269842</c:v>
                </c:pt>
                <c:pt idx="16">
                  <c:v>#N/A</c:v>
                </c:pt>
                <c:pt idx="17">
                  <c:v>#N/A</c:v>
                </c:pt>
                <c:pt idx="18">
                  <c:v>34.142682714111281</c:v>
                </c:pt>
                <c:pt idx="19">
                  <c:v>68.097458097458102</c:v>
                </c:pt>
                <c:pt idx="20">
                  <c:v>73.049014477585914</c:v>
                </c:pt>
                <c:pt idx="21">
                  <c:v>#N/A</c:v>
                </c:pt>
                <c:pt idx="22">
                  <c:v>86.558520844235119</c:v>
                </c:pt>
                <c:pt idx="23">
                  <c:v>#N/A</c:v>
                </c:pt>
                <c:pt idx="24">
                  <c:v>73.359550502407643</c:v>
                </c:pt>
                <c:pt idx="25">
                  <c:v>75.873015873015873</c:v>
                </c:pt>
                <c:pt idx="26">
                  <c:v>#N/A</c:v>
                </c:pt>
                <c:pt idx="27">
                  <c:v>#N/A</c:v>
                </c:pt>
                <c:pt idx="28">
                  <c:v>#N/A</c:v>
                </c:pt>
                <c:pt idx="29">
                  <c:v>#N/A</c:v>
                </c:pt>
                <c:pt idx="30">
                  <c:v>#N/A</c:v>
                </c:pt>
                <c:pt idx="31">
                  <c:v>#N/A</c:v>
                </c:pt>
                <c:pt idx="32">
                  <c:v>#N/A</c:v>
                </c:pt>
                <c:pt idx="33">
                  <c:v>82.423687423687412</c:v>
                </c:pt>
                <c:pt idx="34">
                  <c:v>#N/A</c:v>
                </c:pt>
                <c:pt idx="35">
                  <c:v>#N/A</c:v>
                </c:pt>
                <c:pt idx="36">
                  <c:v>80.81027966742252</c:v>
                </c:pt>
                <c:pt idx="37">
                  <c:v>62.978913787737319</c:v>
                </c:pt>
                <c:pt idx="38">
                  <c:v>75.801806658949516</c:v>
                </c:pt>
                <c:pt idx="39">
                  <c:v>80.512820512820525</c:v>
                </c:pt>
                <c:pt idx="40">
                  <c:v>#N/A</c:v>
                </c:pt>
                <c:pt idx="41">
                  <c:v>74.838864838864836</c:v>
                </c:pt>
                <c:pt idx="42">
                  <c:v>54.536019536019531</c:v>
                </c:pt>
                <c:pt idx="43">
                  <c:v>#N/A</c:v>
                </c:pt>
                <c:pt idx="44">
                  <c:v>#N/A</c:v>
                </c:pt>
                <c:pt idx="45">
                  <c:v>#N/A</c:v>
                </c:pt>
                <c:pt idx="46">
                  <c:v>#N/A</c:v>
                </c:pt>
                <c:pt idx="47">
                  <c:v>68.845136345136339</c:v>
                </c:pt>
                <c:pt idx="48">
                  <c:v>#N/A</c:v>
                </c:pt>
                <c:pt idx="49">
                  <c:v>56.604918890633186</c:v>
                </c:pt>
                <c:pt idx="50">
                  <c:v>#N/A</c:v>
                </c:pt>
                <c:pt idx="51">
                  <c:v>#N/A</c:v>
                </c:pt>
                <c:pt idx="52">
                  <c:v>81.247641247641241</c:v>
                </c:pt>
                <c:pt idx="53">
                  <c:v>65.504034947312263</c:v>
                </c:pt>
                <c:pt idx="54">
                  <c:v>#N/A</c:v>
                </c:pt>
                <c:pt idx="55">
                  <c:v>#N/A</c:v>
                </c:pt>
                <c:pt idx="56">
                  <c:v>#N/A</c:v>
                </c:pt>
                <c:pt idx="57">
                  <c:v>#N/A</c:v>
                </c:pt>
                <c:pt idx="58">
                  <c:v>#N/A</c:v>
                </c:pt>
                <c:pt idx="59">
                  <c:v>#N/A</c:v>
                </c:pt>
                <c:pt idx="60">
                  <c:v>#N/A</c:v>
                </c:pt>
                <c:pt idx="61">
                  <c:v>#N/A</c:v>
                </c:pt>
                <c:pt idx="62">
                  <c:v>91.835571835571841</c:v>
                </c:pt>
                <c:pt idx="63">
                  <c:v>80.597405628918253</c:v>
                </c:pt>
                <c:pt idx="64">
                  <c:v>78.239141810570359</c:v>
                </c:pt>
                <c:pt idx="65">
                  <c:v>69.304610733182173</c:v>
                </c:pt>
                <c:pt idx="66">
                  <c:v>#N/A</c:v>
                </c:pt>
                <c:pt idx="67">
                  <c:v>46.233211233211236</c:v>
                </c:pt>
                <c:pt idx="68">
                  <c:v>40.303030303030305</c:v>
                </c:pt>
                <c:pt idx="69">
                  <c:v>#N/A</c:v>
                </c:pt>
                <c:pt idx="70">
                  <c:v>89.662654805511949</c:v>
                </c:pt>
                <c:pt idx="71">
                  <c:v>#N/A</c:v>
                </c:pt>
                <c:pt idx="72">
                  <c:v>85.575757575757578</c:v>
                </c:pt>
                <c:pt idx="73">
                  <c:v>#N/A</c:v>
                </c:pt>
                <c:pt idx="74">
                  <c:v>81.425685425685415</c:v>
                </c:pt>
                <c:pt idx="75">
                  <c:v>#N/A</c:v>
                </c:pt>
                <c:pt idx="76">
                  <c:v>78.730935730935727</c:v>
                </c:pt>
                <c:pt idx="77">
                  <c:v>#N/A</c:v>
                </c:pt>
                <c:pt idx="78">
                  <c:v>#N/A</c:v>
                </c:pt>
                <c:pt idx="79">
                  <c:v>#N/A</c:v>
                </c:pt>
                <c:pt idx="80">
                  <c:v>69.156954156954157</c:v>
                </c:pt>
                <c:pt idx="81">
                  <c:v>73.763347763347767</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5B73-4012-A016-BEA3AF194446}"/>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54779068241469819"/>
                  <c:y val="-0.165411927675707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0.0793x + 29.563</a:t>
                    </a:r>
                    <a:br>
                      <a:rPr lang="en-US" baseline="0">
                        <a:solidFill>
                          <a:schemeClr val="accent2"/>
                        </a:solidFill>
                      </a:rPr>
                    </a:br>
                    <a:r>
                      <a:rPr lang="en-US" baseline="0">
                        <a:solidFill>
                          <a:schemeClr val="accent2"/>
                        </a:solidFill>
                      </a:rPr>
                      <a:t>R² = 0.0105</a:t>
                    </a:r>
                    <a:endParaRPr lang="en-US">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corr'!$P$3:$P$84</c:f>
              <c:numCache>
                <c:formatCode>General</c:formatCode>
                <c:ptCount val="82"/>
                <c:pt idx="0">
                  <c:v>57.06962785114046</c:v>
                </c:pt>
                <c:pt idx="1">
                  <c:v>79.439153439153429</c:v>
                </c:pt>
                <c:pt idx="2">
                  <c:v>53.550556674911675</c:v>
                </c:pt>
                <c:pt idx="3">
                  <c:v>58.75893947322519</c:v>
                </c:pt>
                <c:pt idx="4">
                  <c:v>34.536019536019538</c:v>
                </c:pt>
                <c:pt idx="5">
                  <c:v>#N/A</c:v>
                </c:pt>
                <c:pt idx="6">
                  <c:v>#N/A</c:v>
                </c:pt>
                <c:pt idx="7">
                  <c:v>58.660619803476948</c:v>
                </c:pt>
                <c:pt idx="8">
                  <c:v>#N/A</c:v>
                </c:pt>
                <c:pt idx="9">
                  <c:v>#N/A</c:v>
                </c:pt>
                <c:pt idx="10">
                  <c:v>#N/A</c:v>
                </c:pt>
                <c:pt idx="11">
                  <c:v>71.256373256373251</c:v>
                </c:pt>
                <c:pt idx="12">
                  <c:v>#N/A</c:v>
                </c:pt>
                <c:pt idx="13">
                  <c:v>#N/A</c:v>
                </c:pt>
                <c:pt idx="14">
                  <c:v>56.349206349206341</c:v>
                </c:pt>
                <c:pt idx="15">
                  <c:v>#N/A</c:v>
                </c:pt>
                <c:pt idx="16">
                  <c:v>63.201058201058196</c:v>
                </c:pt>
                <c:pt idx="17">
                  <c:v>62.947052947052946</c:v>
                </c:pt>
                <c:pt idx="18">
                  <c:v>#N/A</c:v>
                </c:pt>
                <c:pt idx="19">
                  <c:v>#N/A</c:v>
                </c:pt>
                <c:pt idx="20">
                  <c:v>#N/A</c:v>
                </c:pt>
                <c:pt idx="21">
                  <c:v>39.271164021164019</c:v>
                </c:pt>
                <c:pt idx="22">
                  <c:v>#N/A</c:v>
                </c:pt>
                <c:pt idx="23">
                  <c:v>41.005291005290999</c:v>
                </c:pt>
                <c:pt idx="24">
                  <c:v>#N/A</c:v>
                </c:pt>
                <c:pt idx="25">
                  <c:v>#N/A</c:v>
                </c:pt>
                <c:pt idx="26">
                  <c:v>61.584896584896583</c:v>
                </c:pt>
                <c:pt idx="27">
                  <c:v>55.906685906685894</c:v>
                </c:pt>
                <c:pt idx="28">
                  <c:v>59.716209716209718</c:v>
                </c:pt>
                <c:pt idx="29">
                  <c:v>47.779701779701782</c:v>
                </c:pt>
                <c:pt idx="30">
                  <c:v>71.628679962013294</c:v>
                </c:pt>
                <c:pt idx="31">
                  <c:v>74.80215419501134</c:v>
                </c:pt>
                <c:pt idx="32">
                  <c:v>62.921245421245416</c:v>
                </c:pt>
                <c:pt idx="33">
                  <c:v>#N/A</c:v>
                </c:pt>
                <c:pt idx="34">
                  <c:v>55.052074631021995</c:v>
                </c:pt>
                <c:pt idx="35">
                  <c:v>46.017316017316013</c:v>
                </c:pt>
                <c:pt idx="36">
                  <c:v>#N/A</c:v>
                </c:pt>
                <c:pt idx="37">
                  <c:v>#N/A</c:v>
                </c:pt>
                <c:pt idx="38">
                  <c:v>#N/A</c:v>
                </c:pt>
                <c:pt idx="39">
                  <c:v>#N/A</c:v>
                </c:pt>
                <c:pt idx="40">
                  <c:v>67.061144323049078</c:v>
                </c:pt>
                <c:pt idx="41">
                  <c:v>#N/A</c:v>
                </c:pt>
                <c:pt idx="42">
                  <c:v>#N/A</c:v>
                </c:pt>
                <c:pt idx="43">
                  <c:v>73.818826675969532</c:v>
                </c:pt>
                <c:pt idx="44">
                  <c:v>27.207977207977205</c:v>
                </c:pt>
                <c:pt idx="45">
                  <c:v>81.585789871504161</c:v>
                </c:pt>
                <c:pt idx="46">
                  <c:v>60.096403723406006</c:v>
                </c:pt>
                <c:pt idx="47">
                  <c:v>#N/A</c:v>
                </c:pt>
                <c:pt idx="48">
                  <c:v>64.716209716209704</c:v>
                </c:pt>
                <c:pt idx="49">
                  <c:v>#N/A</c:v>
                </c:pt>
                <c:pt idx="50">
                  <c:v>85.855379188712519</c:v>
                </c:pt>
                <c:pt idx="51">
                  <c:v>79.234487734487743</c:v>
                </c:pt>
                <c:pt idx="52">
                  <c:v>#N/A</c:v>
                </c:pt>
                <c:pt idx="53">
                  <c:v>#N/A</c:v>
                </c:pt>
                <c:pt idx="54">
                  <c:v>46.95656724228153</c:v>
                </c:pt>
                <c:pt idx="55">
                  <c:v>60.874362565539037</c:v>
                </c:pt>
                <c:pt idx="56">
                  <c:v>60.690235690235689</c:v>
                </c:pt>
                <c:pt idx="57">
                  <c:v>42.448398162683873</c:v>
                </c:pt>
                <c:pt idx="58">
                  <c:v>58.432234432234438</c:v>
                </c:pt>
                <c:pt idx="59">
                  <c:v>57.301587301587304</c:v>
                </c:pt>
                <c:pt idx="60">
                  <c:v>31.120642701525053</c:v>
                </c:pt>
                <c:pt idx="61">
                  <c:v>41.411736411736406</c:v>
                </c:pt>
                <c:pt idx="62">
                  <c:v>#N/A</c:v>
                </c:pt>
                <c:pt idx="63">
                  <c:v>#N/A</c:v>
                </c:pt>
                <c:pt idx="64">
                  <c:v>#N/A</c:v>
                </c:pt>
                <c:pt idx="65">
                  <c:v>#N/A</c:v>
                </c:pt>
                <c:pt idx="66">
                  <c:v>70.280830280830273</c:v>
                </c:pt>
                <c:pt idx="67">
                  <c:v>#N/A</c:v>
                </c:pt>
                <c:pt idx="68">
                  <c:v>#N/A</c:v>
                </c:pt>
                <c:pt idx="69">
                  <c:v>64.021164021164026</c:v>
                </c:pt>
                <c:pt idx="70">
                  <c:v>#N/A</c:v>
                </c:pt>
                <c:pt idx="71">
                  <c:v>89.71044828187685</c:v>
                </c:pt>
                <c:pt idx="72">
                  <c:v>#N/A</c:v>
                </c:pt>
                <c:pt idx="73">
                  <c:v>41.825396825396822</c:v>
                </c:pt>
                <c:pt idx="74">
                  <c:v>#N/A</c:v>
                </c:pt>
                <c:pt idx="75">
                  <c:v>41.224489795918366</c:v>
                </c:pt>
                <c:pt idx="76">
                  <c:v>#N/A</c:v>
                </c:pt>
                <c:pt idx="77">
                  <c:v>58.527777777777771</c:v>
                </c:pt>
                <c:pt idx="78">
                  <c:v>68.719576719576722</c:v>
                </c:pt>
                <c:pt idx="79">
                  <c:v>74.253968253968239</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1-5B73-4012-A016-BEA3AF194446}"/>
            </c:ext>
          </c:extLst>
        </c:ser>
        <c:dLbls>
          <c:showLegendKey val="0"/>
          <c:showVal val="0"/>
          <c:showCatName val="0"/>
          <c:showSerName val="0"/>
          <c:showPercent val="0"/>
          <c:showBubbleSize val="0"/>
        </c:dLbls>
        <c:axId val="1850540368"/>
        <c:axId val="1850970656"/>
      </c:scatterChart>
      <c:valAx>
        <c:axId val="185054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70656"/>
        <c:crosses val="autoZero"/>
        <c:crossBetween val="midCat"/>
      </c:valAx>
      <c:valAx>
        <c:axId val="185097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540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Quality &amp;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3853499562554685"/>
                  <c:y val="0.19147783610382027"/>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1"/>
                        </a:solidFill>
                      </a:rPr>
                      <a:t>y = 0.4501x - 6.7961</a:t>
                    </a:r>
                    <a:br>
                      <a:rPr lang="en-US" baseline="0">
                        <a:solidFill>
                          <a:schemeClr val="accent1"/>
                        </a:solidFill>
                      </a:rPr>
                    </a:br>
                    <a:r>
                      <a:rPr lang="en-US" baseline="0">
                        <a:solidFill>
                          <a:schemeClr val="accent1"/>
                        </a:solidFill>
                      </a:rPr>
                      <a:t>R² = 0.1653</a:t>
                    </a:r>
                    <a:endParaRPr lang="en-US">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corr'!$Q$3:$Q$84</c:f>
              <c:numCache>
                <c:formatCode>General</c:formatCode>
                <c:ptCount val="82"/>
                <c:pt idx="0">
                  <c:v>#N/A</c:v>
                </c:pt>
                <c:pt idx="1">
                  <c:v>#N/A</c:v>
                </c:pt>
                <c:pt idx="2">
                  <c:v>#N/A</c:v>
                </c:pt>
                <c:pt idx="3">
                  <c:v>#N/A</c:v>
                </c:pt>
                <c:pt idx="4">
                  <c:v>#N/A</c:v>
                </c:pt>
                <c:pt idx="5">
                  <c:v>71.794871794871796</c:v>
                </c:pt>
                <c:pt idx="6">
                  <c:v>76.119251119251118</c:v>
                </c:pt>
                <c:pt idx="7">
                  <c:v>#N/A</c:v>
                </c:pt>
                <c:pt idx="8">
                  <c:v>64.977337477337485</c:v>
                </c:pt>
                <c:pt idx="9">
                  <c:v>55.497126330459658</c:v>
                </c:pt>
                <c:pt idx="10">
                  <c:v>50.621693121693113</c:v>
                </c:pt>
                <c:pt idx="11">
                  <c:v>#N/A</c:v>
                </c:pt>
                <c:pt idx="12">
                  <c:v>63.880563880563876</c:v>
                </c:pt>
                <c:pt idx="13">
                  <c:v>64.742965367965368</c:v>
                </c:pt>
                <c:pt idx="14">
                  <c:v>#N/A</c:v>
                </c:pt>
                <c:pt idx="15">
                  <c:v>63.302469135802475</c:v>
                </c:pt>
                <c:pt idx="16">
                  <c:v>#N/A</c:v>
                </c:pt>
                <c:pt idx="17">
                  <c:v>#N/A</c:v>
                </c:pt>
                <c:pt idx="18">
                  <c:v>28.262786596119927</c:v>
                </c:pt>
                <c:pt idx="19">
                  <c:v>66.736350069683411</c:v>
                </c:pt>
                <c:pt idx="20">
                  <c:v>70.94780219780219</c:v>
                </c:pt>
                <c:pt idx="21">
                  <c:v>#N/A</c:v>
                </c:pt>
                <c:pt idx="22">
                  <c:v>83.671652421652411</c:v>
                </c:pt>
                <c:pt idx="23">
                  <c:v>#N/A</c:v>
                </c:pt>
                <c:pt idx="24">
                  <c:v>72.372134038800695</c:v>
                </c:pt>
                <c:pt idx="25">
                  <c:v>75.595238095238088</c:v>
                </c:pt>
                <c:pt idx="26">
                  <c:v>#N/A</c:v>
                </c:pt>
                <c:pt idx="27">
                  <c:v>#N/A</c:v>
                </c:pt>
                <c:pt idx="28">
                  <c:v>#N/A</c:v>
                </c:pt>
                <c:pt idx="29">
                  <c:v>#N/A</c:v>
                </c:pt>
                <c:pt idx="30">
                  <c:v>#N/A</c:v>
                </c:pt>
                <c:pt idx="31">
                  <c:v>#N/A</c:v>
                </c:pt>
                <c:pt idx="32">
                  <c:v>#N/A</c:v>
                </c:pt>
                <c:pt idx="33">
                  <c:v>75.216373133039795</c:v>
                </c:pt>
                <c:pt idx="34">
                  <c:v>#N/A</c:v>
                </c:pt>
                <c:pt idx="35">
                  <c:v>#N/A</c:v>
                </c:pt>
                <c:pt idx="36">
                  <c:v>75.299145299145309</c:v>
                </c:pt>
                <c:pt idx="37">
                  <c:v>50.575299564270153</c:v>
                </c:pt>
                <c:pt idx="38">
                  <c:v>68.185626102292773</c:v>
                </c:pt>
                <c:pt idx="39">
                  <c:v>78.104765604765603</c:v>
                </c:pt>
                <c:pt idx="40">
                  <c:v>#N/A</c:v>
                </c:pt>
                <c:pt idx="41">
                  <c:v>76.454178537511865</c:v>
                </c:pt>
                <c:pt idx="42">
                  <c:v>57.063332757777196</c:v>
                </c:pt>
                <c:pt idx="43">
                  <c:v>#N/A</c:v>
                </c:pt>
                <c:pt idx="44">
                  <c:v>#N/A</c:v>
                </c:pt>
                <c:pt idx="45">
                  <c:v>#N/A</c:v>
                </c:pt>
                <c:pt idx="46">
                  <c:v>#N/A</c:v>
                </c:pt>
                <c:pt idx="47">
                  <c:v>64.174868341535003</c:v>
                </c:pt>
                <c:pt idx="48">
                  <c:v>#N/A</c:v>
                </c:pt>
                <c:pt idx="49">
                  <c:v>53.508004341337674</c:v>
                </c:pt>
                <c:pt idx="50">
                  <c:v>#N/A</c:v>
                </c:pt>
                <c:pt idx="51">
                  <c:v>#N/A</c:v>
                </c:pt>
                <c:pt idx="52">
                  <c:v>73.180523180523181</c:v>
                </c:pt>
                <c:pt idx="53">
                  <c:v>61.985974945533769</c:v>
                </c:pt>
                <c:pt idx="54">
                  <c:v>#N/A</c:v>
                </c:pt>
                <c:pt idx="55">
                  <c:v>#N/A</c:v>
                </c:pt>
                <c:pt idx="56">
                  <c:v>#N/A</c:v>
                </c:pt>
                <c:pt idx="57">
                  <c:v>#N/A</c:v>
                </c:pt>
                <c:pt idx="58">
                  <c:v>#N/A</c:v>
                </c:pt>
                <c:pt idx="59">
                  <c:v>#N/A</c:v>
                </c:pt>
                <c:pt idx="60">
                  <c:v>#N/A</c:v>
                </c:pt>
                <c:pt idx="61">
                  <c:v>#N/A</c:v>
                </c:pt>
                <c:pt idx="62">
                  <c:v>89.692545109211764</c:v>
                </c:pt>
                <c:pt idx="63">
                  <c:v>80.03838572466023</c:v>
                </c:pt>
                <c:pt idx="64">
                  <c:v>74.975024975024979</c:v>
                </c:pt>
                <c:pt idx="65">
                  <c:v>67.738095238095241</c:v>
                </c:pt>
                <c:pt idx="66">
                  <c:v>#N/A</c:v>
                </c:pt>
                <c:pt idx="67">
                  <c:v>50.865492532159202</c:v>
                </c:pt>
                <c:pt idx="68">
                  <c:v>40.972222222222221</c:v>
                </c:pt>
                <c:pt idx="69">
                  <c:v>#N/A</c:v>
                </c:pt>
                <c:pt idx="70">
                  <c:v>74.37220187220187</c:v>
                </c:pt>
                <c:pt idx="71">
                  <c:v>#N/A</c:v>
                </c:pt>
                <c:pt idx="72">
                  <c:v>80.966142910587351</c:v>
                </c:pt>
                <c:pt idx="73">
                  <c:v>#N/A</c:v>
                </c:pt>
                <c:pt idx="74">
                  <c:v>76.218200523756082</c:v>
                </c:pt>
                <c:pt idx="75">
                  <c:v>#N/A</c:v>
                </c:pt>
                <c:pt idx="76">
                  <c:v>65.653112319778984</c:v>
                </c:pt>
                <c:pt idx="77">
                  <c:v>#N/A</c:v>
                </c:pt>
                <c:pt idx="78">
                  <c:v>#N/A</c:v>
                </c:pt>
                <c:pt idx="79">
                  <c:v>#N/A</c:v>
                </c:pt>
                <c:pt idx="80">
                  <c:v>70.253820253820251</c:v>
                </c:pt>
                <c:pt idx="81">
                  <c:v>68.472222222222214</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4D52-4A04-815B-2DD3620FA171}"/>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9580774278215223"/>
                  <c:y val="-0.18044619422572178"/>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0.0808x + 29.297</a:t>
                    </a:r>
                    <a:br>
                      <a:rPr lang="en-US" baseline="0">
                        <a:solidFill>
                          <a:schemeClr val="accent2"/>
                        </a:solidFill>
                      </a:rPr>
                    </a:br>
                    <a:r>
                      <a:rPr lang="en-US" baseline="0">
                        <a:solidFill>
                          <a:schemeClr val="accent2"/>
                        </a:solidFill>
                      </a:rPr>
                      <a:t>R² = 0.0083</a:t>
                    </a:r>
                    <a:endParaRPr lang="en-US">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corr'!$R$3:$R$84</c:f>
              <c:numCache>
                <c:formatCode>General</c:formatCode>
                <c:ptCount val="82"/>
                <c:pt idx="0">
                  <c:v>57.746005809731308</c:v>
                </c:pt>
                <c:pt idx="1">
                  <c:v>74.691358024691354</c:v>
                </c:pt>
                <c:pt idx="2">
                  <c:v>62.601865388780595</c:v>
                </c:pt>
                <c:pt idx="3">
                  <c:v>57.886665803332455</c:v>
                </c:pt>
                <c:pt idx="4">
                  <c:v>46.296296296296298</c:v>
                </c:pt>
                <c:pt idx="5">
                  <c:v>#N/A</c:v>
                </c:pt>
                <c:pt idx="6">
                  <c:v>#N/A</c:v>
                </c:pt>
                <c:pt idx="7">
                  <c:v>62.006172839506178</c:v>
                </c:pt>
                <c:pt idx="8">
                  <c:v>#N/A</c:v>
                </c:pt>
                <c:pt idx="9">
                  <c:v>#N/A</c:v>
                </c:pt>
                <c:pt idx="10">
                  <c:v>#N/A</c:v>
                </c:pt>
                <c:pt idx="11">
                  <c:v>59.710531238309017</c:v>
                </c:pt>
                <c:pt idx="12">
                  <c:v>#N/A</c:v>
                </c:pt>
                <c:pt idx="13">
                  <c:v>#N/A</c:v>
                </c:pt>
                <c:pt idx="14">
                  <c:v>62.417674917674908</c:v>
                </c:pt>
                <c:pt idx="15">
                  <c:v>#N/A</c:v>
                </c:pt>
                <c:pt idx="16">
                  <c:v>62.890011223344551</c:v>
                </c:pt>
                <c:pt idx="17">
                  <c:v>70.840132090132087</c:v>
                </c:pt>
                <c:pt idx="18">
                  <c:v>#N/A</c:v>
                </c:pt>
                <c:pt idx="19">
                  <c:v>#N/A</c:v>
                </c:pt>
                <c:pt idx="20">
                  <c:v>#N/A</c:v>
                </c:pt>
                <c:pt idx="21">
                  <c:v>38.996913580246904</c:v>
                </c:pt>
                <c:pt idx="22">
                  <c:v>#N/A</c:v>
                </c:pt>
                <c:pt idx="23">
                  <c:v>50.22727272727272</c:v>
                </c:pt>
                <c:pt idx="24">
                  <c:v>#N/A</c:v>
                </c:pt>
                <c:pt idx="25">
                  <c:v>#N/A</c:v>
                </c:pt>
                <c:pt idx="26">
                  <c:v>58.54166666666665</c:v>
                </c:pt>
                <c:pt idx="27">
                  <c:v>67.66975308641976</c:v>
                </c:pt>
                <c:pt idx="28">
                  <c:v>64.165965207631857</c:v>
                </c:pt>
                <c:pt idx="29">
                  <c:v>57.059550531772764</c:v>
                </c:pt>
                <c:pt idx="30">
                  <c:v>59.037074037074035</c:v>
                </c:pt>
                <c:pt idx="31">
                  <c:v>76.693121693121682</c:v>
                </c:pt>
                <c:pt idx="32">
                  <c:v>58.415889665889672</c:v>
                </c:pt>
                <c:pt idx="33">
                  <c:v>#N/A</c:v>
                </c:pt>
                <c:pt idx="34">
                  <c:v>60.835196651760107</c:v>
                </c:pt>
                <c:pt idx="35">
                  <c:v>55.528432472876922</c:v>
                </c:pt>
                <c:pt idx="36">
                  <c:v>#N/A</c:v>
                </c:pt>
                <c:pt idx="37">
                  <c:v>#N/A</c:v>
                </c:pt>
                <c:pt idx="38">
                  <c:v>#N/A</c:v>
                </c:pt>
                <c:pt idx="39">
                  <c:v>#N/A</c:v>
                </c:pt>
                <c:pt idx="40">
                  <c:v>53.662184009406239</c:v>
                </c:pt>
                <c:pt idx="41">
                  <c:v>#N/A</c:v>
                </c:pt>
                <c:pt idx="42">
                  <c:v>#N/A</c:v>
                </c:pt>
                <c:pt idx="43">
                  <c:v>71.267891059557712</c:v>
                </c:pt>
                <c:pt idx="44">
                  <c:v>38.051994301994306</c:v>
                </c:pt>
                <c:pt idx="45">
                  <c:v>74.462081128747784</c:v>
                </c:pt>
                <c:pt idx="46">
                  <c:v>60.002962198524635</c:v>
                </c:pt>
                <c:pt idx="47">
                  <c:v>#N/A</c:v>
                </c:pt>
                <c:pt idx="48">
                  <c:v>57.476150392817054</c:v>
                </c:pt>
                <c:pt idx="49">
                  <c:v>#N/A</c:v>
                </c:pt>
                <c:pt idx="50">
                  <c:v>79.762769305252974</c:v>
                </c:pt>
                <c:pt idx="51">
                  <c:v>80.018137726471068</c:v>
                </c:pt>
                <c:pt idx="52">
                  <c:v>#N/A</c:v>
                </c:pt>
                <c:pt idx="53">
                  <c:v>#N/A</c:v>
                </c:pt>
                <c:pt idx="54">
                  <c:v>48.677248677248677</c:v>
                </c:pt>
                <c:pt idx="55">
                  <c:v>69.061347829730181</c:v>
                </c:pt>
                <c:pt idx="56">
                  <c:v>65.277777777777771</c:v>
                </c:pt>
                <c:pt idx="57">
                  <c:v>67.713459380126039</c:v>
                </c:pt>
                <c:pt idx="58">
                  <c:v>59.261664261664258</c:v>
                </c:pt>
                <c:pt idx="59">
                  <c:v>61.118125701459029</c:v>
                </c:pt>
                <c:pt idx="60">
                  <c:v>24.104711328976034</c:v>
                </c:pt>
                <c:pt idx="61">
                  <c:v>35.066538399871732</c:v>
                </c:pt>
                <c:pt idx="62">
                  <c:v>#N/A</c:v>
                </c:pt>
                <c:pt idx="63">
                  <c:v>#N/A</c:v>
                </c:pt>
                <c:pt idx="64">
                  <c:v>#N/A</c:v>
                </c:pt>
                <c:pt idx="65">
                  <c:v>#N/A</c:v>
                </c:pt>
                <c:pt idx="66">
                  <c:v>76.495726495726487</c:v>
                </c:pt>
                <c:pt idx="67">
                  <c:v>#N/A</c:v>
                </c:pt>
                <c:pt idx="68">
                  <c:v>#N/A</c:v>
                </c:pt>
                <c:pt idx="69">
                  <c:v>68.233448650115307</c:v>
                </c:pt>
                <c:pt idx="70">
                  <c:v>#N/A</c:v>
                </c:pt>
                <c:pt idx="71">
                  <c:v>84.457671957671963</c:v>
                </c:pt>
                <c:pt idx="72">
                  <c:v>#N/A</c:v>
                </c:pt>
                <c:pt idx="73">
                  <c:v>42.370931537598203</c:v>
                </c:pt>
                <c:pt idx="74">
                  <c:v>#N/A</c:v>
                </c:pt>
                <c:pt idx="75">
                  <c:v>60.531135531135526</c:v>
                </c:pt>
                <c:pt idx="76">
                  <c:v>#N/A</c:v>
                </c:pt>
                <c:pt idx="77">
                  <c:v>69.146274250440925</c:v>
                </c:pt>
                <c:pt idx="78">
                  <c:v>68.485958485958477</c:v>
                </c:pt>
                <c:pt idx="79">
                  <c:v>80.648148148148138</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1-4D52-4A04-815B-2DD3620FA171}"/>
            </c:ext>
          </c:extLst>
        </c:ser>
        <c:dLbls>
          <c:showLegendKey val="0"/>
          <c:showVal val="0"/>
          <c:showCatName val="0"/>
          <c:showSerName val="0"/>
          <c:showPercent val="0"/>
          <c:showBubbleSize val="0"/>
        </c:dLbls>
        <c:axId val="1849569808"/>
        <c:axId val="1850982304"/>
      </c:scatterChart>
      <c:valAx>
        <c:axId val="184956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82304"/>
        <c:crosses val="autoZero"/>
        <c:crossBetween val="midCat"/>
      </c:valAx>
      <c:valAx>
        <c:axId val="185098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69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Equity &amp;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0195100612423449"/>
                  <c:y val="0.226870922710559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1"/>
                        </a:solidFill>
                      </a:rPr>
                      <a:t>y = 0.6766x - 19.814</a:t>
                    </a:r>
                    <a:br>
                      <a:rPr lang="en-US" baseline="0">
                        <a:solidFill>
                          <a:schemeClr val="accent1"/>
                        </a:solidFill>
                      </a:rPr>
                    </a:br>
                    <a:r>
                      <a:rPr lang="en-US" baseline="0">
                        <a:solidFill>
                          <a:schemeClr val="accent1"/>
                        </a:solidFill>
                      </a:rPr>
                      <a:t>R² = 0.2233</a:t>
                    </a:r>
                    <a:endParaRPr lang="en-US">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corr'!$S$3:$S$84</c:f>
              <c:numCache>
                <c:formatCode>General</c:formatCode>
                <c:ptCount val="82"/>
                <c:pt idx="0">
                  <c:v>#N/A</c:v>
                </c:pt>
                <c:pt idx="1">
                  <c:v>#N/A</c:v>
                </c:pt>
                <c:pt idx="2">
                  <c:v>#N/A</c:v>
                </c:pt>
                <c:pt idx="3">
                  <c:v>#N/A</c:v>
                </c:pt>
                <c:pt idx="4">
                  <c:v>#N/A</c:v>
                </c:pt>
                <c:pt idx="5">
                  <c:v>72.726495726495727</c:v>
                </c:pt>
                <c:pt idx="6">
                  <c:v>66.018518518518505</c:v>
                </c:pt>
                <c:pt idx="7">
                  <c:v>#N/A</c:v>
                </c:pt>
                <c:pt idx="8">
                  <c:v>66.635716135716137</c:v>
                </c:pt>
                <c:pt idx="9">
                  <c:v>51.987764087764091</c:v>
                </c:pt>
                <c:pt idx="10">
                  <c:v>49.658730158730158</c:v>
                </c:pt>
                <c:pt idx="11">
                  <c:v>#N/A</c:v>
                </c:pt>
                <c:pt idx="12">
                  <c:v>56.007511007511006</c:v>
                </c:pt>
                <c:pt idx="13">
                  <c:v>58.556734006734004</c:v>
                </c:pt>
                <c:pt idx="14">
                  <c:v>#N/A</c:v>
                </c:pt>
                <c:pt idx="15">
                  <c:v>55.946913580246907</c:v>
                </c:pt>
                <c:pt idx="16">
                  <c:v>#N/A</c:v>
                </c:pt>
                <c:pt idx="17">
                  <c:v>#N/A</c:v>
                </c:pt>
                <c:pt idx="18">
                  <c:v>53.701261701261707</c:v>
                </c:pt>
                <c:pt idx="19">
                  <c:v>68.915343915343925</c:v>
                </c:pt>
                <c:pt idx="20">
                  <c:v>70.521386021386007</c:v>
                </c:pt>
                <c:pt idx="21">
                  <c:v>#N/A</c:v>
                </c:pt>
                <c:pt idx="22">
                  <c:v>72.654049654049658</c:v>
                </c:pt>
                <c:pt idx="23">
                  <c:v>#N/A</c:v>
                </c:pt>
                <c:pt idx="24">
                  <c:v>69.763587030253703</c:v>
                </c:pt>
                <c:pt idx="25">
                  <c:v>74.640211640211646</c:v>
                </c:pt>
                <c:pt idx="26">
                  <c:v>#N/A</c:v>
                </c:pt>
                <c:pt idx="27">
                  <c:v>#N/A</c:v>
                </c:pt>
                <c:pt idx="28">
                  <c:v>#N/A</c:v>
                </c:pt>
                <c:pt idx="29">
                  <c:v>#N/A</c:v>
                </c:pt>
                <c:pt idx="30">
                  <c:v>#N/A</c:v>
                </c:pt>
                <c:pt idx="31">
                  <c:v>#N/A</c:v>
                </c:pt>
                <c:pt idx="32">
                  <c:v>#N/A</c:v>
                </c:pt>
                <c:pt idx="33">
                  <c:v>68.332038332038323</c:v>
                </c:pt>
                <c:pt idx="34">
                  <c:v>#N/A</c:v>
                </c:pt>
                <c:pt idx="35">
                  <c:v>#N/A</c:v>
                </c:pt>
                <c:pt idx="36">
                  <c:v>68.116594516594517</c:v>
                </c:pt>
                <c:pt idx="37">
                  <c:v>56.992616799806342</c:v>
                </c:pt>
                <c:pt idx="38">
                  <c:v>62.324718491385156</c:v>
                </c:pt>
                <c:pt idx="39">
                  <c:v>73.284900284900274</c:v>
                </c:pt>
                <c:pt idx="40">
                  <c:v>#N/A</c:v>
                </c:pt>
                <c:pt idx="41">
                  <c:v>72.769865319865318</c:v>
                </c:pt>
                <c:pt idx="42">
                  <c:v>42.960280460280465</c:v>
                </c:pt>
                <c:pt idx="43">
                  <c:v>#N/A</c:v>
                </c:pt>
                <c:pt idx="44">
                  <c:v>#N/A</c:v>
                </c:pt>
                <c:pt idx="45">
                  <c:v>#N/A</c:v>
                </c:pt>
                <c:pt idx="46">
                  <c:v>#N/A</c:v>
                </c:pt>
                <c:pt idx="47">
                  <c:v>67.852428127428126</c:v>
                </c:pt>
                <c:pt idx="48">
                  <c:v>#N/A</c:v>
                </c:pt>
                <c:pt idx="49">
                  <c:v>66.550264550264544</c:v>
                </c:pt>
                <c:pt idx="50">
                  <c:v>#N/A</c:v>
                </c:pt>
                <c:pt idx="51">
                  <c:v>#N/A</c:v>
                </c:pt>
                <c:pt idx="52">
                  <c:v>69.431420431420435</c:v>
                </c:pt>
                <c:pt idx="53">
                  <c:v>57.957952069716768</c:v>
                </c:pt>
                <c:pt idx="54">
                  <c:v>#N/A</c:v>
                </c:pt>
                <c:pt idx="55">
                  <c:v>#N/A</c:v>
                </c:pt>
                <c:pt idx="56">
                  <c:v>#N/A</c:v>
                </c:pt>
                <c:pt idx="57">
                  <c:v>#N/A</c:v>
                </c:pt>
                <c:pt idx="58">
                  <c:v>#N/A</c:v>
                </c:pt>
                <c:pt idx="59">
                  <c:v>#N/A</c:v>
                </c:pt>
                <c:pt idx="60">
                  <c:v>#N/A</c:v>
                </c:pt>
                <c:pt idx="61">
                  <c:v>#N/A</c:v>
                </c:pt>
                <c:pt idx="62">
                  <c:v>85.867724867724874</c:v>
                </c:pt>
                <c:pt idx="63">
                  <c:v>74.440631808278866</c:v>
                </c:pt>
                <c:pt idx="64">
                  <c:v>65.098290598290603</c:v>
                </c:pt>
                <c:pt idx="65">
                  <c:v>71.419508886175549</c:v>
                </c:pt>
                <c:pt idx="66">
                  <c:v>#N/A</c:v>
                </c:pt>
                <c:pt idx="67">
                  <c:v>41.663299663299668</c:v>
                </c:pt>
                <c:pt idx="68">
                  <c:v>46.803030303030305</c:v>
                </c:pt>
                <c:pt idx="69">
                  <c:v>#N/A</c:v>
                </c:pt>
                <c:pt idx="70">
                  <c:v>67.953876370543043</c:v>
                </c:pt>
                <c:pt idx="71">
                  <c:v>#N/A</c:v>
                </c:pt>
                <c:pt idx="72">
                  <c:v>65.330303030303028</c:v>
                </c:pt>
                <c:pt idx="73">
                  <c:v>#N/A</c:v>
                </c:pt>
                <c:pt idx="74">
                  <c:v>62.182603815937135</c:v>
                </c:pt>
                <c:pt idx="75">
                  <c:v>#N/A</c:v>
                </c:pt>
                <c:pt idx="76">
                  <c:v>62.190421307087966</c:v>
                </c:pt>
                <c:pt idx="77">
                  <c:v>#N/A</c:v>
                </c:pt>
                <c:pt idx="78">
                  <c:v>#N/A</c:v>
                </c:pt>
                <c:pt idx="79">
                  <c:v>#N/A</c:v>
                </c:pt>
                <c:pt idx="80">
                  <c:v>59.897163947163939</c:v>
                </c:pt>
                <c:pt idx="81">
                  <c:v>66.205788039121359</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B28F-4E63-8DFE-EA3993BB3360}"/>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7284470691163605"/>
                  <c:y val="-3.5534347314349318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0.3082x + 16.183</a:t>
                    </a:r>
                    <a:br>
                      <a:rPr lang="en-US" baseline="0">
                        <a:solidFill>
                          <a:schemeClr val="accent2"/>
                        </a:solidFill>
                      </a:rPr>
                    </a:br>
                    <a:r>
                      <a:rPr lang="en-US" baseline="0">
                        <a:solidFill>
                          <a:schemeClr val="accent2"/>
                        </a:solidFill>
                      </a:rPr>
                      <a:t>R² = 0.0676</a:t>
                    </a:r>
                    <a:endParaRPr lang="en-US">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corr'!$T$3:$T$84</c:f>
              <c:numCache>
                <c:formatCode>General</c:formatCode>
                <c:ptCount val="82"/>
                <c:pt idx="0">
                  <c:v>53.727176853647435</c:v>
                </c:pt>
                <c:pt idx="1">
                  <c:v>55.996472663139329</c:v>
                </c:pt>
                <c:pt idx="2">
                  <c:v>56.832626227879061</c:v>
                </c:pt>
                <c:pt idx="3">
                  <c:v>68.980374563707898</c:v>
                </c:pt>
                <c:pt idx="4">
                  <c:v>43.592074592074589</c:v>
                </c:pt>
                <c:pt idx="5">
                  <c:v>#N/A</c:v>
                </c:pt>
                <c:pt idx="6">
                  <c:v>#N/A</c:v>
                </c:pt>
                <c:pt idx="7">
                  <c:v>62.187410120743451</c:v>
                </c:pt>
                <c:pt idx="8">
                  <c:v>#N/A</c:v>
                </c:pt>
                <c:pt idx="9">
                  <c:v>#N/A</c:v>
                </c:pt>
                <c:pt idx="10">
                  <c:v>#N/A</c:v>
                </c:pt>
                <c:pt idx="11">
                  <c:v>61.852188552188558</c:v>
                </c:pt>
                <c:pt idx="12">
                  <c:v>#N/A</c:v>
                </c:pt>
                <c:pt idx="13">
                  <c:v>#N/A</c:v>
                </c:pt>
                <c:pt idx="14">
                  <c:v>61.189255189255185</c:v>
                </c:pt>
                <c:pt idx="15">
                  <c:v>#N/A</c:v>
                </c:pt>
                <c:pt idx="16">
                  <c:v>47.667340067340071</c:v>
                </c:pt>
                <c:pt idx="17">
                  <c:v>66.099974099974105</c:v>
                </c:pt>
                <c:pt idx="18">
                  <c:v>#N/A</c:v>
                </c:pt>
                <c:pt idx="19">
                  <c:v>#N/A</c:v>
                </c:pt>
                <c:pt idx="20">
                  <c:v>#N/A</c:v>
                </c:pt>
                <c:pt idx="21">
                  <c:v>48.344576719576715</c:v>
                </c:pt>
                <c:pt idx="22">
                  <c:v>#N/A</c:v>
                </c:pt>
                <c:pt idx="23">
                  <c:v>56.943602693602692</c:v>
                </c:pt>
                <c:pt idx="24">
                  <c:v>#N/A</c:v>
                </c:pt>
                <c:pt idx="25">
                  <c:v>#N/A</c:v>
                </c:pt>
                <c:pt idx="26">
                  <c:v>53.223344556677887</c:v>
                </c:pt>
                <c:pt idx="27">
                  <c:v>68.614758698092032</c:v>
                </c:pt>
                <c:pt idx="28">
                  <c:v>61.849074074074068</c:v>
                </c:pt>
                <c:pt idx="29">
                  <c:v>58.515263748597079</c:v>
                </c:pt>
                <c:pt idx="30">
                  <c:v>59.561609686609685</c:v>
                </c:pt>
                <c:pt idx="31">
                  <c:v>63.250634242300904</c:v>
                </c:pt>
                <c:pt idx="32">
                  <c:v>51.753876370543047</c:v>
                </c:pt>
                <c:pt idx="33">
                  <c:v>#N/A</c:v>
                </c:pt>
                <c:pt idx="34">
                  <c:v>50.221377244855049</c:v>
                </c:pt>
                <c:pt idx="35">
                  <c:v>68.080134680134677</c:v>
                </c:pt>
                <c:pt idx="36">
                  <c:v>#N/A</c:v>
                </c:pt>
                <c:pt idx="37">
                  <c:v>#N/A</c:v>
                </c:pt>
                <c:pt idx="38">
                  <c:v>#N/A</c:v>
                </c:pt>
                <c:pt idx="39">
                  <c:v>#N/A</c:v>
                </c:pt>
                <c:pt idx="40">
                  <c:v>55.200352733686067</c:v>
                </c:pt>
                <c:pt idx="41">
                  <c:v>#N/A</c:v>
                </c:pt>
                <c:pt idx="42">
                  <c:v>#N/A</c:v>
                </c:pt>
                <c:pt idx="43">
                  <c:v>65.961595811595814</c:v>
                </c:pt>
                <c:pt idx="44">
                  <c:v>38.856837606837608</c:v>
                </c:pt>
                <c:pt idx="45">
                  <c:v>63.230565730565729</c:v>
                </c:pt>
                <c:pt idx="46">
                  <c:v>51.566657646108446</c:v>
                </c:pt>
                <c:pt idx="47">
                  <c:v>#N/A</c:v>
                </c:pt>
                <c:pt idx="48">
                  <c:v>58.315207631874308</c:v>
                </c:pt>
                <c:pt idx="49">
                  <c:v>#N/A</c:v>
                </c:pt>
                <c:pt idx="50">
                  <c:v>75.044662309368192</c:v>
                </c:pt>
                <c:pt idx="51">
                  <c:v>69.273544973544972</c:v>
                </c:pt>
                <c:pt idx="52">
                  <c:v>#N/A</c:v>
                </c:pt>
                <c:pt idx="53">
                  <c:v>#N/A</c:v>
                </c:pt>
                <c:pt idx="54">
                  <c:v>49.899298232631565</c:v>
                </c:pt>
                <c:pt idx="55">
                  <c:v>61.071997446997443</c:v>
                </c:pt>
                <c:pt idx="56">
                  <c:v>59.856254856254864</c:v>
                </c:pt>
                <c:pt idx="57">
                  <c:v>49.085795685795681</c:v>
                </c:pt>
                <c:pt idx="58">
                  <c:v>61.299145299145302</c:v>
                </c:pt>
                <c:pt idx="59">
                  <c:v>58.649494949494944</c:v>
                </c:pt>
                <c:pt idx="60">
                  <c:v>40.661083877995644</c:v>
                </c:pt>
                <c:pt idx="61">
                  <c:v>48.302910052910057</c:v>
                </c:pt>
                <c:pt idx="62">
                  <c:v>#N/A</c:v>
                </c:pt>
                <c:pt idx="63">
                  <c:v>#N/A</c:v>
                </c:pt>
                <c:pt idx="64">
                  <c:v>#N/A</c:v>
                </c:pt>
                <c:pt idx="65">
                  <c:v>#N/A</c:v>
                </c:pt>
                <c:pt idx="66">
                  <c:v>59.341880341880348</c:v>
                </c:pt>
                <c:pt idx="67">
                  <c:v>#N/A</c:v>
                </c:pt>
                <c:pt idx="68">
                  <c:v>#N/A</c:v>
                </c:pt>
                <c:pt idx="69">
                  <c:v>64.630850630850631</c:v>
                </c:pt>
                <c:pt idx="70">
                  <c:v>#N/A</c:v>
                </c:pt>
                <c:pt idx="71">
                  <c:v>82.488196988196975</c:v>
                </c:pt>
                <c:pt idx="72">
                  <c:v>#N/A</c:v>
                </c:pt>
                <c:pt idx="73">
                  <c:v>38.621156004489336</c:v>
                </c:pt>
                <c:pt idx="74">
                  <c:v>#N/A</c:v>
                </c:pt>
                <c:pt idx="75">
                  <c:v>65.330687830687836</c:v>
                </c:pt>
                <c:pt idx="76">
                  <c:v>#N/A</c:v>
                </c:pt>
                <c:pt idx="77">
                  <c:v>60.433289241622582</c:v>
                </c:pt>
                <c:pt idx="78">
                  <c:v>68.466137566137576</c:v>
                </c:pt>
                <c:pt idx="79">
                  <c:v>73.76649029982363</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1-B28F-4E63-8DFE-EA3993BB3360}"/>
            </c:ext>
          </c:extLst>
        </c:ser>
        <c:dLbls>
          <c:showLegendKey val="0"/>
          <c:showVal val="0"/>
          <c:showCatName val="0"/>
          <c:showSerName val="0"/>
          <c:showPercent val="0"/>
          <c:showBubbleSize val="0"/>
        </c:dLbls>
        <c:axId val="1850579968"/>
        <c:axId val="1850983552"/>
      </c:scatterChart>
      <c:valAx>
        <c:axId val="1850579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83552"/>
        <c:crosses val="autoZero"/>
        <c:crossBetween val="midCat"/>
      </c:valAx>
      <c:valAx>
        <c:axId val="185098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579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Accountability &amp;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SSA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6025415573053369"/>
                  <c:y val="0.2175733466842656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1"/>
                        </a:solidFill>
                      </a:rPr>
                      <a:t>y = 0.4068x - 2.2106</a:t>
                    </a:r>
                    <a:br>
                      <a:rPr lang="en-US" baseline="0">
                        <a:solidFill>
                          <a:schemeClr val="accent1"/>
                        </a:solidFill>
                      </a:rPr>
                    </a:br>
                    <a:r>
                      <a:rPr lang="en-US" baseline="0">
                        <a:solidFill>
                          <a:schemeClr val="accent1"/>
                        </a:solidFill>
                      </a:rPr>
                      <a:t>R² = 0.2507</a:t>
                    </a:r>
                    <a:endParaRPr lang="en-US">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corr'!$U$3:$U$84</c:f>
              <c:numCache>
                <c:formatCode>General</c:formatCode>
                <c:ptCount val="82"/>
                <c:pt idx="0">
                  <c:v>#N/A</c:v>
                </c:pt>
                <c:pt idx="1">
                  <c:v>#N/A</c:v>
                </c:pt>
                <c:pt idx="2">
                  <c:v>#N/A</c:v>
                </c:pt>
                <c:pt idx="3">
                  <c:v>#N/A</c:v>
                </c:pt>
                <c:pt idx="4">
                  <c:v>#N/A</c:v>
                </c:pt>
                <c:pt idx="5">
                  <c:v>84.615384615384613</c:v>
                </c:pt>
                <c:pt idx="6">
                  <c:v>67.142857142857153</c:v>
                </c:pt>
                <c:pt idx="7">
                  <c:v>#N/A</c:v>
                </c:pt>
                <c:pt idx="8">
                  <c:v>54.646464646464644</c:v>
                </c:pt>
                <c:pt idx="9">
                  <c:v>52.358974358974351</c:v>
                </c:pt>
                <c:pt idx="10">
                  <c:v>47.999999999999993</c:v>
                </c:pt>
                <c:pt idx="11">
                  <c:v>#N/A</c:v>
                </c:pt>
                <c:pt idx="12">
                  <c:v>43.752247752247754</c:v>
                </c:pt>
                <c:pt idx="13">
                  <c:v>50.333333333333336</c:v>
                </c:pt>
                <c:pt idx="14">
                  <c:v>#N/A</c:v>
                </c:pt>
                <c:pt idx="15">
                  <c:v>44.444444444444443</c:v>
                </c:pt>
                <c:pt idx="16">
                  <c:v>#N/A</c:v>
                </c:pt>
                <c:pt idx="17">
                  <c:v>#N/A</c:v>
                </c:pt>
                <c:pt idx="18">
                  <c:v>38.666666666666671</c:v>
                </c:pt>
                <c:pt idx="19">
                  <c:v>74.743589743589752</c:v>
                </c:pt>
                <c:pt idx="20">
                  <c:v>60.439560439560445</c:v>
                </c:pt>
                <c:pt idx="21">
                  <c:v>#N/A</c:v>
                </c:pt>
                <c:pt idx="22">
                  <c:v>88.36363636363636</c:v>
                </c:pt>
                <c:pt idx="23">
                  <c:v>#N/A</c:v>
                </c:pt>
                <c:pt idx="24">
                  <c:v>63.413919413919416</c:v>
                </c:pt>
                <c:pt idx="25">
                  <c:v>58.571428571428577</c:v>
                </c:pt>
                <c:pt idx="26">
                  <c:v>#N/A</c:v>
                </c:pt>
                <c:pt idx="27">
                  <c:v>#N/A</c:v>
                </c:pt>
                <c:pt idx="28">
                  <c:v>#N/A</c:v>
                </c:pt>
                <c:pt idx="29">
                  <c:v>#N/A</c:v>
                </c:pt>
                <c:pt idx="30">
                  <c:v>#N/A</c:v>
                </c:pt>
                <c:pt idx="31">
                  <c:v>#N/A</c:v>
                </c:pt>
                <c:pt idx="32">
                  <c:v>#N/A</c:v>
                </c:pt>
                <c:pt idx="33">
                  <c:v>81.92307692307692</c:v>
                </c:pt>
                <c:pt idx="34">
                  <c:v>#N/A</c:v>
                </c:pt>
                <c:pt idx="35">
                  <c:v>#N/A</c:v>
                </c:pt>
                <c:pt idx="36">
                  <c:v>59.523809523809518</c:v>
                </c:pt>
                <c:pt idx="37">
                  <c:v>45.490196078431374</c:v>
                </c:pt>
                <c:pt idx="38">
                  <c:v>53.950049950049944</c:v>
                </c:pt>
                <c:pt idx="39">
                  <c:v>85.757575757575751</c:v>
                </c:pt>
                <c:pt idx="40">
                  <c:v>#N/A</c:v>
                </c:pt>
                <c:pt idx="41">
                  <c:v>83.030303030303031</c:v>
                </c:pt>
                <c:pt idx="42">
                  <c:v>44.635364635364638</c:v>
                </c:pt>
                <c:pt idx="43">
                  <c:v>#N/A</c:v>
                </c:pt>
                <c:pt idx="44">
                  <c:v>#N/A</c:v>
                </c:pt>
                <c:pt idx="45">
                  <c:v>#N/A</c:v>
                </c:pt>
                <c:pt idx="46">
                  <c:v>#N/A</c:v>
                </c:pt>
                <c:pt idx="47">
                  <c:v>70.291375291375289</c:v>
                </c:pt>
                <c:pt idx="48">
                  <c:v>#N/A</c:v>
                </c:pt>
                <c:pt idx="49">
                  <c:v>71.216117216117226</c:v>
                </c:pt>
                <c:pt idx="50">
                  <c:v>#N/A</c:v>
                </c:pt>
                <c:pt idx="51">
                  <c:v>#N/A</c:v>
                </c:pt>
                <c:pt idx="52">
                  <c:v>65.684315684315692</c:v>
                </c:pt>
                <c:pt idx="53">
                  <c:v>39</c:v>
                </c:pt>
                <c:pt idx="54">
                  <c:v>#N/A</c:v>
                </c:pt>
                <c:pt idx="55">
                  <c:v>#N/A</c:v>
                </c:pt>
                <c:pt idx="56">
                  <c:v>#N/A</c:v>
                </c:pt>
                <c:pt idx="57">
                  <c:v>#N/A</c:v>
                </c:pt>
                <c:pt idx="58">
                  <c:v>#N/A</c:v>
                </c:pt>
                <c:pt idx="59">
                  <c:v>#N/A</c:v>
                </c:pt>
                <c:pt idx="60">
                  <c:v>#N/A</c:v>
                </c:pt>
                <c:pt idx="61">
                  <c:v>#N/A</c:v>
                </c:pt>
                <c:pt idx="62">
                  <c:v>95.494505494505503</c:v>
                </c:pt>
                <c:pt idx="63">
                  <c:v>72.805429864253398</c:v>
                </c:pt>
                <c:pt idx="64">
                  <c:v>55.476190476190467</c:v>
                </c:pt>
                <c:pt idx="65">
                  <c:v>59.904761904761905</c:v>
                </c:pt>
                <c:pt idx="66">
                  <c:v>#N/A</c:v>
                </c:pt>
                <c:pt idx="67">
                  <c:v>51.305361305361302</c:v>
                </c:pt>
                <c:pt idx="68">
                  <c:v>23.636363636363637</c:v>
                </c:pt>
                <c:pt idx="69">
                  <c:v>#N/A</c:v>
                </c:pt>
                <c:pt idx="70">
                  <c:v>63.333333333333336</c:v>
                </c:pt>
                <c:pt idx="71">
                  <c:v>#N/A</c:v>
                </c:pt>
                <c:pt idx="72">
                  <c:v>93.777777777777786</c:v>
                </c:pt>
                <c:pt idx="73">
                  <c:v>#N/A</c:v>
                </c:pt>
                <c:pt idx="74">
                  <c:v>62.393939393939398</c:v>
                </c:pt>
                <c:pt idx="75">
                  <c:v>#N/A</c:v>
                </c:pt>
                <c:pt idx="76">
                  <c:v>75.959595959595958</c:v>
                </c:pt>
                <c:pt idx="77">
                  <c:v>#N/A</c:v>
                </c:pt>
                <c:pt idx="78">
                  <c:v>#N/A</c:v>
                </c:pt>
                <c:pt idx="79">
                  <c:v>#N/A</c:v>
                </c:pt>
                <c:pt idx="80">
                  <c:v>70.573426573426588</c:v>
                </c:pt>
                <c:pt idx="81">
                  <c:v>75</c:v>
                </c:pt>
              </c:numCache>
            </c:numRef>
          </c:xVal>
          <c:yVal>
            <c:numRef>
              <c:f>'TFR &amp; mCPR corr'!$W$3:$W$84</c:f>
              <c:numCache>
                <c:formatCode>General</c:formatCode>
                <c:ptCount val="82"/>
                <c:pt idx="0">
                  <c:v>#N/A</c:v>
                </c:pt>
                <c:pt idx="1">
                  <c:v>#N/A</c:v>
                </c:pt>
                <c:pt idx="2">
                  <c:v>#N/A</c:v>
                </c:pt>
                <c:pt idx="3">
                  <c:v>#N/A</c:v>
                </c:pt>
                <c:pt idx="4">
                  <c:v>#N/A</c:v>
                </c:pt>
                <c:pt idx="5">
                  <c:v>24.1</c:v>
                </c:pt>
                <c:pt idx="6">
                  <c:v>14.6</c:v>
                </c:pt>
                <c:pt idx="7">
                  <c:v>#N/A</c:v>
                </c:pt>
                <c:pt idx="8">
                  <c:v>20.100000000000001</c:v>
                </c:pt>
                <c:pt idx="9">
                  <c:v>14.9</c:v>
                </c:pt>
                <c:pt idx="10">
                  <c:v>5.4</c:v>
                </c:pt>
                <c:pt idx="11">
                  <c:v>#N/A</c:v>
                </c:pt>
                <c:pt idx="12">
                  <c:v>24.9</c:v>
                </c:pt>
                <c:pt idx="13">
                  <c:v>20.100000000000001</c:v>
                </c:pt>
                <c:pt idx="14">
                  <c:v>#N/A</c:v>
                </c:pt>
                <c:pt idx="15">
                  <c:v>10</c:v>
                </c:pt>
                <c:pt idx="16">
                  <c:v>#N/A</c:v>
                </c:pt>
                <c:pt idx="17">
                  <c:v>#N/A</c:v>
                </c:pt>
                <c:pt idx="18">
                  <c:v>7.3</c:v>
                </c:pt>
                <c:pt idx="19">
                  <c:v>25.4</c:v>
                </c:pt>
                <c:pt idx="20">
                  <c:v>9.1</c:v>
                </c:pt>
                <c:pt idx="21">
                  <c:v>#N/A</c:v>
                </c:pt>
                <c:pt idx="22">
                  <c:v>21.2</c:v>
                </c:pt>
                <c:pt idx="23">
                  <c:v>#N/A</c:v>
                </c:pt>
                <c:pt idx="24">
                  <c:v>8.8000000000000007</c:v>
                </c:pt>
                <c:pt idx="25">
                  <c:v>24.9</c:v>
                </c:pt>
                <c:pt idx="26">
                  <c:v>#N/A</c:v>
                </c:pt>
                <c:pt idx="27">
                  <c:v>#N/A</c:v>
                </c:pt>
                <c:pt idx="28">
                  <c:v>#N/A</c:v>
                </c:pt>
                <c:pt idx="29">
                  <c:v>#N/A</c:v>
                </c:pt>
                <c:pt idx="30">
                  <c:v>#N/A</c:v>
                </c:pt>
                <c:pt idx="31">
                  <c:v>#N/A</c:v>
                </c:pt>
                <c:pt idx="32">
                  <c:v>#N/A</c:v>
                </c:pt>
                <c:pt idx="33">
                  <c:v>43.8</c:v>
                </c:pt>
                <c:pt idx="34">
                  <c:v>#N/A</c:v>
                </c:pt>
                <c:pt idx="35">
                  <c:v>#N/A</c:v>
                </c:pt>
                <c:pt idx="36">
                  <c:v>49.7</c:v>
                </c:pt>
                <c:pt idx="37">
                  <c:v>24</c:v>
                </c:pt>
                <c:pt idx="38">
                  <c:v>32.5</c:v>
                </c:pt>
                <c:pt idx="39">
                  <c:v>45.4</c:v>
                </c:pt>
                <c:pt idx="40">
                  <c:v>#N/A</c:v>
                </c:pt>
                <c:pt idx="41">
                  <c:v>14.3</c:v>
                </c:pt>
                <c:pt idx="42">
                  <c:v>8.8000000000000007</c:v>
                </c:pt>
                <c:pt idx="43">
                  <c:v>#N/A</c:v>
                </c:pt>
                <c:pt idx="44">
                  <c:v>#N/A</c:v>
                </c:pt>
                <c:pt idx="45">
                  <c:v>#N/A</c:v>
                </c:pt>
                <c:pt idx="46">
                  <c:v>#N/A</c:v>
                </c:pt>
                <c:pt idx="47">
                  <c:v>21.6</c:v>
                </c:pt>
                <c:pt idx="48">
                  <c:v>#N/A</c:v>
                </c:pt>
                <c:pt idx="49">
                  <c:v>50.1</c:v>
                </c:pt>
                <c:pt idx="50">
                  <c:v>#N/A</c:v>
                </c:pt>
                <c:pt idx="51">
                  <c:v>#N/A</c:v>
                </c:pt>
                <c:pt idx="52">
                  <c:v>13.6</c:v>
                </c:pt>
                <c:pt idx="53">
                  <c:v>11.3</c:v>
                </c:pt>
                <c:pt idx="54">
                  <c:v>#N/A</c:v>
                </c:pt>
                <c:pt idx="55">
                  <c:v>#N/A</c:v>
                </c:pt>
                <c:pt idx="56">
                  <c:v>#N/A</c:v>
                </c:pt>
                <c:pt idx="57">
                  <c:v>#N/A</c:v>
                </c:pt>
                <c:pt idx="58">
                  <c:v>#N/A</c:v>
                </c:pt>
                <c:pt idx="59">
                  <c:v>#N/A</c:v>
                </c:pt>
                <c:pt idx="60">
                  <c:v>#N/A</c:v>
                </c:pt>
                <c:pt idx="61">
                  <c:v>#N/A</c:v>
                </c:pt>
                <c:pt idx="62">
                  <c:v>28.3</c:v>
                </c:pt>
                <c:pt idx="63">
                  <c:v>31.7</c:v>
                </c:pt>
                <c:pt idx="64">
                  <c:v>18.100000000000001</c:v>
                </c:pt>
                <c:pt idx="65">
                  <c:v>23.8</c:v>
                </c:pt>
                <c:pt idx="66">
                  <c:v>#N/A</c:v>
                </c:pt>
                <c:pt idx="67">
                  <c:v>4.8</c:v>
                </c:pt>
                <c:pt idx="68">
                  <c:v>4.4000000000000004</c:v>
                </c:pt>
                <c:pt idx="69">
                  <c:v>#N/A</c:v>
                </c:pt>
                <c:pt idx="70">
                  <c:v>51.3</c:v>
                </c:pt>
                <c:pt idx="71">
                  <c:v>#N/A</c:v>
                </c:pt>
                <c:pt idx="72">
                  <c:v>28.4</c:v>
                </c:pt>
                <c:pt idx="73">
                  <c:v>#N/A</c:v>
                </c:pt>
                <c:pt idx="74">
                  <c:v>19.7</c:v>
                </c:pt>
                <c:pt idx="75">
                  <c:v>#N/A</c:v>
                </c:pt>
                <c:pt idx="76">
                  <c:v>28</c:v>
                </c:pt>
                <c:pt idx="77">
                  <c:v>#N/A</c:v>
                </c:pt>
                <c:pt idx="78">
                  <c:v>#N/A</c:v>
                </c:pt>
                <c:pt idx="79">
                  <c:v>#N/A</c:v>
                </c:pt>
                <c:pt idx="80">
                  <c:v>33.299999999999997</c:v>
                </c:pt>
                <c:pt idx="81">
                  <c:v>48.1</c:v>
                </c:pt>
              </c:numCache>
            </c:numRef>
          </c:yVal>
          <c:smooth val="0"/>
          <c:extLst>
            <c:ext xmlns:c16="http://schemas.microsoft.com/office/drawing/2014/chart" uri="{C3380CC4-5D6E-409C-BE32-E72D297353CC}">
              <c16:uniqueId val="{00000000-76C9-453B-A41F-CF4A738A2FBB}"/>
            </c:ext>
          </c:extLst>
        </c:ser>
        <c:ser>
          <c:idx val="1"/>
          <c:order val="1"/>
          <c:tx>
            <c:v>Non-SSA</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39891491688538933"/>
                  <c:y val="-0.1691808292749533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solidFill>
                          <a:schemeClr val="accent2"/>
                        </a:solidFill>
                      </a:rPr>
                      <a:t>y = 0.0957x + 28.767</a:t>
                    </a:r>
                    <a:br>
                      <a:rPr lang="en-US" baseline="0">
                        <a:solidFill>
                          <a:schemeClr val="accent2"/>
                        </a:solidFill>
                      </a:rPr>
                    </a:br>
                    <a:r>
                      <a:rPr lang="en-US" baseline="0">
                        <a:solidFill>
                          <a:schemeClr val="accent2"/>
                        </a:solidFill>
                      </a:rPr>
                      <a:t>R² = 0.0232</a:t>
                    </a:r>
                    <a:endParaRPr lang="en-US">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'TFR &amp; mCPR corr'!$V$3:$V$84</c:f>
              <c:numCache>
                <c:formatCode>General</c:formatCode>
                <c:ptCount val="82"/>
                <c:pt idx="0">
                  <c:v>65.284313725490193</c:v>
                </c:pt>
                <c:pt idx="1">
                  <c:v>73.333333333333329</c:v>
                </c:pt>
                <c:pt idx="2">
                  <c:v>64.957000343997237</c:v>
                </c:pt>
                <c:pt idx="3">
                  <c:v>58.051282051282058</c:v>
                </c:pt>
                <c:pt idx="4">
                  <c:v>36.92307692307692</c:v>
                </c:pt>
                <c:pt idx="5">
                  <c:v>#N/A</c:v>
                </c:pt>
                <c:pt idx="6">
                  <c:v>#N/A</c:v>
                </c:pt>
                <c:pt idx="7">
                  <c:v>61.714285714285708</c:v>
                </c:pt>
                <c:pt idx="8">
                  <c:v>#N/A</c:v>
                </c:pt>
                <c:pt idx="9">
                  <c:v>#N/A</c:v>
                </c:pt>
                <c:pt idx="10">
                  <c:v>#N/A</c:v>
                </c:pt>
                <c:pt idx="11">
                  <c:v>75.818181818181813</c:v>
                </c:pt>
                <c:pt idx="12">
                  <c:v>#N/A</c:v>
                </c:pt>
                <c:pt idx="13">
                  <c:v>#N/A</c:v>
                </c:pt>
                <c:pt idx="14">
                  <c:v>47.582417582417584</c:v>
                </c:pt>
                <c:pt idx="15">
                  <c:v>#N/A</c:v>
                </c:pt>
                <c:pt idx="16">
                  <c:v>62.87878787878789</c:v>
                </c:pt>
                <c:pt idx="17">
                  <c:v>75.060606060606062</c:v>
                </c:pt>
                <c:pt idx="18">
                  <c:v>#N/A</c:v>
                </c:pt>
                <c:pt idx="19">
                  <c:v>#N/A</c:v>
                </c:pt>
                <c:pt idx="20">
                  <c:v>#N/A</c:v>
                </c:pt>
                <c:pt idx="21">
                  <c:v>24.5</c:v>
                </c:pt>
                <c:pt idx="22">
                  <c:v>#N/A</c:v>
                </c:pt>
                <c:pt idx="23">
                  <c:v>25</c:v>
                </c:pt>
                <c:pt idx="24">
                  <c:v>#N/A</c:v>
                </c:pt>
                <c:pt idx="25">
                  <c:v>#N/A</c:v>
                </c:pt>
                <c:pt idx="26">
                  <c:v>37.090909090909086</c:v>
                </c:pt>
                <c:pt idx="27">
                  <c:v>54.090909090909086</c:v>
                </c:pt>
                <c:pt idx="28">
                  <c:v>54.181818181818173</c:v>
                </c:pt>
                <c:pt idx="29">
                  <c:v>56.606060606060602</c:v>
                </c:pt>
                <c:pt idx="30">
                  <c:v>66.507936507936506</c:v>
                </c:pt>
                <c:pt idx="31">
                  <c:v>71.435897435897431</c:v>
                </c:pt>
                <c:pt idx="32">
                  <c:v>65.937062937062933</c:v>
                </c:pt>
                <c:pt idx="33">
                  <c:v>#N/A</c:v>
                </c:pt>
                <c:pt idx="34">
                  <c:v>52.755417956656345</c:v>
                </c:pt>
                <c:pt idx="35">
                  <c:v>40.227272727272727</c:v>
                </c:pt>
                <c:pt idx="36">
                  <c:v>#N/A</c:v>
                </c:pt>
                <c:pt idx="37">
                  <c:v>#N/A</c:v>
                </c:pt>
                <c:pt idx="38">
                  <c:v>#N/A</c:v>
                </c:pt>
                <c:pt idx="39">
                  <c:v>#N/A</c:v>
                </c:pt>
                <c:pt idx="40">
                  <c:v>49.671717171717169</c:v>
                </c:pt>
                <c:pt idx="41">
                  <c:v>#N/A</c:v>
                </c:pt>
                <c:pt idx="42">
                  <c:v>#N/A</c:v>
                </c:pt>
                <c:pt idx="43">
                  <c:v>59.560439560439555</c:v>
                </c:pt>
                <c:pt idx="44">
                  <c:v>24.615384615384617</c:v>
                </c:pt>
                <c:pt idx="45">
                  <c:v>87.333333333333329</c:v>
                </c:pt>
                <c:pt idx="46">
                  <c:v>57.793650793650798</c:v>
                </c:pt>
                <c:pt idx="47">
                  <c:v>#N/A</c:v>
                </c:pt>
                <c:pt idx="48">
                  <c:v>45.151515151515149</c:v>
                </c:pt>
                <c:pt idx="49">
                  <c:v>#N/A</c:v>
                </c:pt>
                <c:pt idx="50">
                  <c:v>83.006535947712422</c:v>
                </c:pt>
                <c:pt idx="51">
                  <c:v>75.396103896103881</c:v>
                </c:pt>
                <c:pt idx="52">
                  <c:v>#N/A</c:v>
                </c:pt>
                <c:pt idx="53">
                  <c:v>#N/A</c:v>
                </c:pt>
                <c:pt idx="54">
                  <c:v>40.997668997668995</c:v>
                </c:pt>
                <c:pt idx="55">
                  <c:v>80.3125</c:v>
                </c:pt>
                <c:pt idx="56">
                  <c:v>56.666666666666664</c:v>
                </c:pt>
                <c:pt idx="57">
                  <c:v>41.721611721611723</c:v>
                </c:pt>
                <c:pt idx="58">
                  <c:v>67.61904761904762</c:v>
                </c:pt>
                <c:pt idx="59">
                  <c:v>68.333333333333343</c:v>
                </c:pt>
                <c:pt idx="60">
                  <c:v>23.52941176470588</c:v>
                </c:pt>
                <c:pt idx="61">
                  <c:v>31.060606060606069</c:v>
                </c:pt>
                <c:pt idx="62">
                  <c:v>#N/A</c:v>
                </c:pt>
                <c:pt idx="63">
                  <c:v>#N/A</c:v>
                </c:pt>
                <c:pt idx="64">
                  <c:v>#N/A</c:v>
                </c:pt>
                <c:pt idx="65">
                  <c:v>#N/A</c:v>
                </c:pt>
                <c:pt idx="66">
                  <c:v>67.692307692307693</c:v>
                </c:pt>
                <c:pt idx="67">
                  <c:v>#N/A</c:v>
                </c:pt>
                <c:pt idx="68">
                  <c:v>#N/A</c:v>
                </c:pt>
                <c:pt idx="69">
                  <c:v>51.047619047619051</c:v>
                </c:pt>
                <c:pt idx="70">
                  <c:v>#N/A</c:v>
                </c:pt>
                <c:pt idx="71">
                  <c:v>88.571428571428584</c:v>
                </c:pt>
                <c:pt idx="72">
                  <c:v>#N/A</c:v>
                </c:pt>
                <c:pt idx="73">
                  <c:v>36.36363636363636</c:v>
                </c:pt>
                <c:pt idx="74">
                  <c:v>#N/A</c:v>
                </c:pt>
                <c:pt idx="75">
                  <c:v>56.593406593406598</c:v>
                </c:pt>
                <c:pt idx="76">
                  <c:v>#N/A</c:v>
                </c:pt>
                <c:pt idx="77">
                  <c:v>49.13095238095238</c:v>
                </c:pt>
                <c:pt idx="78">
                  <c:v>77.333333333333329</c:v>
                </c:pt>
                <c:pt idx="79">
                  <c:v>88</c:v>
                </c:pt>
                <c:pt idx="80">
                  <c:v>#N/A</c:v>
                </c:pt>
                <c:pt idx="81">
                  <c:v>#N/A</c:v>
                </c:pt>
              </c:numCache>
            </c:numRef>
          </c:xVal>
          <c:yVal>
            <c:numRef>
              <c:f>'TFR &amp; mCPR corr'!$X$3:$X$84</c:f>
              <c:numCache>
                <c:formatCode>General</c:formatCode>
                <c:ptCount val="82"/>
                <c:pt idx="0">
                  <c:v>14.4</c:v>
                </c:pt>
                <c:pt idx="1">
                  <c:v>19</c:v>
                </c:pt>
                <c:pt idx="2">
                  <c:v>46.2</c:v>
                </c:pt>
                <c:pt idx="3">
                  <c:v>35.5</c:v>
                </c:pt>
                <c:pt idx="4">
                  <c:v>32.4</c:v>
                </c:pt>
                <c:pt idx="5">
                  <c:v>#N/A</c:v>
                </c:pt>
                <c:pt idx="6">
                  <c:v>#N/A</c:v>
                </c:pt>
                <c:pt idx="7">
                  <c:v>28.8</c:v>
                </c:pt>
                <c:pt idx="8">
                  <c:v>#N/A</c:v>
                </c:pt>
                <c:pt idx="9">
                  <c:v>#N/A</c:v>
                </c:pt>
                <c:pt idx="10">
                  <c:v>#N/A</c:v>
                </c:pt>
                <c:pt idx="11">
                  <c:v>58.9</c:v>
                </c:pt>
                <c:pt idx="12">
                  <c:v>#N/A</c:v>
                </c:pt>
                <c:pt idx="13">
                  <c:v>#N/A</c:v>
                </c:pt>
                <c:pt idx="14">
                  <c:v>54.1</c:v>
                </c:pt>
                <c:pt idx="15">
                  <c:v>#N/A</c:v>
                </c:pt>
                <c:pt idx="16">
                  <c:v>41.2</c:v>
                </c:pt>
                <c:pt idx="17">
                  <c:v>47.3</c:v>
                </c:pt>
                <c:pt idx="18">
                  <c:v>#N/A</c:v>
                </c:pt>
                <c:pt idx="19">
                  <c:v>#N/A</c:v>
                </c:pt>
                <c:pt idx="20">
                  <c:v>#N/A</c:v>
                </c:pt>
                <c:pt idx="21">
                  <c:v>22</c:v>
                </c:pt>
                <c:pt idx="22">
                  <c:v>#N/A</c:v>
                </c:pt>
                <c:pt idx="23">
                  <c:v>34</c:v>
                </c:pt>
                <c:pt idx="24">
                  <c:v>#N/A</c:v>
                </c:pt>
                <c:pt idx="25">
                  <c:v>#N/A</c:v>
                </c:pt>
                <c:pt idx="26">
                  <c:v>23.5</c:v>
                </c:pt>
                <c:pt idx="27">
                  <c:v>45.2</c:v>
                </c:pt>
                <c:pt idx="28">
                  <c:v>37.200000000000003</c:v>
                </c:pt>
                <c:pt idx="29">
                  <c:v>24.5</c:v>
                </c:pt>
                <c:pt idx="30">
                  <c:v>38.299999999999997</c:v>
                </c:pt>
                <c:pt idx="31">
                  <c:v>21.1</c:v>
                </c:pt>
                <c:pt idx="32">
                  <c:v>39.6</c:v>
                </c:pt>
                <c:pt idx="33">
                  <c:v>#N/A</c:v>
                </c:pt>
                <c:pt idx="34">
                  <c:v>25.8</c:v>
                </c:pt>
                <c:pt idx="35">
                  <c:v>32.4</c:v>
                </c:pt>
                <c:pt idx="36">
                  <c:v>#N/A</c:v>
                </c:pt>
                <c:pt idx="37">
                  <c:v>#N/A</c:v>
                </c:pt>
                <c:pt idx="38">
                  <c:v>#N/A</c:v>
                </c:pt>
                <c:pt idx="39">
                  <c:v>#N/A</c:v>
                </c:pt>
                <c:pt idx="40">
                  <c:v>22.4</c:v>
                </c:pt>
                <c:pt idx="41">
                  <c:v>#N/A</c:v>
                </c:pt>
                <c:pt idx="42">
                  <c:v>#N/A</c:v>
                </c:pt>
                <c:pt idx="43">
                  <c:v>51.6</c:v>
                </c:pt>
                <c:pt idx="44">
                  <c:v>39.700000000000003</c:v>
                </c:pt>
                <c:pt idx="45">
                  <c:v>36.200000000000003</c:v>
                </c:pt>
                <c:pt idx="46">
                  <c:v>35.299999999999997</c:v>
                </c:pt>
                <c:pt idx="47">
                  <c:v>#N/A</c:v>
                </c:pt>
                <c:pt idx="48">
                  <c:v>30.9</c:v>
                </c:pt>
                <c:pt idx="49">
                  <c:v>#N/A</c:v>
                </c:pt>
                <c:pt idx="50">
                  <c:v>34.4</c:v>
                </c:pt>
                <c:pt idx="51">
                  <c:v>50.1</c:v>
                </c:pt>
                <c:pt idx="52">
                  <c:v>#N/A</c:v>
                </c:pt>
                <c:pt idx="53">
                  <c:v>#N/A</c:v>
                </c:pt>
                <c:pt idx="54">
                  <c:v>16.899999999999999</c:v>
                </c:pt>
                <c:pt idx="55">
                  <c:v>29.8</c:v>
                </c:pt>
                <c:pt idx="56">
                  <c:v>43.5</c:v>
                </c:pt>
                <c:pt idx="57">
                  <c:v>21.8</c:v>
                </c:pt>
                <c:pt idx="58">
                  <c:v>39</c:v>
                </c:pt>
                <c:pt idx="59">
                  <c:v>25</c:v>
                </c:pt>
                <c:pt idx="60">
                  <c:v>43.2</c:v>
                </c:pt>
                <c:pt idx="61">
                  <c:v>40.6</c:v>
                </c:pt>
                <c:pt idx="62">
                  <c:v>#N/A</c:v>
                </c:pt>
                <c:pt idx="63">
                  <c:v>#N/A</c:v>
                </c:pt>
                <c:pt idx="64">
                  <c:v>#N/A</c:v>
                </c:pt>
                <c:pt idx="65">
                  <c:v>#N/A</c:v>
                </c:pt>
                <c:pt idx="66">
                  <c:v>18.8</c:v>
                </c:pt>
                <c:pt idx="67">
                  <c:v>#N/A</c:v>
                </c:pt>
                <c:pt idx="68">
                  <c:v>#N/A</c:v>
                </c:pt>
                <c:pt idx="69">
                  <c:v>36.200000000000003</c:v>
                </c:pt>
                <c:pt idx="70">
                  <c:v>#N/A</c:v>
                </c:pt>
                <c:pt idx="71">
                  <c:v>19.899999999999999</c:v>
                </c:pt>
                <c:pt idx="72">
                  <c:v>#N/A</c:v>
                </c:pt>
                <c:pt idx="73">
                  <c:v>14.9</c:v>
                </c:pt>
                <c:pt idx="74">
                  <c:v>#N/A</c:v>
                </c:pt>
                <c:pt idx="75">
                  <c:v>33.200000000000003</c:v>
                </c:pt>
                <c:pt idx="76">
                  <c:v>#N/A</c:v>
                </c:pt>
                <c:pt idx="77">
                  <c:v>43</c:v>
                </c:pt>
                <c:pt idx="78">
                  <c:v>45</c:v>
                </c:pt>
                <c:pt idx="79">
                  <c:v>48.4</c:v>
                </c:pt>
                <c:pt idx="80">
                  <c:v>#N/A</c:v>
                </c:pt>
                <c:pt idx="81">
                  <c:v>#N/A</c:v>
                </c:pt>
              </c:numCache>
            </c:numRef>
          </c:yVal>
          <c:smooth val="0"/>
          <c:extLst>
            <c:ext xmlns:c16="http://schemas.microsoft.com/office/drawing/2014/chart" uri="{C3380CC4-5D6E-409C-BE32-E72D297353CC}">
              <c16:uniqueId val="{00000001-76C9-453B-A41F-CF4A738A2FBB}"/>
            </c:ext>
          </c:extLst>
        </c:ser>
        <c:dLbls>
          <c:showLegendKey val="0"/>
          <c:showVal val="0"/>
          <c:showCatName val="0"/>
          <c:showSerName val="0"/>
          <c:showPercent val="0"/>
          <c:showBubbleSize val="0"/>
        </c:dLbls>
        <c:axId val="1849609408"/>
        <c:axId val="1850977312"/>
      </c:scatterChart>
      <c:valAx>
        <c:axId val="184960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77312"/>
        <c:crosses val="autoZero"/>
        <c:crossBetween val="midCat"/>
      </c:valAx>
      <c:valAx>
        <c:axId val="185097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60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LAPMs</a:t>
            </a:r>
            <a:r>
              <a:rPr lang="en-US" baseline="0"/>
              <a:t> and % of users using a LAPM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277028747534247"/>
                  <c:y val="-0.182528605889581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strRef>
              <c:f>'STM LAPM corr'!$B$4:$B$85</c:f>
              <c:strCache>
                <c:ptCount val="82"/>
                <c:pt idx="0">
                  <c:v>48.1</c:v>
                </c:pt>
                <c:pt idx="1">
                  <c:v>70.4</c:v>
                </c:pt>
                <c:pt idx="2">
                  <c:v>43.8</c:v>
                </c:pt>
                <c:pt idx="3">
                  <c:v>51.9</c:v>
                </c:pt>
                <c:pt idx="4">
                  <c:v>33.3</c:v>
                </c:pt>
                <c:pt idx="5">
                  <c:v>45.4</c:v>
                </c:pt>
                <c:pt idx="6">
                  <c:v>49.6</c:v>
                </c:pt>
                <c:pt idx="7">
                  <c:v>53.3</c:v>
                </c:pt>
                <c:pt idx="8">
                  <c:v>36.4</c:v>
                </c:pt>
                <c:pt idx="9">
                  <c:v>24.2</c:v>
                </c:pt>
                <c:pt idx="10">
                  <c:v>17.0</c:v>
                </c:pt>
                <c:pt idx="11">
                  <c:v>51.9</c:v>
                </c:pt>
                <c:pt idx="12">
                  <c:v>30.3</c:v>
                </c:pt>
                <c:pt idx="13">
                  <c:v>42.9</c:v>
                </c:pt>
                <c:pt idx="14">
                  <c:v>35.0</c:v>
                </c:pt>
                <c:pt idx="15">
                  <c:v>25.6</c:v>
                </c:pt>
                <c:pt idx="16">
                  <c:v>47.5</c:v>
                </c:pt>
                <c:pt idx="17">
                  <c:v>52.8</c:v>
                </c:pt>
                <c:pt idx="18">
                  <c:v>27.4</c:v>
                </c:pt>
                <c:pt idx="19">
                  <c:v>47.6</c:v>
                </c:pt>
                <c:pt idx="20">
                  <c:v>58.6</c:v>
                </c:pt>
                <c:pt idx="21">
                  <c:v>27.8</c:v>
                </c:pt>
                <c:pt idx="22">
                  <c:v>71.8</c:v>
                </c:pt>
                <c:pt idx="23">
                  <c:v>31.5</c:v>
                </c:pt>
                <c:pt idx="24">
                  <c:v>42.1</c:v>
                </c:pt>
                <c:pt idx="25">
                  <c:v>77.8</c:v>
                </c:pt>
                <c:pt idx="26">
                  <c:v>17.6</c:v>
                </c:pt>
                <c:pt idx="27">
                  <c:v>64.6</c:v>
                </c:pt>
                <c:pt idx="28">
                  <c:v>62.2</c:v>
                </c:pt>
                <c:pt idx="29">
                  <c:v>44.4</c:v>
                </c:pt>
                <c:pt idx="30">
                  <c:v>57.6</c:v>
                </c:pt>
                <c:pt idx="31">
                  <c:v>59.0</c:v>
                </c:pt>
                <c:pt idx="32">
                  <c:v>54.7</c:v>
                </c:pt>
                <c:pt idx="33">
                  <c:v>63.0</c:v>
                </c:pt>
                <c:pt idx="34">
                  <c:v>50.0</c:v>
                </c:pt>
                <c:pt idx="35">
                  <c:v>37.4</c:v>
                </c:pt>
                <c:pt idx="36">
                  <c:v>67.4</c:v>
                </c:pt>
                <c:pt idx="37">
                  <c:v>34.8</c:v>
                </c:pt>
                <c:pt idx="38">
                  <c:v>31.6</c:v>
                </c:pt>
                <c:pt idx="39">
                  <c:v>63.3</c:v>
                </c:pt>
                <c:pt idx="40">
                  <c:v>48.6</c:v>
                </c:pt>
                <c:pt idx="41">
                  <c:v>60.5</c:v>
                </c:pt>
                <c:pt idx="42">
                  <c:v>24.2</c:v>
                </c:pt>
                <c:pt idx="43">
                  <c:v>59.8</c:v>
                </c:pt>
                <c:pt idx="45">
                  <c:v>47.6</c:v>
                </c:pt>
                <c:pt idx="46">
                  <c:v>42.8</c:v>
                </c:pt>
                <c:pt idx="47">
                  <c:v>38.9</c:v>
                </c:pt>
                <c:pt idx="48">
                  <c:v>33.3</c:v>
                </c:pt>
                <c:pt idx="49">
                  <c:v>42.9</c:v>
                </c:pt>
                <c:pt idx="50">
                  <c:v>63.6</c:v>
                </c:pt>
                <c:pt idx="51">
                  <c:v>57.6</c:v>
                </c:pt>
                <c:pt idx="52">
                  <c:v>54.8</c:v>
                </c:pt>
                <c:pt idx="53">
                  <c:v>41.9</c:v>
                </c:pt>
                <c:pt idx="54">
                  <c:v>36.4</c:v>
                </c:pt>
                <c:pt idx="55">
                  <c:v>53.3</c:v>
                </c:pt>
                <c:pt idx="56">
                  <c:v>50.6</c:v>
                </c:pt>
                <c:pt idx="57">
                  <c:v>21.3</c:v>
                </c:pt>
                <c:pt idx="58">
                  <c:v>37.0</c:v>
                </c:pt>
                <c:pt idx="59">
                  <c:v>49.5</c:v>
                </c:pt>
                <c:pt idx="61">
                  <c:v>5.6</c:v>
                </c:pt>
                <c:pt idx="62">
                  <c:v>79.3</c:v>
                </c:pt>
                <c:pt idx="63">
                  <c:v>68.6</c:v>
                </c:pt>
                <c:pt idx="64">
                  <c:v>57.8</c:v>
                </c:pt>
                <c:pt idx="65">
                  <c:v>43.0</c:v>
                </c:pt>
                <c:pt idx="66">
                  <c:v>46.2</c:v>
                </c:pt>
                <c:pt idx="67">
                  <c:v>26.9</c:v>
                </c:pt>
                <c:pt idx="68">
                  <c:v>21.1</c:v>
                </c:pt>
                <c:pt idx="69">
                  <c:v>51.3</c:v>
                </c:pt>
                <c:pt idx="70">
                  <c:v>63.9</c:v>
                </c:pt>
                <c:pt idx="71">
                  <c:v>79.4</c:v>
                </c:pt>
                <c:pt idx="72">
                  <c:v>60.0</c:v>
                </c:pt>
                <c:pt idx="73">
                  <c:v>27.8</c:v>
                </c:pt>
                <c:pt idx="74">
                  <c:v>69.7</c:v>
                </c:pt>
                <c:pt idx="75">
                  <c:v>25.4</c:v>
                </c:pt>
                <c:pt idx="76">
                  <c:v>43.3</c:v>
                </c:pt>
                <c:pt idx="77">
                  <c:v>45.8</c:v>
                </c:pt>
                <c:pt idx="78">
                  <c:v>65.9</c:v>
                </c:pt>
                <c:pt idx="79">
                  <c:v>57.0</c:v>
                </c:pt>
                <c:pt idx="80">
                  <c:v>46.5</c:v>
                </c:pt>
                <c:pt idx="81">
                  <c:v>45.8</c:v>
                </c:pt>
              </c:strCache>
            </c:strRef>
          </c:xVal>
          <c:yVal>
            <c:numRef>
              <c:f>'STM LAPM corr'!$E$4:$E$85</c:f>
              <c:numCache>
                <c:formatCode>General</c:formatCode>
                <c:ptCount val="82"/>
                <c:pt idx="0">
                  <c:v>15.1</c:v>
                </c:pt>
                <c:pt idx="1">
                  <c:v>16.8</c:v>
                </c:pt>
                <c:pt idx="4">
                  <c:v>30.7</c:v>
                </c:pt>
                <c:pt idx="5">
                  <c:v>52.3</c:v>
                </c:pt>
                <c:pt idx="6">
                  <c:v>26.3</c:v>
                </c:pt>
                <c:pt idx="8">
                  <c:v>19.7</c:v>
                </c:pt>
                <c:pt idx="11">
                  <c:v>60.1</c:v>
                </c:pt>
                <c:pt idx="13">
                  <c:v>13.1</c:v>
                </c:pt>
                <c:pt idx="19">
                  <c:v>26.7</c:v>
                </c:pt>
                <c:pt idx="21">
                  <c:v>30.3</c:v>
                </c:pt>
                <c:pt idx="22">
                  <c:v>32.799999999999997</c:v>
                </c:pt>
                <c:pt idx="24">
                  <c:v>22.9</c:v>
                </c:pt>
                <c:pt idx="26">
                  <c:v>11.7</c:v>
                </c:pt>
                <c:pt idx="28">
                  <c:v>70.7</c:v>
                </c:pt>
                <c:pt idx="29">
                  <c:v>22.9</c:v>
                </c:pt>
                <c:pt idx="31">
                  <c:v>43.6</c:v>
                </c:pt>
                <c:pt idx="33">
                  <c:v>41.2</c:v>
                </c:pt>
                <c:pt idx="34">
                  <c:v>54.1</c:v>
                </c:pt>
                <c:pt idx="35">
                  <c:v>14.6</c:v>
                </c:pt>
                <c:pt idx="36">
                  <c:v>15.4</c:v>
                </c:pt>
                <c:pt idx="37">
                  <c:v>15.1</c:v>
                </c:pt>
                <c:pt idx="38">
                  <c:v>17.100000000000001</c:v>
                </c:pt>
                <c:pt idx="39">
                  <c:v>39.9</c:v>
                </c:pt>
                <c:pt idx="41">
                  <c:v>47.1</c:v>
                </c:pt>
                <c:pt idx="43">
                  <c:v>75.5</c:v>
                </c:pt>
                <c:pt idx="45">
                  <c:v>65.7</c:v>
                </c:pt>
                <c:pt idx="46">
                  <c:v>7.9</c:v>
                </c:pt>
                <c:pt idx="48">
                  <c:v>16.899999999999999</c:v>
                </c:pt>
                <c:pt idx="50">
                  <c:v>47.3</c:v>
                </c:pt>
                <c:pt idx="52">
                  <c:v>17.899999999999999</c:v>
                </c:pt>
                <c:pt idx="53">
                  <c:v>19</c:v>
                </c:pt>
                <c:pt idx="54">
                  <c:v>33.299999999999997</c:v>
                </c:pt>
                <c:pt idx="57">
                  <c:v>49.9</c:v>
                </c:pt>
                <c:pt idx="58">
                  <c:v>17.8</c:v>
                </c:pt>
                <c:pt idx="59">
                  <c:v>22.2</c:v>
                </c:pt>
                <c:pt idx="64">
                  <c:v>38.1</c:v>
                </c:pt>
                <c:pt idx="65">
                  <c:v>17.3</c:v>
                </c:pt>
                <c:pt idx="69">
                  <c:v>45.9</c:v>
                </c:pt>
                <c:pt idx="71">
                  <c:v>65.5</c:v>
                </c:pt>
                <c:pt idx="72">
                  <c:v>28.9</c:v>
                </c:pt>
                <c:pt idx="73">
                  <c:v>36.799999999999997</c:v>
                </c:pt>
                <c:pt idx="74">
                  <c:v>31.8</c:v>
                </c:pt>
                <c:pt idx="75">
                  <c:v>88.4</c:v>
                </c:pt>
                <c:pt idx="76">
                  <c:v>27.6</c:v>
                </c:pt>
                <c:pt idx="79">
                  <c:v>49.7</c:v>
                </c:pt>
                <c:pt idx="80">
                  <c:v>20.399999999999999</c:v>
                </c:pt>
              </c:numCache>
            </c:numRef>
          </c:yVal>
          <c:smooth val="0"/>
          <c:extLst>
            <c:ext xmlns:c16="http://schemas.microsoft.com/office/drawing/2014/chart" uri="{C3380CC4-5D6E-409C-BE32-E72D297353CC}">
              <c16:uniqueId val="{00000000-FFAB-4651-953D-063A9E688531}"/>
            </c:ext>
          </c:extLst>
        </c:ser>
        <c:dLbls>
          <c:showLegendKey val="0"/>
          <c:showVal val="0"/>
          <c:showCatName val="0"/>
          <c:showSerName val="0"/>
          <c:showPercent val="0"/>
          <c:showBubbleSize val="0"/>
        </c:dLbls>
        <c:axId val="1256918256"/>
        <c:axId val="1115083600"/>
      </c:scatterChart>
      <c:valAx>
        <c:axId val="125691825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083600"/>
        <c:crosses val="autoZero"/>
        <c:crossBetween val="midCat"/>
      </c:valAx>
      <c:valAx>
        <c:axId val="111508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1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STMs and % of users using an STM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653215223097113"/>
                  <c:y val="-0.2079819189268008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'STM LAPM corr'!$C$4:$C$85</c:f>
              <c:numCache>
                <c:formatCode>0.0</c:formatCode>
                <c:ptCount val="82"/>
                <c:pt idx="0">
                  <c:v>62.5</c:v>
                </c:pt>
                <c:pt idx="1">
                  <c:v>100</c:v>
                </c:pt>
                <c:pt idx="2">
                  <c:v>63.157894736842103</c:v>
                </c:pt>
                <c:pt idx="3">
                  <c:v>41.666666666666671</c:v>
                </c:pt>
                <c:pt idx="4">
                  <c:v>7.6923076923076925</c:v>
                </c:pt>
                <c:pt idx="5">
                  <c:v>100</c:v>
                </c:pt>
                <c:pt idx="6">
                  <c:v>64.285714285714292</c:v>
                </c:pt>
                <c:pt idx="7">
                  <c:v>86.666666666666671</c:v>
                </c:pt>
                <c:pt idx="8">
                  <c:v>45.454545454545453</c:v>
                </c:pt>
                <c:pt idx="9">
                  <c:v>50</c:v>
                </c:pt>
                <c:pt idx="10">
                  <c:v>80</c:v>
                </c:pt>
                <c:pt idx="11">
                  <c:v>100</c:v>
                </c:pt>
                <c:pt idx="12">
                  <c:v>53.846153846153847</c:v>
                </c:pt>
                <c:pt idx="13">
                  <c:v>60</c:v>
                </c:pt>
                <c:pt idx="14">
                  <c:v>42.857142857142854</c:v>
                </c:pt>
                <c:pt idx="15">
                  <c:v>60</c:v>
                </c:pt>
                <c:pt idx="16">
                  <c:v>50</c:v>
                </c:pt>
                <c:pt idx="17">
                  <c:v>81.818181818181827</c:v>
                </c:pt>
                <c:pt idx="18">
                  <c:v>40</c:v>
                </c:pt>
                <c:pt idx="19">
                  <c:v>100</c:v>
                </c:pt>
                <c:pt idx="20">
                  <c:v>71.428571428571431</c:v>
                </c:pt>
                <c:pt idx="21">
                  <c:v>40</c:v>
                </c:pt>
                <c:pt idx="22">
                  <c:v>100</c:v>
                </c:pt>
                <c:pt idx="23">
                  <c:v>25</c:v>
                </c:pt>
                <c:pt idx="24">
                  <c:v>73.333333333333329</c:v>
                </c:pt>
                <c:pt idx="25">
                  <c:v>78.571428571428569</c:v>
                </c:pt>
                <c:pt idx="26">
                  <c:v>40</c:v>
                </c:pt>
                <c:pt idx="27">
                  <c:v>41.666666666666671</c:v>
                </c:pt>
                <c:pt idx="28">
                  <c:v>50</c:v>
                </c:pt>
                <c:pt idx="29">
                  <c:v>50</c:v>
                </c:pt>
                <c:pt idx="30">
                  <c:v>66.666666666666657</c:v>
                </c:pt>
                <c:pt idx="31">
                  <c:v>86.666666666666671</c:v>
                </c:pt>
                <c:pt idx="32">
                  <c:v>84.615384615384613</c:v>
                </c:pt>
                <c:pt idx="33">
                  <c:v>100</c:v>
                </c:pt>
                <c:pt idx="34">
                  <c:v>35.294117647058826</c:v>
                </c:pt>
                <c:pt idx="35">
                  <c:v>40</c:v>
                </c:pt>
                <c:pt idx="36">
                  <c:v>73.333333333333329</c:v>
                </c:pt>
                <c:pt idx="37">
                  <c:v>38.888888888888893</c:v>
                </c:pt>
                <c:pt idx="38">
                  <c:v>69.230769230769226</c:v>
                </c:pt>
                <c:pt idx="39">
                  <c:v>90.909090909090907</c:v>
                </c:pt>
                <c:pt idx="40">
                  <c:v>62.5</c:v>
                </c:pt>
                <c:pt idx="41">
                  <c:v>90.909090909090907</c:v>
                </c:pt>
                <c:pt idx="42">
                  <c:v>15.384615384615385</c:v>
                </c:pt>
                <c:pt idx="43">
                  <c:v>69.230769230769226</c:v>
                </c:pt>
                <c:pt idx="44">
                  <c:v>100</c:v>
                </c:pt>
                <c:pt idx="45">
                  <c:v>93.333333333333329</c:v>
                </c:pt>
                <c:pt idx="46">
                  <c:v>55.000000000000007</c:v>
                </c:pt>
                <c:pt idx="47">
                  <c:v>91.666666666666657</c:v>
                </c:pt>
                <c:pt idx="48">
                  <c:v>50</c:v>
                </c:pt>
                <c:pt idx="49">
                  <c:v>86.666666666666671</c:v>
                </c:pt>
                <c:pt idx="50">
                  <c:v>88.888888888888886</c:v>
                </c:pt>
                <c:pt idx="51">
                  <c:v>87.5</c:v>
                </c:pt>
                <c:pt idx="52">
                  <c:v>61.53846153846154</c:v>
                </c:pt>
                <c:pt idx="53">
                  <c:v>50</c:v>
                </c:pt>
                <c:pt idx="54">
                  <c:v>26.666666666666668</c:v>
                </c:pt>
                <c:pt idx="55">
                  <c:v>86.666666666666671</c:v>
                </c:pt>
                <c:pt idx="56">
                  <c:v>66.666666666666657</c:v>
                </c:pt>
                <c:pt idx="57">
                  <c:v>53.846153846153847</c:v>
                </c:pt>
                <c:pt idx="58">
                  <c:v>73.333333333333329</c:v>
                </c:pt>
                <c:pt idx="59">
                  <c:v>83.333333333333343</c:v>
                </c:pt>
                <c:pt idx="60">
                  <c:v>47.058823529411761</c:v>
                </c:pt>
                <c:pt idx="61">
                  <c:v>41.666666666666671</c:v>
                </c:pt>
                <c:pt idx="62">
                  <c:v>100</c:v>
                </c:pt>
                <c:pt idx="63">
                  <c:v>64.705882352941174</c:v>
                </c:pt>
                <c:pt idx="64">
                  <c:v>42.857142857142854</c:v>
                </c:pt>
                <c:pt idx="65">
                  <c:v>100</c:v>
                </c:pt>
                <c:pt idx="66">
                  <c:v>84.615384615384613</c:v>
                </c:pt>
                <c:pt idx="67">
                  <c:v>69.230769230769226</c:v>
                </c:pt>
                <c:pt idx="68">
                  <c:v>33.333333333333329</c:v>
                </c:pt>
                <c:pt idx="69">
                  <c:v>46.666666666666664</c:v>
                </c:pt>
                <c:pt idx="70">
                  <c:v>75</c:v>
                </c:pt>
                <c:pt idx="71">
                  <c:v>100</c:v>
                </c:pt>
                <c:pt idx="72">
                  <c:v>100</c:v>
                </c:pt>
                <c:pt idx="73">
                  <c:v>72.727272727272734</c:v>
                </c:pt>
                <c:pt idx="74">
                  <c:v>63.636363636363633</c:v>
                </c:pt>
                <c:pt idx="75">
                  <c:v>50</c:v>
                </c:pt>
                <c:pt idx="76">
                  <c:v>90.909090909090907</c:v>
                </c:pt>
                <c:pt idx="77">
                  <c:v>50</c:v>
                </c:pt>
                <c:pt idx="78">
                  <c:v>80</c:v>
                </c:pt>
                <c:pt idx="79">
                  <c:v>93.333333333333329</c:v>
                </c:pt>
                <c:pt idx="80">
                  <c:v>84.615384615384613</c:v>
                </c:pt>
                <c:pt idx="81">
                  <c:v>100</c:v>
                </c:pt>
              </c:numCache>
            </c:numRef>
          </c:xVal>
          <c:yVal>
            <c:numRef>
              <c:f>'STM LAPM corr'!$F$4:$F$85</c:f>
              <c:numCache>
                <c:formatCode>General</c:formatCode>
                <c:ptCount val="82"/>
                <c:pt idx="0">
                  <c:v>72.400000000000006</c:v>
                </c:pt>
                <c:pt idx="1">
                  <c:v>32</c:v>
                </c:pt>
                <c:pt idx="4">
                  <c:v>37.200000000000003</c:v>
                </c:pt>
                <c:pt idx="5">
                  <c:v>42.2</c:v>
                </c:pt>
                <c:pt idx="6">
                  <c:v>51.9</c:v>
                </c:pt>
                <c:pt idx="8" formatCode="0.0">
                  <c:v>58</c:v>
                </c:pt>
                <c:pt idx="11">
                  <c:v>33.6</c:v>
                </c:pt>
                <c:pt idx="13">
                  <c:v>67</c:v>
                </c:pt>
                <c:pt idx="19">
                  <c:v>69.900000000000006</c:v>
                </c:pt>
                <c:pt idx="21" formatCode="0.0">
                  <c:v>50.2</c:v>
                </c:pt>
                <c:pt idx="22">
                  <c:v>48.1</c:v>
                </c:pt>
                <c:pt idx="24">
                  <c:v>71.599999999999994</c:v>
                </c:pt>
                <c:pt idx="26">
                  <c:v>81.3</c:v>
                </c:pt>
                <c:pt idx="28">
                  <c:v>18.7</c:v>
                </c:pt>
                <c:pt idx="29" formatCode="0.0">
                  <c:v>45.6</c:v>
                </c:pt>
                <c:pt idx="31">
                  <c:v>28.6</c:v>
                </c:pt>
                <c:pt idx="33">
                  <c:v>57.1</c:v>
                </c:pt>
                <c:pt idx="34" formatCode="0.0">
                  <c:v>41.9</c:v>
                </c:pt>
                <c:pt idx="35">
                  <c:v>76</c:v>
                </c:pt>
                <c:pt idx="36" formatCode="0.0">
                  <c:v>84.3</c:v>
                </c:pt>
                <c:pt idx="37">
                  <c:v>81.7</c:v>
                </c:pt>
                <c:pt idx="38">
                  <c:v>63.5</c:v>
                </c:pt>
                <c:pt idx="39">
                  <c:v>58.3</c:v>
                </c:pt>
                <c:pt idx="41" formatCode="0.0">
                  <c:v>47.7</c:v>
                </c:pt>
                <c:pt idx="43" formatCode="0.0">
                  <c:v>19.899999999999999</c:v>
                </c:pt>
                <c:pt idx="45" formatCode="0.0">
                  <c:v>28.3</c:v>
                </c:pt>
                <c:pt idx="46" formatCode="0.0">
                  <c:v>75.599999999999994</c:v>
                </c:pt>
                <c:pt idx="48">
                  <c:v>81.2</c:v>
                </c:pt>
                <c:pt idx="50">
                  <c:v>33.799999999999997</c:v>
                </c:pt>
                <c:pt idx="52">
                  <c:v>78</c:v>
                </c:pt>
                <c:pt idx="53">
                  <c:v>48.5</c:v>
                </c:pt>
                <c:pt idx="54">
                  <c:v>39.799999999999997</c:v>
                </c:pt>
                <c:pt idx="57" formatCode="0.0">
                  <c:v>33.200000000000003</c:v>
                </c:pt>
                <c:pt idx="58">
                  <c:v>54.5</c:v>
                </c:pt>
                <c:pt idx="59">
                  <c:v>51.9</c:v>
                </c:pt>
                <c:pt idx="64">
                  <c:v>56.1</c:v>
                </c:pt>
                <c:pt idx="65">
                  <c:v>80</c:v>
                </c:pt>
                <c:pt idx="69">
                  <c:v>37.1</c:v>
                </c:pt>
                <c:pt idx="71">
                  <c:v>27</c:v>
                </c:pt>
                <c:pt idx="72">
                  <c:v>54.7</c:v>
                </c:pt>
                <c:pt idx="73" formatCode="0.0">
                  <c:v>54</c:v>
                </c:pt>
                <c:pt idx="74" formatCode="0.0">
                  <c:v>58.2</c:v>
                </c:pt>
                <c:pt idx="75">
                  <c:v>5.6</c:v>
                </c:pt>
                <c:pt idx="76">
                  <c:v>60.4</c:v>
                </c:pt>
                <c:pt idx="79" formatCode="0.0">
                  <c:v>36</c:v>
                </c:pt>
                <c:pt idx="80" formatCode="0.0">
                  <c:v>74.7</c:v>
                </c:pt>
              </c:numCache>
            </c:numRef>
          </c:yVal>
          <c:smooth val="0"/>
          <c:extLst>
            <c:ext xmlns:c16="http://schemas.microsoft.com/office/drawing/2014/chart" uri="{C3380CC4-5D6E-409C-BE32-E72D297353CC}">
              <c16:uniqueId val="{00000000-BE78-45C2-A38F-932F84F55142}"/>
            </c:ext>
          </c:extLst>
        </c:ser>
        <c:dLbls>
          <c:showLegendKey val="0"/>
          <c:showVal val="0"/>
          <c:showCatName val="0"/>
          <c:showSerName val="0"/>
          <c:showPercent val="0"/>
          <c:showBubbleSize val="0"/>
        </c:dLbls>
        <c:axId val="1256873456"/>
        <c:axId val="1118813552"/>
      </c:scatterChart>
      <c:valAx>
        <c:axId val="125687345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813552"/>
        <c:crosses val="autoZero"/>
        <c:crossBetween val="midCat"/>
      </c:valAx>
      <c:valAx>
        <c:axId val="111881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873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LAPMs and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3229002624671917"/>
                  <c:y val="-0.1718186789151356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strRef>
              <c:f>'STM LAPM corr'!$B$4:$B$85</c:f>
              <c:strCache>
                <c:ptCount val="82"/>
                <c:pt idx="0">
                  <c:v>48.1</c:v>
                </c:pt>
                <c:pt idx="1">
                  <c:v>70.4</c:v>
                </c:pt>
                <c:pt idx="2">
                  <c:v>43.8</c:v>
                </c:pt>
                <c:pt idx="3">
                  <c:v>51.9</c:v>
                </c:pt>
                <c:pt idx="4">
                  <c:v>33.3</c:v>
                </c:pt>
                <c:pt idx="5">
                  <c:v>45.4</c:v>
                </c:pt>
                <c:pt idx="6">
                  <c:v>49.6</c:v>
                </c:pt>
                <c:pt idx="7">
                  <c:v>53.3</c:v>
                </c:pt>
                <c:pt idx="8">
                  <c:v>36.4</c:v>
                </c:pt>
                <c:pt idx="9">
                  <c:v>24.2</c:v>
                </c:pt>
                <c:pt idx="10">
                  <c:v>17.0</c:v>
                </c:pt>
                <c:pt idx="11">
                  <c:v>51.9</c:v>
                </c:pt>
                <c:pt idx="12">
                  <c:v>30.3</c:v>
                </c:pt>
                <c:pt idx="13">
                  <c:v>42.9</c:v>
                </c:pt>
                <c:pt idx="14">
                  <c:v>35.0</c:v>
                </c:pt>
                <c:pt idx="15">
                  <c:v>25.6</c:v>
                </c:pt>
                <c:pt idx="16">
                  <c:v>47.5</c:v>
                </c:pt>
                <c:pt idx="17">
                  <c:v>52.8</c:v>
                </c:pt>
                <c:pt idx="18">
                  <c:v>27.4</c:v>
                </c:pt>
                <c:pt idx="19">
                  <c:v>47.6</c:v>
                </c:pt>
                <c:pt idx="20">
                  <c:v>58.6</c:v>
                </c:pt>
                <c:pt idx="21">
                  <c:v>27.8</c:v>
                </c:pt>
                <c:pt idx="22">
                  <c:v>71.8</c:v>
                </c:pt>
                <c:pt idx="23">
                  <c:v>31.5</c:v>
                </c:pt>
                <c:pt idx="24">
                  <c:v>42.1</c:v>
                </c:pt>
                <c:pt idx="25">
                  <c:v>77.8</c:v>
                </c:pt>
                <c:pt idx="26">
                  <c:v>17.6</c:v>
                </c:pt>
                <c:pt idx="27">
                  <c:v>64.6</c:v>
                </c:pt>
                <c:pt idx="28">
                  <c:v>62.2</c:v>
                </c:pt>
                <c:pt idx="29">
                  <c:v>44.4</c:v>
                </c:pt>
                <c:pt idx="30">
                  <c:v>57.6</c:v>
                </c:pt>
                <c:pt idx="31">
                  <c:v>59.0</c:v>
                </c:pt>
                <c:pt idx="32">
                  <c:v>54.7</c:v>
                </c:pt>
                <c:pt idx="33">
                  <c:v>63.0</c:v>
                </c:pt>
                <c:pt idx="34">
                  <c:v>50.0</c:v>
                </c:pt>
                <c:pt idx="35">
                  <c:v>37.4</c:v>
                </c:pt>
                <c:pt idx="36">
                  <c:v>67.4</c:v>
                </c:pt>
                <c:pt idx="37">
                  <c:v>34.8</c:v>
                </c:pt>
                <c:pt idx="38">
                  <c:v>31.6</c:v>
                </c:pt>
                <c:pt idx="39">
                  <c:v>63.3</c:v>
                </c:pt>
                <c:pt idx="40">
                  <c:v>48.6</c:v>
                </c:pt>
                <c:pt idx="41">
                  <c:v>60.5</c:v>
                </c:pt>
                <c:pt idx="42">
                  <c:v>24.2</c:v>
                </c:pt>
                <c:pt idx="43">
                  <c:v>59.8</c:v>
                </c:pt>
                <c:pt idx="45">
                  <c:v>47.6</c:v>
                </c:pt>
                <c:pt idx="46">
                  <c:v>42.8</c:v>
                </c:pt>
                <c:pt idx="47">
                  <c:v>38.9</c:v>
                </c:pt>
                <c:pt idx="48">
                  <c:v>33.3</c:v>
                </c:pt>
                <c:pt idx="49">
                  <c:v>42.9</c:v>
                </c:pt>
                <c:pt idx="50">
                  <c:v>63.6</c:v>
                </c:pt>
                <c:pt idx="51">
                  <c:v>57.6</c:v>
                </c:pt>
                <c:pt idx="52">
                  <c:v>54.8</c:v>
                </c:pt>
                <c:pt idx="53">
                  <c:v>41.9</c:v>
                </c:pt>
                <c:pt idx="54">
                  <c:v>36.4</c:v>
                </c:pt>
                <c:pt idx="55">
                  <c:v>53.3</c:v>
                </c:pt>
                <c:pt idx="56">
                  <c:v>50.6</c:v>
                </c:pt>
                <c:pt idx="57">
                  <c:v>21.3</c:v>
                </c:pt>
                <c:pt idx="58">
                  <c:v>37.0</c:v>
                </c:pt>
                <c:pt idx="59">
                  <c:v>49.5</c:v>
                </c:pt>
                <c:pt idx="61">
                  <c:v>5.6</c:v>
                </c:pt>
                <c:pt idx="62">
                  <c:v>79.3</c:v>
                </c:pt>
                <c:pt idx="63">
                  <c:v>68.6</c:v>
                </c:pt>
                <c:pt idx="64">
                  <c:v>57.8</c:v>
                </c:pt>
                <c:pt idx="65">
                  <c:v>43.0</c:v>
                </c:pt>
                <c:pt idx="66">
                  <c:v>46.2</c:v>
                </c:pt>
                <c:pt idx="67">
                  <c:v>26.9</c:v>
                </c:pt>
                <c:pt idx="68">
                  <c:v>21.1</c:v>
                </c:pt>
                <c:pt idx="69">
                  <c:v>51.3</c:v>
                </c:pt>
                <c:pt idx="70">
                  <c:v>63.9</c:v>
                </c:pt>
                <c:pt idx="71">
                  <c:v>79.4</c:v>
                </c:pt>
                <c:pt idx="72">
                  <c:v>60.0</c:v>
                </c:pt>
                <c:pt idx="73">
                  <c:v>27.8</c:v>
                </c:pt>
                <c:pt idx="74">
                  <c:v>69.7</c:v>
                </c:pt>
                <c:pt idx="75">
                  <c:v>25.4</c:v>
                </c:pt>
                <c:pt idx="76">
                  <c:v>43.3</c:v>
                </c:pt>
                <c:pt idx="77">
                  <c:v>45.8</c:v>
                </c:pt>
                <c:pt idx="78">
                  <c:v>65.9</c:v>
                </c:pt>
                <c:pt idx="79">
                  <c:v>57.0</c:v>
                </c:pt>
                <c:pt idx="80">
                  <c:v>46.5</c:v>
                </c:pt>
                <c:pt idx="81">
                  <c:v>45.8</c:v>
                </c:pt>
              </c:strCache>
            </c:strRef>
          </c:xVal>
          <c:yVal>
            <c:numRef>
              <c:f>'STM LAPM corr'!$G$4:$G$85</c:f>
              <c:numCache>
                <c:formatCode>General</c:formatCode>
                <c:ptCount val="82"/>
                <c:pt idx="0">
                  <c:v>14.4</c:v>
                </c:pt>
                <c:pt idx="1">
                  <c:v>19</c:v>
                </c:pt>
                <c:pt idx="2">
                  <c:v>46.2</c:v>
                </c:pt>
                <c:pt idx="3">
                  <c:v>35.5</c:v>
                </c:pt>
                <c:pt idx="4">
                  <c:v>32.4</c:v>
                </c:pt>
                <c:pt idx="5">
                  <c:v>24.1</c:v>
                </c:pt>
                <c:pt idx="6">
                  <c:v>14.6</c:v>
                </c:pt>
                <c:pt idx="7">
                  <c:v>28.8</c:v>
                </c:pt>
                <c:pt idx="8">
                  <c:v>20.100000000000001</c:v>
                </c:pt>
                <c:pt idx="9">
                  <c:v>14.9</c:v>
                </c:pt>
                <c:pt idx="10">
                  <c:v>5.4</c:v>
                </c:pt>
                <c:pt idx="11">
                  <c:v>58.9</c:v>
                </c:pt>
                <c:pt idx="12">
                  <c:v>24.9</c:v>
                </c:pt>
                <c:pt idx="13">
                  <c:v>20.100000000000001</c:v>
                </c:pt>
                <c:pt idx="14">
                  <c:v>54.1</c:v>
                </c:pt>
                <c:pt idx="15">
                  <c:v>10</c:v>
                </c:pt>
                <c:pt idx="16">
                  <c:v>41.2</c:v>
                </c:pt>
                <c:pt idx="17">
                  <c:v>47.3</c:v>
                </c:pt>
                <c:pt idx="18">
                  <c:v>7.3</c:v>
                </c:pt>
                <c:pt idx="19">
                  <c:v>25.4</c:v>
                </c:pt>
                <c:pt idx="20">
                  <c:v>9.1</c:v>
                </c:pt>
                <c:pt idx="21">
                  <c:v>22</c:v>
                </c:pt>
                <c:pt idx="22">
                  <c:v>21.2</c:v>
                </c:pt>
                <c:pt idx="23">
                  <c:v>34</c:v>
                </c:pt>
                <c:pt idx="24">
                  <c:v>8.8000000000000007</c:v>
                </c:pt>
                <c:pt idx="25">
                  <c:v>24.9</c:v>
                </c:pt>
                <c:pt idx="26">
                  <c:v>23.5</c:v>
                </c:pt>
                <c:pt idx="27">
                  <c:v>45.2</c:v>
                </c:pt>
                <c:pt idx="28">
                  <c:v>37.200000000000003</c:v>
                </c:pt>
                <c:pt idx="29">
                  <c:v>24.5</c:v>
                </c:pt>
                <c:pt idx="30">
                  <c:v>38.299999999999997</c:v>
                </c:pt>
                <c:pt idx="31">
                  <c:v>21.1</c:v>
                </c:pt>
                <c:pt idx="32">
                  <c:v>39.6</c:v>
                </c:pt>
                <c:pt idx="33">
                  <c:v>43.8</c:v>
                </c:pt>
                <c:pt idx="34">
                  <c:v>25.8</c:v>
                </c:pt>
                <c:pt idx="35">
                  <c:v>32.4</c:v>
                </c:pt>
                <c:pt idx="36">
                  <c:v>49.7</c:v>
                </c:pt>
                <c:pt idx="37">
                  <c:v>24</c:v>
                </c:pt>
                <c:pt idx="38">
                  <c:v>32.5</c:v>
                </c:pt>
                <c:pt idx="39">
                  <c:v>45.4</c:v>
                </c:pt>
                <c:pt idx="40">
                  <c:v>22.4</c:v>
                </c:pt>
                <c:pt idx="41">
                  <c:v>14.3</c:v>
                </c:pt>
                <c:pt idx="42">
                  <c:v>8.8000000000000007</c:v>
                </c:pt>
                <c:pt idx="43">
                  <c:v>51.6</c:v>
                </c:pt>
                <c:pt idx="44">
                  <c:v>39.700000000000003</c:v>
                </c:pt>
                <c:pt idx="45">
                  <c:v>36.200000000000003</c:v>
                </c:pt>
                <c:pt idx="46">
                  <c:v>35.299999999999997</c:v>
                </c:pt>
                <c:pt idx="47">
                  <c:v>21.6</c:v>
                </c:pt>
                <c:pt idx="48">
                  <c:v>30.9</c:v>
                </c:pt>
                <c:pt idx="49">
                  <c:v>50.1</c:v>
                </c:pt>
                <c:pt idx="50">
                  <c:v>34.4</c:v>
                </c:pt>
                <c:pt idx="51">
                  <c:v>50.1</c:v>
                </c:pt>
                <c:pt idx="52">
                  <c:v>13.6</c:v>
                </c:pt>
                <c:pt idx="53">
                  <c:v>11.3</c:v>
                </c:pt>
                <c:pt idx="54">
                  <c:v>16.899999999999999</c:v>
                </c:pt>
                <c:pt idx="55">
                  <c:v>29.8</c:v>
                </c:pt>
                <c:pt idx="56">
                  <c:v>43.5</c:v>
                </c:pt>
                <c:pt idx="57">
                  <c:v>21.8</c:v>
                </c:pt>
                <c:pt idx="58">
                  <c:v>39</c:v>
                </c:pt>
                <c:pt idx="59">
                  <c:v>25</c:v>
                </c:pt>
                <c:pt idx="60">
                  <c:v>43.2</c:v>
                </c:pt>
                <c:pt idx="61">
                  <c:v>40.6</c:v>
                </c:pt>
                <c:pt idx="62">
                  <c:v>28.3</c:v>
                </c:pt>
                <c:pt idx="63">
                  <c:v>31.7</c:v>
                </c:pt>
                <c:pt idx="64">
                  <c:v>18.100000000000001</c:v>
                </c:pt>
                <c:pt idx="65">
                  <c:v>23.8</c:v>
                </c:pt>
                <c:pt idx="66">
                  <c:v>18.8</c:v>
                </c:pt>
                <c:pt idx="67">
                  <c:v>4.8</c:v>
                </c:pt>
                <c:pt idx="68">
                  <c:v>4.4000000000000004</c:v>
                </c:pt>
                <c:pt idx="69">
                  <c:v>36.200000000000003</c:v>
                </c:pt>
                <c:pt idx="70">
                  <c:v>51.3</c:v>
                </c:pt>
                <c:pt idx="71">
                  <c:v>19.899999999999999</c:v>
                </c:pt>
                <c:pt idx="72">
                  <c:v>28.4</c:v>
                </c:pt>
                <c:pt idx="73">
                  <c:v>14.9</c:v>
                </c:pt>
                <c:pt idx="74">
                  <c:v>19.7</c:v>
                </c:pt>
                <c:pt idx="75">
                  <c:v>33.200000000000003</c:v>
                </c:pt>
                <c:pt idx="76">
                  <c:v>28</c:v>
                </c:pt>
                <c:pt idx="77">
                  <c:v>43</c:v>
                </c:pt>
                <c:pt idx="78">
                  <c:v>45</c:v>
                </c:pt>
                <c:pt idx="79">
                  <c:v>48.4</c:v>
                </c:pt>
                <c:pt idx="80">
                  <c:v>33.299999999999997</c:v>
                </c:pt>
                <c:pt idx="81">
                  <c:v>48.1</c:v>
                </c:pt>
              </c:numCache>
            </c:numRef>
          </c:yVal>
          <c:smooth val="0"/>
          <c:extLst>
            <c:ext xmlns:c16="http://schemas.microsoft.com/office/drawing/2014/chart" uri="{C3380CC4-5D6E-409C-BE32-E72D297353CC}">
              <c16:uniqueId val="{00000000-2B93-498C-A260-E65D003B10EC}"/>
            </c:ext>
          </c:extLst>
        </c:ser>
        <c:dLbls>
          <c:showLegendKey val="0"/>
          <c:showVal val="0"/>
          <c:showCatName val="0"/>
          <c:showSerName val="0"/>
          <c:showPercent val="0"/>
          <c:showBubbleSize val="0"/>
        </c:dLbls>
        <c:axId val="1169225936"/>
        <c:axId val="597586816"/>
      </c:scatterChart>
      <c:valAx>
        <c:axId val="116922593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86816"/>
        <c:crosses val="autoZero"/>
        <c:crossBetween val="midCat"/>
      </c:valAx>
      <c:valAx>
        <c:axId val="59758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225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STMs</a:t>
            </a:r>
            <a:r>
              <a:rPr lang="en-US" baseline="0"/>
              <a:t> and mCPR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653215223097113"/>
                  <c:y val="-0.318440125620135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'STM LAPM corr'!$C$4:$C$85</c:f>
              <c:numCache>
                <c:formatCode>0.0</c:formatCode>
                <c:ptCount val="82"/>
                <c:pt idx="0">
                  <c:v>62.5</c:v>
                </c:pt>
                <c:pt idx="1">
                  <c:v>100</c:v>
                </c:pt>
                <c:pt idx="2">
                  <c:v>63.157894736842103</c:v>
                </c:pt>
                <c:pt idx="3">
                  <c:v>41.666666666666671</c:v>
                </c:pt>
                <c:pt idx="4">
                  <c:v>7.6923076923076925</c:v>
                </c:pt>
                <c:pt idx="5">
                  <c:v>100</c:v>
                </c:pt>
                <c:pt idx="6">
                  <c:v>64.285714285714292</c:v>
                </c:pt>
                <c:pt idx="7">
                  <c:v>86.666666666666671</c:v>
                </c:pt>
                <c:pt idx="8">
                  <c:v>45.454545454545453</c:v>
                </c:pt>
                <c:pt idx="9">
                  <c:v>50</c:v>
                </c:pt>
                <c:pt idx="10">
                  <c:v>80</c:v>
                </c:pt>
                <c:pt idx="11">
                  <c:v>100</c:v>
                </c:pt>
                <c:pt idx="12">
                  <c:v>53.846153846153847</c:v>
                </c:pt>
                <c:pt idx="13">
                  <c:v>60</c:v>
                </c:pt>
                <c:pt idx="14">
                  <c:v>42.857142857142854</c:v>
                </c:pt>
                <c:pt idx="15">
                  <c:v>60</c:v>
                </c:pt>
                <c:pt idx="16">
                  <c:v>50</c:v>
                </c:pt>
                <c:pt idx="17">
                  <c:v>81.818181818181827</c:v>
                </c:pt>
                <c:pt idx="18">
                  <c:v>40</c:v>
                </c:pt>
                <c:pt idx="19">
                  <c:v>100</c:v>
                </c:pt>
                <c:pt idx="20">
                  <c:v>71.428571428571431</c:v>
                </c:pt>
                <c:pt idx="21">
                  <c:v>40</c:v>
                </c:pt>
                <c:pt idx="22">
                  <c:v>100</c:v>
                </c:pt>
                <c:pt idx="23">
                  <c:v>25</c:v>
                </c:pt>
                <c:pt idx="24">
                  <c:v>73.333333333333329</c:v>
                </c:pt>
                <c:pt idx="25">
                  <c:v>78.571428571428569</c:v>
                </c:pt>
                <c:pt idx="26">
                  <c:v>40</c:v>
                </c:pt>
                <c:pt idx="27">
                  <c:v>41.666666666666671</c:v>
                </c:pt>
                <c:pt idx="28">
                  <c:v>50</c:v>
                </c:pt>
                <c:pt idx="29">
                  <c:v>50</c:v>
                </c:pt>
                <c:pt idx="30">
                  <c:v>66.666666666666657</c:v>
                </c:pt>
                <c:pt idx="31">
                  <c:v>86.666666666666671</c:v>
                </c:pt>
                <c:pt idx="32">
                  <c:v>84.615384615384613</c:v>
                </c:pt>
                <c:pt idx="33">
                  <c:v>100</c:v>
                </c:pt>
                <c:pt idx="34">
                  <c:v>35.294117647058826</c:v>
                </c:pt>
                <c:pt idx="35">
                  <c:v>40</c:v>
                </c:pt>
                <c:pt idx="36">
                  <c:v>73.333333333333329</c:v>
                </c:pt>
                <c:pt idx="37">
                  <c:v>38.888888888888893</c:v>
                </c:pt>
                <c:pt idx="38">
                  <c:v>69.230769230769226</c:v>
                </c:pt>
                <c:pt idx="39">
                  <c:v>90.909090909090907</c:v>
                </c:pt>
                <c:pt idx="40">
                  <c:v>62.5</c:v>
                </c:pt>
                <c:pt idx="41">
                  <c:v>90.909090909090907</c:v>
                </c:pt>
                <c:pt idx="42">
                  <c:v>15.384615384615385</c:v>
                </c:pt>
                <c:pt idx="43">
                  <c:v>69.230769230769226</c:v>
                </c:pt>
                <c:pt idx="44">
                  <c:v>100</c:v>
                </c:pt>
                <c:pt idx="45">
                  <c:v>93.333333333333329</c:v>
                </c:pt>
                <c:pt idx="46">
                  <c:v>55.000000000000007</c:v>
                </c:pt>
                <c:pt idx="47">
                  <c:v>91.666666666666657</c:v>
                </c:pt>
                <c:pt idx="48">
                  <c:v>50</c:v>
                </c:pt>
                <c:pt idx="49">
                  <c:v>86.666666666666671</c:v>
                </c:pt>
                <c:pt idx="50">
                  <c:v>88.888888888888886</c:v>
                </c:pt>
                <c:pt idx="51">
                  <c:v>87.5</c:v>
                </c:pt>
                <c:pt idx="52">
                  <c:v>61.53846153846154</c:v>
                </c:pt>
                <c:pt idx="53">
                  <c:v>50</c:v>
                </c:pt>
                <c:pt idx="54">
                  <c:v>26.666666666666668</c:v>
                </c:pt>
                <c:pt idx="55">
                  <c:v>86.666666666666671</c:v>
                </c:pt>
                <c:pt idx="56">
                  <c:v>66.666666666666657</c:v>
                </c:pt>
                <c:pt idx="57">
                  <c:v>53.846153846153847</c:v>
                </c:pt>
                <c:pt idx="58">
                  <c:v>73.333333333333329</c:v>
                </c:pt>
                <c:pt idx="59">
                  <c:v>83.333333333333343</c:v>
                </c:pt>
                <c:pt idx="60">
                  <c:v>47.058823529411761</c:v>
                </c:pt>
                <c:pt idx="61">
                  <c:v>41.666666666666671</c:v>
                </c:pt>
                <c:pt idx="62">
                  <c:v>100</c:v>
                </c:pt>
                <c:pt idx="63">
                  <c:v>64.705882352941174</c:v>
                </c:pt>
                <c:pt idx="64">
                  <c:v>42.857142857142854</c:v>
                </c:pt>
                <c:pt idx="65">
                  <c:v>100</c:v>
                </c:pt>
                <c:pt idx="66">
                  <c:v>84.615384615384613</c:v>
                </c:pt>
                <c:pt idx="67">
                  <c:v>69.230769230769226</c:v>
                </c:pt>
                <c:pt idx="68">
                  <c:v>33.333333333333329</c:v>
                </c:pt>
                <c:pt idx="69">
                  <c:v>46.666666666666664</c:v>
                </c:pt>
                <c:pt idx="70">
                  <c:v>75</c:v>
                </c:pt>
                <c:pt idx="71">
                  <c:v>100</c:v>
                </c:pt>
                <c:pt idx="72">
                  <c:v>100</c:v>
                </c:pt>
                <c:pt idx="73">
                  <c:v>72.727272727272734</c:v>
                </c:pt>
                <c:pt idx="74">
                  <c:v>63.636363636363633</c:v>
                </c:pt>
                <c:pt idx="75">
                  <c:v>50</c:v>
                </c:pt>
                <c:pt idx="76">
                  <c:v>90.909090909090907</c:v>
                </c:pt>
                <c:pt idx="77">
                  <c:v>50</c:v>
                </c:pt>
                <c:pt idx="78">
                  <c:v>80</c:v>
                </c:pt>
                <c:pt idx="79">
                  <c:v>93.333333333333329</c:v>
                </c:pt>
                <c:pt idx="80">
                  <c:v>84.615384615384613</c:v>
                </c:pt>
                <c:pt idx="81">
                  <c:v>100</c:v>
                </c:pt>
              </c:numCache>
            </c:numRef>
          </c:xVal>
          <c:yVal>
            <c:numRef>
              <c:f>'STM LAPM corr'!$G$4:$G$85</c:f>
              <c:numCache>
                <c:formatCode>General</c:formatCode>
                <c:ptCount val="82"/>
                <c:pt idx="0">
                  <c:v>14.4</c:v>
                </c:pt>
                <c:pt idx="1">
                  <c:v>19</c:v>
                </c:pt>
                <c:pt idx="2">
                  <c:v>46.2</c:v>
                </c:pt>
                <c:pt idx="3">
                  <c:v>35.5</c:v>
                </c:pt>
                <c:pt idx="4">
                  <c:v>32.4</c:v>
                </c:pt>
                <c:pt idx="5">
                  <c:v>24.1</c:v>
                </c:pt>
                <c:pt idx="6">
                  <c:v>14.6</c:v>
                </c:pt>
                <c:pt idx="7">
                  <c:v>28.8</c:v>
                </c:pt>
                <c:pt idx="8">
                  <c:v>20.100000000000001</c:v>
                </c:pt>
                <c:pt idx="9">
                  <c:v>14.9</c:v>
                </c:pt>
                <c:pt idx="10">
                  <c:v>5.4</c:v>
                </c:pt>
                <c:pt idx="11">
                  <c:v>58.9</c:v>
                </c:pt>
                <c:pt idx="12">
                  <c:v>24.9</c:v>
                </c:pt>
                <c:pt idx="13">
                  <c:v>20.100000000000001</c:v>
                </c:pt>
                <c:pt idx="14">
                  <c:v>54.1</c:v>
                </c:pt>
                <c:pt idx="15">
                  <c:v>10</c:v>
                </c:pt>
                <c:pt idx="16">
                  <c:v>41.2</c:v>
                </c:pt>
                <c:pt idx="17">
                  <c:v>47.3</c:v>
                </c:pt>
                <c:pt idx="18">
                  <c:v>7.3</c:v>
                </c:pt>
                <c:pt idx="19">
                  <c:v>25.4</c:v>
                </c:pt>
                <c:pt idx="20">
                  <c:v>9.1</c:v>
                </c:pt>
                <c:pt idx="21">
                  <c:v>22</c:v>
                </c:pt>
                <c:pt idx="22">
                  <c:v>21.2</c:v>
                </c:pt>
                <c:pt idx="23">
                  <c:v>34</c:v>
                </c:pt>
                <c:pt idx="24">
                  <c:v>8.8000000000000007</c:v>
                </c:pt>
                <c:pt idx="25">
                  <c:v>24.9</c:v>
                </c:pt>
                <c:pt idx="26">
                  <c:v>23.5</c:v>
                </c:pt>
                <c:pt idx="27">
                  <c:v>45.2</c:v>
                </c:pt>
                <c:pt idx="28">
                  <c:v>37.200000000000003</c:v>
                </c:pt>
                <c:pt idx="29">
                  <c:v>24.5</c:v>
                </c:pt>
                <c:pt idx="30">
                  <c:v>38.299999999999997</c:v>
                </c:pt>
                <c:pt idx="31">
                  <c:v>21.1</c:v>
                </c:pt>
                <c:pt idx="32">
                  <c:v>39.6</c:v>
                </c:pt>
                <c:pt idx="33">
                  <c:v>43.8</c:v>
                </c:pt>
                <c:pt idx="34">
                  <c:v>25.8</c:v>
                </c:pt>
                <c:pt idx="35">
                  <c:v>32.4</c:v>
                </c:pt>
                <c:pt idx="36">
                  <c:v>49.7</c:v>
                </c:pt>
                <c:pt idx="37">
                  <c:v>24</c:v>
                </c:pt>
                <c:pt idx="38">
                  <c:v>32.5</c:v>
                </c:pt>
                <c:pt idx="39">
                  <c:v>45.4</c:v>
                </c:pt>
                <c:pt idx="40">
                  <c:v>22.4</c:v>
                </c:pt>
                <c:pt idx="41">
                  <c:v>14.3</c:v>
                </c:pt>
                <c:pt idx="42">
                  <c:v>8.8000000000000007</c:v>
                </c:pt>
                <c:pt idx="43">
                  <c:v>51.6</c:v>
                </c:pt>
                <c:pt idx="44">
                  <c:v>39.700000000000003</c:v>
                </c:pt>
                <c:pt idx="45">
                  <c:v>36.200000000000003</c:v>
                </c:pt>
                <c:pt idx="46">
                  <c:v>35.299999999999997</c:v>
                </c:pt>
                <c:pt idx="47">
                  <c:v>21.6</c:v>
                </c:pt>
                <c:pt idx="48">
                  <c:v>30.9</c:v>
                </c:pt>
                <c:pt idx="49">
                  <c:v>50.1</c:v>
                </c:pt>
                <c:pt idx="50">
                  <c:v>34.4</c:v>
                </c:pt>
                <c:pt idx="51">
                  <c:v>50.1</c:v>
                </c:pt>
                <c:pt idx="52">
                  <c:v>13.6</c:v>
                </c:pt>
                <c:pt idx="53">
                  <c:v>11.3</c:v>
                </c:pt>
                <c:pt idx="54">
                  <c:v>16.899999999999999</c:v>
                </c:pt>
                <c:pt idx="55">
                  <c:v>29.8</c:v>
                </c:pt>
                <c:pt idx="56">
                  <c:v>43.5</c:v>
                </c:pt>
                <c:pt idx="57">
                  <c:v>21.8</c:v>
                </c:pt>
                <c:pt idx="58">
                  <c:v>39</c:v>
                </c:pt>
                <c:pt idx="59">
                  <c:v>25</c:v>
                </c:pt>
                <c:pt idx="60">
                  <c:v>43.2</c:v>
                </c:pt>
                <c:pt idx="61">
                  <c:v>40.6</c:v>
                </c:pt>
                <c:pt idx="62">
                  <c:v>28.3</c:v>
                </c:pt>
                <c:pt idx="63">
                  <c:v>31.7</c:v>
                </c:pt>
                <c:pt idx="64">
                  <c:v>18.100000000000001</c:v>
                </c:pt>
                <c:pt idx="65">
                  <c:v>23.8</c:v>
                </c:pt>
                <c:pt idx="66">
                  <c:v>18.8</c:v>
                </c:pt>
                <c:pt idx="67">
                  <c:v>4.8</c:v>
                </c:pt>
                <c:pt idx="68">
                  <c:v>4.4000000000000004</c:v>
                </c:pt>
                <c:pt idx="69">
                  <c:v>36.200000000000003</c:v>
                </c:pt>
                <c:pt idx="70">
                  <c:v>51.3</c:v>
                </c:pt>
                <c:pt idx="71">
                  <c:v>19.899999999999999</c:v>
                </c:pt>
                <c:pt idx="72">
                  <c:v>28.4</c:v>
                </c:pt>
                <c:pt idx="73">
                  <c:v>14.9</c:v>
                </c:pt>
                <c:pt idx="74">
                  <c:v>19.7</c:v>
                </c:pt>
                <c:pt idx="75">
                  <c:v>33.200000000000003</c:v>
                </c:pt>
                <c:pt idx="76">
                  <c:v>28</c:v>
                </c:pt>
                <c:pt idx="77">
                  <c:v>43</c:v>
                </c:pt>
                <c:pt idx="78">
                  <c:v>45</c:v>
                </c:pt>
                <c:pt idx="79">
                  <c:v>48.4</c:v>
                </c:pt>
                <c:pt idx="80">
                  <c:v>33.299999999999997</c:v>
                </c:pt>
                <c:pt idx="81">
                  <c:v>48.1</c:v>
                </c:pt>
              </c:numCache>
            </c:numRef>
          </c:yVal>
          <c:smooth val="0"/>
          <c:extLst>
            <c:ext xmlns:c16="http://schemas.microsoft.com/office/drawing/2014/chart" uri="{C3380CC4-5D6E-409C-BE32-E72D297353CC}">
              <c16:uniqueId val="{00000000-6831-4AC9-AB98-FD5958FFD7D3}"/>
            </c:ext>
          </c:extLst>
        </c:ser>
        <c:dLbls>
          <c:showLegendKey val="0"/>
          <c:showVal val="0"/>
          <c:showCatName val="0"/>
          <c:showSerName val="0"/>
          <c:showPercent val="0"/>
          <c:showBubbleSize val="0"/>
        </c:dLbls>
        <c:axId val="1293305216"/>
        <c:axId val="860255264"/>
      </c:scatterChart>
      <c:valAx>
        <c:axId val="12933052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255264"/>
        <c:crosses val="autoZero"/>
        <c:crossBetween val="midCat"/>
      </c:valAx>
      <c:valAx>
        <c:axId val="86025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305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LAPMs and STMs and mCPR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7622462817147857"/>
                  <c:y val="-0.25074252423649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'STM LAPM corr'!$D$4:$D$85</c:f>
              <c:numCache>
                <c:formatCode>0.0</c:formatCode>
                <c:ptCount val="82"/>
                <c:pt idx="0">
                  <c:v>55.324074074074076</c:v>
                </c:pt>
                <c:pt idx="1">
                  <c:v>85.18518518518519</c:v>
                </c:pt>
                <c:pt idx="2">
                  <c:v>53.453947368421055</c:v>
                </c:pt>
                <c:pt idx="3">
                  <c:v>46.759259259259267</c:v>
                </c:pt>
                <c:pt idx="4">
                  <c:v>20.512820512820511</c:v>
                </c:pt>
                <c:pt idx="5">
                  <c:v>72.68518518518519</c:v>
                </c:pt>
                <c:pt idx="6">
                  <c:v>56.929181929181937</c:v>
                </c:pt>
                <c:pt idx="7">
                  <c:v>70</c:v>
                </c:pt>
                <c:pt idx="8">
                  <c:v>40.909090909090907</c:v>
                </c:pt>
                <c:pt idx="9">
                  <c:v>37.121212121212118</c:v>
                </c:pt>
                <c:pt idx="10">
                  <c:v>48.518518518518519</c:v>
                </c:pt>
                <c:pt idx="11">
                  <c:v>75.925925925925924</c:v>
                </c:pt>
                <c:pt idx="12">
                  <c:v>42.074592074592076</c:v>
                </c:pt>
                <c:pt idx="13">
                  <c:v>51.428571428571431</c:v>
                </c:pt>
                <c:pt idx="14">
                  <c:v>38.949938949938954</c:v>
                </c:pt>
                <c:pt idx="15">
                  <c:v>42.777777777777779</c:v>
                </c:pt>
                <c:pt idx="16">
                  <c:v>48.73737373737373</c:v>
                </c:pt>
                <c:pt idx="17">
                  <c:v>67.297979797979806</c:v>
                </c:pt>
                <c:pt idx="18">
                  <c:v>33.703703703703702</c:v>
                </c:pt>
                <c:pt idx="19">
                  <c:v>73.80952380952381</c:v>
                </c:pt>
                <c:pt idx="20">
                  <c:v>65.007215007215009</c:v>
                </c:pt>
                <c:pt idx="21">
                  <c:v>33.888888888888886</c:v>
                </c:pt>
                <c:pt idx="22">
                  <c:v>85.897435897435898</c:v>
                </c:pt>
                <c:pt idx="23">
                  <c:v>28.24074074074074</c:v>
                </c:pt>
                <c:pt idx="24">
                  <c:v>57.698412698412696</c:v>
                </c:pt>
                <c:pt idx="25">
                  <c:v>78.174603174603163</c:v>
                </c:pt>
                <c:pt idx="26">
                  <c:v>28.796296296296298</c:v>
                </c:pt>
                <c:pt idx="27">
                  <c:v>53.156565656565661</c:v>
                </c:pt>
                <c:pt idx="28">
                  <c:v>56.111111111111107</c:v>
                </c:pt>
                <c:pt idx="29">
                  <c:v>47.222222222222221</c:v>
                </c:pt>
                <c:pt idx="30">
                  <c:v>62.12121212121211</c:v>
                </c:pt>
                <c:pt idx="31">
                  <c:v>72.820512820512818</c:v>
                </c:pt>
                <c:pt idx="32">
                  <c:v>69.658119658119659</c:v>
                </c:pt>
                <c:pt idx="33">
                  <c:v>81.481481481481481</c:v>
                </c:pt>
                <c:pt idx="34">
                  <c:v>42.647058823529413</c:v>
                </c:pt>
                <c:pt idx="35">
                  <c:v>38.686868686868685</c:v>
                </c:pt>
                <c:pt idx="36">
                  <c:v>70.370370370370367</c:v>
                </c:pt>
                <c:pt idx="37">
                  <c:v>36.851851851851855</c:v>
                </c:pt>
                <c:pt idx="38">
                  <c:v>50.427350427350426</c:v>
                </c:pt>
                <c:pt idx="39">
                  <c:v>77.121212121212125</c:v>
                </c:pt>
                <c:pt idx="40">
                  <c:v>55.555555555555557</c:v>
                </c:pt>
                <c:pt idx="41">
                  <c:v>75.701459034792364</c:v>
                </c:pt>
                <c:pt idx="42">
                  <c:v>19.813519813519811</c:v>
                </c:pt>
                <c:pt idx="43">
                  <c:v>64.529914529914521</c:v>
                </c:pt>
                <c:pt idx="44">
                  <c:v>100</c:v>
                </c:pt>
                <c:pt idx="45">
                  <c:v>70.476190476190467</c:v>
                </c:pt>
                <c:pt idx="46">
                  <c:v>48.888888888888886</c:v>
                </c:pt>
                <c:pt idx="47">
                  <c:v>65.277777777777771</c:v>
                </c:pt>
                <c:pt idx="48">
                  <c:v>41.666666666666664</c:v>
                </c:pt>
                <c:pt idx="49">
                  <c:v>64.761904761904759</c:v>
                </c:pt>
                <c:pt idx="50">
                  <c:v>76.23456790123457</c:v>
                </c:pt>
                <c:pt idx="51">
                  <c:v>72.537878787878782</c:v>
                </c:pt>
                <c:pt idx="52">
                  <c:v>58.150183150183153</c:v>
                </c:pt>
                <c:pt idx="53">
                  <c:v>45.940170940170944</c:v>
                </c:pt>
                <c:pt idx="54">
                  <c:v>31.515151515151516</c:v>
                </c:pt>
                <c:pt idx="55">
                  <c:v>70</c:v>
                </c:pt>
                <c:pt idx="56">
                  <c:v>58.641975308641968</c:v>
                </c:pt>
                <c:pt idx="57">
                  <c:v>37.571225071225072</c:v>
                </c:pt>
                <c:pt idx="58">
                  <c:v>55.185185185185176</c:v>
                </c:pt>
                <c:pt idx="59">
                  <c:v>66.414141414141412</c:v>
                </c:pt>
                <c:pt idx="60">
                  <c:v>47.058823529411761</c:v>
                </c:pt>
                <c:pt idx="61">
                  <c:v>23.611111111111114</c:v>
                </c:pt>
                <c:pt idx="62">
                  <c:v>89.629629629629619</c:v>
                </c:pt>
                <c:pt idx="63">
                  <c:v>66.666666666666657</c:v>
                </c:pt>
                <c:pt idx="64">
                  <c:v>50.317460317460316</c:v>
                </c:pt>
                <c:pt idx="65">
                  <c:v>71.481481481481481</c:v>
                </c:pt>
                <c:pt idx="66">
                  <c:v>65.384615384615387</c:v>
                </c:pt>
                <c:pt idx="67">
                  <c:v>48.041310541310537</c:v>
                </c:pt>
                <c:pt idx="68">
                  <c:v>27.222222222222221</c:v>
                </c:pt>
                <c:pt idx="69">
                  <c:v>48.974358974358971</c:v>
                </c:pt>
                <c:pt idx="70">
                  <c:v>69.444444444444443</c:v>
                </c:pt>
                <c:pt idx="71">
                  <c:v>89.682539682539669</c:v>
                </c:pt>
                <c:pt idx="72">
                  <c:v>80</c:v>
                </c:pt>
                <c:pt idx="73">
                  <c:v>50.25252525252526</c:v>
                </c:pt>
                <c:pt idx="74">
                  <c:v>66.666666666666657</c:v>
                </c:pt>
                <c:pt idx="75">
                  <c:v>37.698412698412696</c:v>
                </c:pt>
                <c:pt idx="76">
                  <c:v>67.121212121212125</c:v>
                </c:pt>
                <c:pt idx="77">
                  <c:v>47.916666666666664</c:v>
                </c:pt>
                <c:pt idx="78">
                  <c:v>72.962962962962962</c:v>
                </c:pt>
                <c:pt idx="79">
                  <c:v>75.18518518518519</c:v>
                </c:pt>
                <c:pt idx="80">
                  <c:v>65.540015540015531</c:v>
                </c:pt>
                <c:pt idx="81">
                  <c:v>72.916666666666657</c:v>
                </c:pt>
              </c:numCache>
            </c:numRef>
          </c:xVal>
          <c:yVal>
            <c:numRef>
              <c:f>'STM LAPM corr'!$G$4:$G$85</c:f>
              <c:numCache>
                <c:formatCode>General</c:formatCode>
                <c:ptCount val="82"/>
                <c:pt idx="0">
                  <c:v>14.4</c:v>
                </c:pt>
                <c:pt idx="1">
                  <c:v>19</c:v>
                </c:pt>
                <c:pt idx="2">
                  <c:v>46.2</c:v>
                </c:pt>
                <c:pt idx="3">
                  <c:v>35.5</c:v>
                </c:pt>
                <c:pt idx="4">
                  <c:v>32.4</c:v>
                </c:pt>
                <c:pt idx="5">
                  <c:v>24.1</c:v>
                </c:pt>
                <c:pt idx="6">
                  <c:v>14.6</c:v>
                </c:pt>
                <c:pt idx="7">
                  <c:v>28.8</c:v>
                </c:pt>
                <c:pt idx="8">
                  <c:v>20.100000000000001</c:v>
                </c:pt>
                <c:pt idx="9">
                  <c:v>14.9</c:v>
                </c:pt>
                <c:pt idx="10">
                  <c:v>5.4</c:v>
                </c:pt>
                <c:pt idx="11">
                  <c:v>58.9</c:v>
                </c:pt>
                <c:pt idx="12">
                  <c:v>24.9</c:v>
                </c:pt>
                <c:pt idx="13">
                  <c:v>20.100000000000001</c:v>
                </c:pt>
                <c:pt idx="14">
                  <c:v>54.1</c:v>
                </c:pt>
                <c:pt idx="15">
                  <c:v>10</c:v>
                </c:pt>
                <c:pt idx="16">
                  <c:v>41.2</c:v>
                </c:pt>
                <c:pt idx="17">
                  <c:v>47.3</c:v>
                </c:pt>
                <c:pt idx="18">
                  <c:v>7.3</c:v>
                </c:pt>
                <c:pt idx="19">
                  <c:v>25.4</c:v>
                </c:pt>
                <c:pt idx="20">
                  <c:v>9.1</c:v>
                </c:pt>
                <c:pt idx="21">
                  <c:v>22</c:v>
                </c:pt>
                <c:pt idx="22">
                  <c:v>21.2</c:v>
                </c:pt>
                <c:pt idx="23">
                  <c:v>34</c:v>
                </c:pt>
                <c:pt idx="24">
                  <c:v>8.8000000000000007</c:v>
                </c:pt>
                <c:pt idx="25">
                  <c:v>24.9</c:v>
                </c:pt>
                <c:pt idx="26">
                  <c:v>23.5</c:v>
                </c:pt>
                <c:pt idx="27">
                  <c:v>45.2</c:v>
                </c:pt>
                <c:pt idx="28">
                  <c:v>37.200000000000003</c:v>
                </c:pt>
                <c:pt idx="29">
                  <c:v>24.5</c:v>
                </c:pt>
                <c:pt idx="30">
                  <c:v>38.299999999999997</c:v>
                </c:pt>
                <c:pt idx="31">
                  <c:v>21.1</c:v>
                </c:pt>
                <c:pt idx="32">
                  <c:v>39.6</c:v>
                </c:pt>
                <c:pt idx="33">
                  <c:v>43.8</c:v>
                </c:pt>
                <c:pt idx="34">
                  <c:v>25.8</c:v>
                </c:pt>
                <c:pt idx="35">
                  <c:v>32.4</c:v>
                </c:pt>
                <c:pt idx="36">
                  <c:v>49.7</c:v>
                </c:pt>
                <c:pt idx="37">
                  <c:v>24</c:v>
                </c:pt>
                <c:pt idx="38">
                  <c:v>32.5</c:v>
                </c:pt>
                <c:pt idx="39">
                  <c:v>45.4</c:v>
                </c:pt>
                <c:pt idx="40">
                  <c:v>22.4</c:v>
                </c:pt>
                <c:pt idx="41">
                  <c:v>14.3</c:v>
                </c:pt>
                <c:pt idx="42">
                  <c:v>8.8000000000000007</c:v>
                </c:pt>
                <c:pt idx="43">
                  <c:v>51.6</c:v>
                </c:pt>
                <c:pt idx="44">
                  <c:v>39.700000000000003</c:v>
                </c:pt>
                <c:pt idx="45">
                  <c:v>36.200000000000003</c:v>
                </c:pt>
                <c:pt idx="46">
                  <c:v>35.299999999999997</c:v>
                </c:pt>
                <c:pt idx="47">
                  <c:v>21.6</c:v>
                </c:pt>
                <c:pt idx="48">
                  <c:v>30.9</c:v>
                </c:pt>
                <c:pt idx="49">
                  <c:v>50.1</c:v>
                </c:pt>
                <c:pt idx="50">
                  <c:v>34.4</c:v>
                </c:pt>
                <c:pt idx="51">
                  <c:v>50.1</c:v>
                </c:pt>
                <c:pt idx="52">
                  <c:v>13.6</c:v>
                </c:pt>
                <c:pt idx="53">
                  <c:v>11.3</c:v>
                </c:pt>
                <c:pt idx="54">
                  <c:v>16.899999999999999</c:v>
                </c:pt>
                <c:pt idx="55">
                  <c:v>29.8</c:v>
                </c:pt>
                <c:pt idx="56">
                  <c:v>43.5</c:v>
                </c:pt>
                <c:pt idx="57">
                  <c:v>21.8</c:v>
                </c:pt>
                <c:pt idx="58">
                  <c:v>39</c:v>
                </c:pt>
                <c:pt idx="59">
                  <c:v>25</c:v>
                </c:pt>
                <c:pt idx="60">
                  <c:v>43.2</c:v>
                </c:pt>
                <c:pt idx="61">
                  <c:v>40.6</c:v>
                </c:pt>
                <c:pt idx="62">
                  <c:v>28.3</c:v>
                </c:pt>
                <c:pt idx="63">
                  <c:v>31.7</c:v>
                </c:pt>
                <c:pt idx="64">
                  <c:v>18.100000000000001</c:v>
                </c:pt>
                <c:pt idx="65">
                  <c:v>23.8</c:v>
                </c:pt>
                <c:pt idx="66">
                  <c:v>18.8</c:v>
                </c:pt>
                <c:pt idx="67">
                  <c:v>4.8</c:v>
                </c:pt>
                <c:pt idx="68">
                  <c:v>4.4000000000000004</c:v>
                </c:pt>
                <c:pt idx="69">
                  <c:v>36.200000000000003</c:v>
                </c:pt>
                <c:pt idx="70">
                  <c:v>51.3</c:v>
                </c:pt>
                <c:pt idx="71">
                  <c:v>19.899999999999999</c:v>
                </c:pt>
                <c:pt idx="72">
                  <c:v>28.4</c:v>
                </c:pt>
                <c:pt idx="73">
                  <c:v>14.9</c:v>
                </c:pt>
                <c:pt idx="74">
                  <c:v>19.7</c:v>
                </c:pt>
                <c:pt idx="75">
                  <c:v>33.200000000000003</c:v>
                </c:pt>
                <c:pt idx="76">
                  <c:v>28</c:v>
                </c:pt>
                <c:pt idx="77">
                  <c:v>43</c:v>
                </c:pt>
                <c:pt idx="78">
                  <c:v>45</c:v>
                </c:pt>
                <c:pt idx="79">
                  <c:v>48.4</c:v>
                </c:pt>
                <c:pt idx="80">
                  <c:v>33.299999999999997</c:v>
                </c:pt>
                <c:pt idx="81">
                  <c:v>48.1</c:v>
                </c:pt>
              </c:numCache>
            </c:numRef>
          </c:yVal>
          <c:smooth val="0"/>
          <c:extLst>
            <c:ext xmlns:c16="http://schemas.microsoft.com/office/drawing/2014/chart" uri="{C3380CC4-5D6E-409C-BE32-E72D297353CC}">
              <c16:uniqueId val="{00000000-08B5-4AC5-B6A8-5BCD186446C2}"/>
            </c:ext>
          </c:extLst>
        </c:ser>
        <c:dLbls>
          <c:showLegendKey val="0"/>
          <c:showVal val="0"/>
          <c:showCatName val="0"/>
          <c:showSerName val="0"/>
          <c:showPercent val="0"/>
          <c:showBubbleSize val="0"/>
        </c:dLbls>
        <c:axId val="1177259632"/>
        <c:axId val="1177150528"/>
      </c:scatterChart>
      <c:valAx>
        <c:axId val="117725963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50528"/>
        <c:crosses val="autoZero"/>
        <c:crossBetween val="midCat"/>
      </c:valAx>
      <c:valAx>
        <c:axId val="117715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259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 in NCIFP and</a:t>
            </a:r>
            <a:r>
              <a:rPr lang="en-US" baseline="0"/>
              <a:t> % ∆ in LAPM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3425634295713036E-2"/>
                  <c:y val="-0.2349814326511619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 change in LAPM'!$E$3:$E$73</c:f>
              <c:numCache>
                <c:formatCode>0.0</c:formatCode>
                <c:ptCount val="71"/>
                <c:pt idx="0">
                  <c:v>93.779970194662383</c:v>
                </c:pt>
                <c:pt idx="1">
                  <c:v>88.341660951191031</c:v>
                </c:pt>
                <c:pt idx="2">
                  <c:v>20.556557694805072</c:v>
                </c:pt>
                <c:pt idx="3">
                  <c:v>-21.87677910719955</c:v>
                </c:pt>
                <c:pt idx="4">
                  <c:v>26.885800358312146</c:v>
                </c:pt>
                <c:pt idx="5">
                  <c:v>23.751994373113963</c:v>
                </c:pt>
                <c:pt idx="6">
                  <c:v>32.939222820780309</c:v>
                </c:pt>
                <c:pt idx="7">
                  <c:v>-8.6568018248500209</c:v>
                </c:pt>
                <c:pt idx="8">
                  <c:v>22.151024637104495</c:v>
                </c:pt>
                <c:pt idx="9">
                  <c:v>26.094151056752864</c:v>
                </c:pt>
                <c:pt idx="10">
                  <c:v>22.175503930530059</c:v>
                </c:pt>
                <c:pt idx="11">
                  <c:v>21.458560568058623</c:v>
                </c:pt>
                <c:pt idx="12">
                  <c:v>28.072329420371307</c:v>
                </c:pt>
                <c:pt idx="13">
                  <c:v>29.269509439489333</c:v>
                </c:pt>
                <c:pt idx="14">
                  <c:v>-5.6522858608915127</c:v>
                </c:pt>
                <c:pt idx="15">
                  <c:v>18.192827245034167</c:v>
                </c:pt>
                <c:pt idx="16">
                  <c:v>42.592597159097977</c:v>
                </c:pt>
                <c:pt idx="17">
                  <c:v>-16.171350813497735</c:v>
                </c:pt>
                <c:pt idx="18">
                  <c:v>14.171173234689377</c:v>
                </c:pt>
                <c:pt idx="19">
                  <c:v>51.934040259392034</c:v>
                </c:pt>
                <c:pt idx="20">
                  <c:v>25.511835831915231</c:v>
                </c:pt>
                <c:pt idx="21">
                  <c:v>-8.0755892466034442</c:v>
                </c:pt>
                <c:pt idx="22">
                  <c:v>0.43089165574761751</c:v>
                </c:pt>
                <c:pt idx="23">
                  <c:v>19.505089430106278</c:v>
                </c:pt>
                <c:pt idx="24">
                  <c:v>40.539744207097925</c:v>
                </c:pt>
                <c:pt idx="25">
                  <c:v>8.0506161162332681</c:v>
                </c:pt>
                <c:pt idx="26">
                  <c:v>18.068791460814829</c:v>
                </c:pt>
                <c:pt idx="27">
                  <c:v>30.120975229875373</c:v>
                </c:pt>
                <c:pt idx="28">
                  <c:v>31.793875827713475</c:v>
                </c:pt>
                <c:pt idx="29">
                  <c:v>-6.832412664412475</c:v>
                </c:pt>
                <c:pt idx="30">
                  <c:v>81.45931205184695</c:v>
                </c:pt>
                <c:pt idx="31">
                  <c:v>2.9729128416353192</c:v>
                </c:pt>
                <c:pt idx="32">
                  <c:v>27.278324599074221</c:v>
                </c:pt>
                <c:pt idx="33">
                  <c:v>32.10268548860666</c:v>
                </c:pt>
                <c:pt idx="34">
                  <c:v>-18.648849198632998</c:v>
                </c:pt>
                <c:pt idx="35">
                  <c:v>22.497016508723174</c:v>
                </c:pt>
                <c:pt idx="36">
                  <c:v>126.11343382465891</c:v>
                </c:pt>
                <c:pt idx="37">
                  <c:v>30.664293361206386</c:v>
                </c:pt>
                <c:pt idx="38">
                  <c:v>4.7901928849400841</c:v>
                </c:pt>
                <c:pt idx="39">
                  <c:v>10.252518547992947</c:v>
                </c:pt>
                <c:pt idx="40">
                  <c:v>-12.367071557783454</c:v>
                </c:pt>
                <c:pt idx="41">
                  <c:v>16.868100631760502</c:v>
                </c:pt>
                <c:pt idx="42">
                  <c:v>55.440407701823837</c:v>
                </c:pt>
                <c:pt idx="43">
                  <c:v>28.097937346531037</c:v>
                </c:pt>
                <c:pt idx="44">
                  <c:v>56.627215746631244</c:v>
                </c:pt>
                <c:pt idx="45">
                  <c:v>25.809880367403242</c:v>
                </c:pt>
                <c:pt idx="46">
                  <c:v>24.893171333771228</c:v>
                </c:pt>
                <c:pt idx="47">
                  <c:v>25.916293197422895</c:v>
                </c:pt>
                <c:pt idx="48">
                  <c:v>20.123763665261134</c:v>
                </c:pt>
                <c:pt idx="49">
                  <c:v>65.937772267932587</c:v>
                </c:pt>
                <c:pt idx="50">
                  <c:v>52.363492617695087</c:v>
                </c:pt>
                <c:pt idx="51">
                  <c:v>26.359801885055134</c:v>
                </c:pt>
                <c:pt idx="52">
                  <c:v>10.071095087047583</c:v>
                </c:pt>
                <c:pt idx="53">
                  <c:v>20.358932096746081</c:v>
                </c:pt>
                <c:pt idx="54">
                  <c:v>14.341064330222251</c:v>
                </c:pt>
                <c:pt idx="55">
                  <c:v>4.5126511934039373</c:v>
                </c:pt>
                <c:pt idx="56">
                  <c:v>-0.13140022644130883</c:v>
                </c:pt>
                <c:pt idx="57">
                  <c:v>55.089894245440142</c:v>
                </c:pt>
                <c:pt idx="58">
                  <c:v>-1.1684744591167835</c:v>
                </c:pt>
                <c:pt idx="59">
                  <c:v>4.1642119177927208</c:v>
                </c:pt>
                <c:pt idx="60">
                  <c:v>35.883895938484386</c:v>
                </c:pt>
                <c:pt idx="61">
                  <c:v>43.043157767333625</c:v>
                </c:pt>
                <c:pt idx="62">
                  <c:v>18.746916321012009</c:v>
                </c:pt>
                <c:pt idx="63">
                  <c:v>11.775323719797855</c:v>
                </c:pt>
                <c:pt idx="64">
                  <c:v>-18.692361660104638</c:v>
                </c:pt>
                <c:pt idx="65">
                  <c:v>18.099959655539504</c:v>
                </c:pt>
                <c:pt idx="66">
                  <c:v>50.304400569759132</c:v>
                </c:pt>
                <c:pt idx="67">
                  <c:v>23.255584304585248</c:v>
                </c:pt>
                <c:pt idx="68">
                  <c:v>24.701666481441574</c:v>
                </c:pt>
                <c:pt idx="69">
                  <c:v>36.644573280814377</c:v>
                </c:pt>
                <c:pt idx="70">
                  <c:v>14.235893325732823</c:v>
                </c:pt>
              </c:numCache>
            </c:numRef>
          </c:xVal>
          <c:yVal>
            <c:numRef>
              <c:f>'% change in LAPM'!$H$3:$H$73</c:f>
              <c:numCache>
                <c:formatCode>General</c:formatCode>
                <c:ptCount val="71"/>
                <c:pt idx="6">
                  <c:v>111.1111111111111</c:v>
                </c:pt>
                <c:pt idx="15">
                  <c:v>19.51219512195124</c:v>
                </c:pt>
                <c:pt idx="18">
                  <c:v>27.848101265822773</c:v>
                </c:pt>
                <c:pt idx="28">
                  <c:v>44.508670520231206</c:v>
                </c:pt>
                <c:pt idx="29">
                  <c:v>-10.126582278481006</c:v>
                </c:pt>
                <c:pt idx="30">
                  <c:v>122.22222222222223</c:v>
                </c:pt>
                <c:pt idx="31">
                  <c:v>95.833333333333343</c:v>
                </c:pt>
                <c:pt idx="32">
                  <c:v>74.468085106382958</c:v>
                </c:pt>
                <c:pt idx="33">
                  <c:v>14.009661835748801</c:v>
                </c:pt>
                <c:pt idx="35">
                  <c:v>170</c:v>
                </c:pt>
                <c:pt idx="37">
                  <c:v>4.1509433962264204</c:v>
                </c:pt>
                <c:pt idx="39">
                  <c:v>16.176470588235304</c:v>
                </c:pt>
                <c:pt idx="44">
                  <c:v>-3.1128404669260727</c:v>
                </c:pt>
                <c:pt idx="46">
                  <c:v>36</c:v>
                </c:pt>
                <c:pt idx="47">
                  <c:v>155.55555555555554</c:v>
                </c:pt>
                <c:pt idx="48">
                  <c:v>28.089887640449433</c:v>
                </c:pt>
                <c:pt idx="51">
                  <c:v>11.66666666666667</c:v>
                </c:pt>
                <c:pt idx="52">
                  <c:v>-0.82644628099173256</c:v>
                </c:pt>
                <c:pt idx="56">
                  <c:v>76.666666666666657</c:v>
                </c:pt>
                <c:pt idx="63">
                  <c:v>31.034482758620683</c:v>
                </c:pt>
                <c:pt idx="65">
                  <c:v>76.666666666666657</c:v>
                </c:pt>
                <c:pt idx="68">
                  <c:v>23.003194888178911</c:v>
                </c:pt>
                <c:pt idx="69">
                  <c:v>17.441860465116278</c:v>
                </c:pt>
              </c:numCache>
            </c:numRef>
          </c:yVal>
          <c:smooth val="0"/>
          <c:extLst>
            <c:ext xmlns:c16="http://schemas.microsoft.com/office/drawing/2014/chart" uri="{C3380CC4-5D6E-409C-BE32-E72D297353CC}">
              <c16:uniqueId val="{00000000-50E8-422C-8983-BA0419C19228}"/>
            </c:ext>
          </c:extLst>
        </c:ser>
        <c:dLbls>
          <c:showLegendKey val="0"/>
          <c:showVal val="0"/>
          <c:showCatName val="0"/>
          <c:showSerName val="0"/>
          <c:showPercent val="0"/>
          <c:showBubbleSize val="0"/>
        </c:dLbls>
        <c:axId val="1173940880"/>
        <c:axId val="1177160928"/>
      </c:scatterChart>
      <c:valAx>
        <c:axId val="117394088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60928"/>
        <c:crosses val="autoZero"/>
        <c:crossBetween val="midCat"/>
      </c:valAx>
      <c:valAx>
        <c:axId val="117716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940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sexually active youth ages 15-24 currently</a:t>
            </a:r>
            <a:r>
              <a:rPr lang="en-US" baseline="0"/>
              <a:t> using a modern contraceptive method and youth equity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1"/>
            <c:dispEq val="1"/>
            <c:trendlineLbl>
              <c:layout>
                <c:manualLayout>
                  <c:x val="-0.45930446194225721"/>
                  <c:y val="5.4902053813377615E-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rendlineLbl>
          </c:trendline>
          <c:xVal>
            <c:numRef>
              <c:f>Youth!$M$3:$M$19</c:f>
              <c:numCache>
                <c:formatCode>General</c:formatCode>
                <c:ptCount val="17"/>
                <c:pt idx="0">
                  <c:v>75.18518518518519</c:v>
                </c:pt>
                <c:pt idx="1">
                  <c:v>71.984126984126988</c:v>
                </c:pt>
                <c:pt idx="2">
                  <c:v>47.481481481481481</c:v>
                </c:pt>
                <c:pt idx="3">
                  <c:v>63.089225589225592</c:v>
                </c:pt>
                <c:pt idx="4">
                  <c:v>60.201465201465197</c:v>
                </c:pt>
                <c:pt idx="5">
                  <c:v>47.222222222222221</c:v>
                </c:pt>
                <c:pt idx="6">
                  <c:v>51.313131313131315</c:v>
                </c:pt>
                <c:pt idx="7">
                  <c:v>57.65669515669515</c:v>
                </c:pt>
                <c:pt idx="8">
                  <c:v>59.191919191919197</c:v>
                </c:pt>
                <c:pt idx="9">
                  <c:v>59.851307189542482</c:v>
                </c:pt>
                <c:pt idx="10">
                  <c:v>36.010175010175011</c:v>
                </c:pt>
                <c:pt idx="11">
                  <c:v>59.722222222222221</c:v>
                </c:pt>
                <c:pt idx="12">
                  <c:v>79.021164021164026</c:v>
                </c:pt>
                <c:pt idx="13">
                  <c:v>59.920634920634924</c:v>
                </c:pt>
                <c:pt idx="14">
                  <c:v>93.925518925518929</c:v>
                </c:pt>
                <c:pt idx="15">
                  <c:v>59.351851851851855</c:v>
                </c:pt>
                <c:pt idx="16">
                  <c:v>52.728395061728392</c:v>
                </c:pt>
              </c:numCache>
            </c:numRef>
          </c:xVal>
          <c:yVal>
            <c:numRef>
              <c:f>Youth!$J$3:$J$19</c:f>
              <c:numCache>
                <c:formatCode>General</c:formatCode>
                <c:ptCount val="17"/>
                <c:pt idx="0">
                  <c:v>24.51</c:v>
                </c:pt>
                <c:pt idx="1">
                  <c:v>26.76</c:v>
                </c:pt>
                <c:pt idx="2">
                  <c:v>4.42</c:v>
                </c:pt>
                <c:pt idx="3">
                  <c:v>74.3</c:v>
                </c:pt>
                <c:pt idx="4">
                  <c:v>42.55</c:v>
                </c:pt>
                <c:pt idx="5">
                  <c:v>47.64</c:v>
                </c:pt>
                <c:pt idx="6">
                  <c:v>35.74</c:v>
                </c:pt>
                <c:pt idx="7">
                  <c:v>40.880000000000003</c:v>
                </c:pt>
                <c:pt idx="8">
                  <c:v>64.569999999999993</c:v>
                </c:pt>
                <c:pt idx="9">
                  <c:v>8.92</c:v>
                </c:pt>
                <c:pt idx="10">
                  <c:v>26.59</c:v>
                </c:pt>
                <c:pt idx="11">
                  <c:v>44.02</c:v>
                </c:pt>
                <c:pt idx="12">
                  <c:v>42.21</c:v>
                </c:pt>
                <c:pt idx="13">
                  <c:v>19.39</c:v>
                </c:pt>
                <c:pt idx="14">
                  <c:v>17.329999999999998</c:v>
                </c:pt>
                <c:pt idx="15">
                  <c:v>33.479999999999997</c:v>
                </c:pt>
                <c:pt idx="16">
                  <c:v>61.54</c:v>
                </c:pt>
              </c:numCache>
            </c:numRef>
          </c:yVal>
          <c:smooth val="0"/>
          <c:extLst>
            <c:ext xmlns:c16="http://schemas.microsoft.com/office/drawing/2014/chart" uri="{C3380CC4-5D6E-409C-BE32-E72D297353CC}">
              <c16:uniqueId val="{00000003-666C-409B-A397-C915BFCD692F}"/>
            </c:ext>
          </c:extLst>
        </c:ser>
        <c:dLbls>
          <c:showLegendKey val="0"/>
          <c:showVal val="0"/>
          <c:showCatName val="0"/>
          <c:showSerName val="0"/>
          <c:showPercent val="0"/>
          <c:showBubbleSize val="0"/>
        </c:dLbls>
        <c:axId val="574508655"/>
        <c:axId val="427979967"/>
      </c:scatterChart>
      <c:valAx>
        <c:axId val="574508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Youth equity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979967"/>
        <c:crosses val="autoZero"/>
        <c:crossBetween val="midCat"/>
      </c:valAx>
      <c:valAx>
        <c:axId val="427979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sexually</a:t>
                </a:r>
                <a:r>
                  <a:rPr lang="en-US" baseline="0"/>
                  <a:t> active youth (15-24) using a moden method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86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sexually active women ages 15-24 currently using a modern contraceptive method and Youth Equity, by percent</a:t>
            </a:r>
            <a:r>
              <a:rPr lang="en-US" baseline="0"/>
              <a:t> of 15-24 year-olds who are sexually active (high vs. low)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Low sex activity</c:v>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trendline>
            <c:spPr>
              <a:ln w="19050" cap="rnd">
                <a:solidFill>
                  <a:schemeClr val="accent1">
                    <a:lumMod val="60000"/>
                    <a:lumOff val="40000"/>
                  </a:schemeClr>
                </a:solidFill>
                <a:prstDash val="solid"/>
              </a:ln>
              <a:effectLst/>
            </c:spPr>
            <c:trendlineType val="linear"/>
            <c:dispRSqr val="1"/>
            <c:dispEq val="1"/>
            <c:trendlineLbl>
              <c:layout>
                <c:manualLayout>
                  <c:x val="-0.4822902127574169"/>
                  <c:y val="0.11487074258796637"/>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accent1">
                          <a:lumMod val="60000"/>
                          <a:lumOff val="40000"/>
                        </a:schemeClr>
                      </a:solidFill>
                      <a:latin typeface="+mn-lt"/>
                      <a:ea typeface="+mn-ea"/>
                      <a:cs typeface="+mn-cs"/>
                    </a:defRPr>
                  </a:pPr>
                  <a:endParaRPr lang="en-US"/>
                </a:p>
              </c:txPr>
            </c:trendlineLbl>
          </c:trendline>
          <c:xVal>
            <c:numRef>
              <c:f>Youth!$R$3:$R$19</c:f>
              <c:numCache>
                <c:formatCode>General</c:formatCode>
                <c:ptCount val="17"/>
                <c:pt idx="0">
                  <c:v>75.18518518518519</c:v>
                </c:pt>
                <c:pt idx="1">
                  <c:v>71.984126984126988</c:v>
                </c:pt>
                <c:pt idx="2">
                  <c:v>#N/A</c:v>
                </c:pt>
                <c:pt idx="3">
                  <c:v>#N/A</c:v>
                </c:pt>
                <c:pt idx="4">
                  <c:v>#N/A</c:v>
                </c:pt>
                <c:pt idx="5">
                  <c:v>#N/A</c:v>
                </c:pt>
                <c:pt idx="6">
                  <c:v>#N/A</c:v>
                </c:pt>
                <c:pt idx="7">
                  <c:v>#N/A</c:v>
                </c:pt>
                <c:pt idx="8">
                  <c:v>59.191919191919197</c:v>
                </c:pt>
                <c:pt idx="9">
                  <c:v>#N/A</c:v>
                </c:pt>
                <c:pt idx="10">
                  <c:v>36.010175010175011</c:v>
                </c:pt>
                <c:pt idx="11">
                  <c:v>59.722222222222221</c:v>
                </c:pt>
                <c:pt idx="12">
                  <c:v>79.021164021164026</c:v>
                </c:pt>
                <c:pt idx="13">
                  <c:v>59.920634920634924</c:v>
                </c:pt>
                <c:pt idx="14">
                  <c:v>93.925518925518929</c:v>
                </c:pt>
                <c:pt idx="15">
                  <c:v>#N/A</c:v>
                </c:pt>
                <c:pt idx="16">
                  <c:v>#N/A</c:v>
                </c:pt>
              </c:numCache>
            </c:numRef>
          </c:xVal>
          <c:yVal>
            <c:numRef>
              <c:f>Youth!$N$3:$N$19</c:f>
              <c:numCache>
                <c:formatCode>General</c:formatCode>
                <c:ptCount val="17"/>
                <c:pt idx="0">
                  <c:v>24.51</c:v>
                </c:pt>
                <c:pt idx="1">
                  <c:v>26.76</c:v>
                </c:pt>
                <c:pt idx="2">
                  <c:v>#N/A</c:v>
                </c:pt>
                <c:pt idx="3">
                  <c:v>#N/A</c:v>
                </c:pt>
                <c:pt idx="4">
                  <c:v>#N/A</c:v>
                </c:pt>
                <c:pt idx="5">
                  <c:v>#N/A</c:v>
                </c:pt>
                <c:pt idx="6">
                  <c:v>#N/A</c:v>
                </c:pt>
                <c:pt idx="7">
                  <c:v>#N/A</c:v>
                </c:pt>
                <c:pt idx="8">
                  <c:v>64.569999999999993</c:v>
                </c:pt>
                <c:pt idx="9">
                  <c:v>#N/A</c:v>
                </c:pt>
                <c:pt idx="10">
                  <c:v>26.59</c:v>
                </c:pt>
                <c:pt idx="11">
                  <c:v>44.02</c:v>
                </c:pt>
                <c:pt idx="12">
                  <c:v>42.21</c:v>
                </c:pt>
                <c:pt idx="13">
                  <c:v>19.39</c:v>
                </c:pt>
                <c:pt idx="14">
                  <c:v>17.329999999999998</c:v>
                </c:pt>
                <c:pt idx="15">
                  <c:v>#N/A</c:v>
                </c:pt>
                <c:pt idx="16">
                  <c:v>#N/A</c:v>
                </c:pt>
              </c:numCache>
            </c:numRef>
          </c:yVal>
          <c:smooth val="0"/>
          <c:extLst>
            <c:ext xmlns:c16="http://schemas.microsoft.com/office/drawing/2014/chart" uri="{C3380CC4-5D6E-409C-BE32-E72D297353CC}">
              <c16:uniqueId val="{00000005-E3BD-46C5-A25A-357B002FF16D}"/>
            </c:ext>
          </c:extLst>
        </c:ser>
        <c:ser>
          <c:idx val="1"/>
          <c:order val="1"/>
          <c:tx>
            <c:v>High sex activity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1"/>
            <c:dispEq val="1"/>
            <c:trendlineLbl>
              <c:layout>
                <c:manualLayout>
                  <c:x val="-0.26600632735488033"/>
                  <c:y val="5.8489725065634074E-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rendlineLbl>
          </c:trendline>
          <c:xVal>
            <c:numRef>
              <c:f>Youth!$S$3:$S$19</c:f>
              <c:numCache>
                <c:formatCode>General</c:formatCode>
                <c:ptCount val="17"/>
                <c:pt idx="0">
                  <c:v>#N/A</c:v>
                </c:pt>
                <c:pt idx="1">
                  <c:v>#N/A</c:v>
                </c:pt>
                <c:pt idx="2">
                  <c:v>47.481481481481481</c:v>
                </c:pt>
                <c:pt idx="3">
                  <c:v>63.089225589225592</c:v>
                </c:pt>
                <c:pt idx="4">
                  <c:v>60.201465201465197</c:v>
                </c:pt>
                <c:pt idx="5">
                  <c:v>47.222222222222221</c:v>
                </c:pt>
                <c:pt idx="6">
                  <c:v>51.313131313131315</c:v>
                </c:pt>
                <c:pt idx="7">
                  <c:v>57.65669515669515</c:v>
                </c:pt>
                <c:pt idx="8">
                  <c:v>#N/A</c:v>
                </c:pt>
                <c:pt idx="9">
                  <c:v>59.851307189542482</c:v>
                </c:pt>
                <c:pt idx="10">
                  <c:v>#N/A</c:v>
                </c:pt>
                <c:pt idx="11">
                  <c:v>#N/A</c:v>
                </c:pt>
                <c:pt idx="12">
                  <c:v>#N/A</c:v>
                </c:pt>
                <c:pt idx="13">
                  <c:v>#N/A</c:v>
                </c:pt>
                <c:pt idx="14">
                  <c:v>#N/A</c:v>
                </c:pt>
                <c:pt idx="15">
                  <c:v>59.351851851851855</c:v>
                </c:pt>
                <c:pt idx="16">
                  <c:v>52.728395061728392</c:v>
                </c:pt>
              </c:numCache>
            </c:numRef>
          </c:xVal>
          <c:yVal>
            <c:numRef>
              <c:f>Youth!$O$3:$O$19</c:f>
              <c:numCache>
                <c:formatCode>General</c:formatCode>
                <c:ptCount val="17"/>
                <c:pt idx="0">
                  <c:v>#N/A</c:v>
                </c:pt>
                <c:pt idx="1">
                  <c:v>#N/A</c:v>
                </c:pt>
                <c:pt idx="2">
                  <c:v>4.42</c:v>
                </c:pt>
                <c:pt idx="3">
                  <c:v>74.3</c:v>
                </c:pt>
                <c:pt idx="4">
                  <c:v>42.55</c:v>
                </c:pt>
                <c:pt idx="5">
                  <c:v>47.64</c:v>
                </c:pt>
                <c:pt idx="6">
                  <c:v>35.74</c:v>
                </c:pt>
                <c:pt idx="7">
                  <c:v>40.880000000000003</c:v>
                </c:pt>
                <c:pt idx="8">
                  <c:v>#N/A</c:v>
                </c:pt>
                <c:pt idx="9">
                  <c:v>8.92</c:v>
                </c:pt>
                <c:pt idx="10">
                  <c:v>#N/A</c:v>
                </c:pt>
                <c:pt idx="11">
                  <c:v>#N/A</c:v>
                </c:pt>
                <c:pt idx="12">
                  <c:v>#N/A</c:v>
                </c:pt>
                <c:pt idx="13">
                  <c:v>#N/A</c:v>
                </c:pt>
                <c:pt idx="14">
                  <c:v>#N/A</c:v>
                </c:pt>
                <c:pt idx="15">
                  <c:v>33.479999999999997</c:v>
                </c:pt>
                <c:pt idx="16">
                  <c:v>61.54</c:v>
                </c:pt>
              </c:numCache>
            </c:numRef>
          </c:yVal>
          <c:smooth val="0"/>
          <c:extLst>
            <c:ext xmlns:c16="http://schemas.microsoft.com/office/drawing/2014/chart" uri="{C3380CC4-5D6E-409C-BE32-E72D297353CC}">
              <c16:uniqueId val="{00000006-E3BD-46C5-A25A-357B002FF16D}"/>
            </c:ext>
          </c:extLst>
        </c:ser>
        <c:dLbls>
          <c:showLegendKey val="0"/>
          <c:showVal val="0"/>
          <c:showCatName val="0"/>
          <c:showSerName val="0"/>
          <c:showPercent val="0"/>
          <c:showBubbleSize val="0"/>
        </c:dLbls>
        <c:axId val="417787487"/>
        <c:axId val="566518383"/>
      </c:scatterChart>
      <c:valAx>
        <c:axId val="4177874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youth equity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18383"/>
        <c:crosses val="autoZero"/>
        <c:crossBetween val="midCat"/>
      </c:valAx>
      <c:valAx>
        <c:axId val="566518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sexually active youth</a:t>
                </a:r>
                <a:r>
                  <a:rPr lang="en-US" baseline="0"/>
                  <a:t> (15-24) currently using  a modern method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7874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sexually active youth ages 15-19 currently</a:t>
            </a:r>
            <a:r>
              <a:rPr lang="en-US" baseline="0"/>
              <a:t> using a modern contraceptive method and youth equity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1"/>
            <c:dispEq val="1"/>
            <c:trendlineLbl>
              <c:layout>
                <c:manualLayout>
                  <c:x val="-0.50016078219829974"/>
                  <c:y val="5.2692521203288226E-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rendlineLbl>
          </c:trendline>
          <c:xVal>
            <c:numRef>
              <c:f>Youth!$M$3:$M$19</c:f>
              <c:numCache>
                <c:formatCode>General</c:formatCode>
                <c:ptCount val="17"/>
                <c:pt idx="0">
                  <c:v>75.18518518518519</c:v>
                </c:pt>
                <c:pt idx="1">
                  <c:v>71.984126984126988</c:v>
                </c:pt>
                <c:pt idx="2">
                  <c:v>47.481481481481481</c:v>
                </c:pt>
                <c:pt idx="3">
                  <c:v>63.089225589225592</c:v>
                </c:pt>
                <c:pt idx="4">
                  <c:v>60.201465201465197</c:v>
                </c:pt>
                <c:pt idx="5">
                  <c:v>47.222222222222221</c:v>
                </c:pt>
                <c:pt idx="6">
                  <c:v>51.313131313131315</c:v>
                </c:pt>
                <c:pt idx="7">
                  <c:v>57.65669515669515</c:v>
                </c:pt>
                <c:pt idx="8">
                  <c:v>59.191919191919197</c:v>
                </c:pt>
                <c:pt idx="9">
                  <c:v>59.851307189542482</c:v>
                </c:pt>
                <c:pt idx="10">
                  <c:v>36.010175010175011</c:v>
                </c:pt>
                <c:pt idx="11">
                  <c:v>59.722222222222221</c:v>
                </c:pt>
                <c:pt idx="12">
                  <c:v>79.021164021164026</c:v>
                </c:pt>
                <c:pt idx="13">
                  <c:v>59.920634920634924</c:v>
                </c:pt>
                <c:pt idx="14">
                  <c:v>93.925518925518929</c:v>
                </c:pt>
                <c:pt idx="15">
                  <c:v>59.351851851851855</c:v>
                </c:pt>
                <c:pt idx="16">
                  <c:v>52.728395061728392</c:v>
                </c:pt>
              </c:numCache>
            </c:numRef>
          </c:xVal>
          <c:yVal>
            <c:numRef>
              <c:f>Youth!$H$3:$H$19</c:f>
              <c:numCache>
                <c:formatCode>General</c:formatCode>
                <c:ptCount val="17"/>
                <c:pt idx="0">
                  <c:v>20.57</c:v>
                </c:pt>
                <c:pt idx="1">
                  <c:v>23.29</c:v>
                </c:pt>
                <c:pt idx="2">
                  <c:v>3.94</c:v>
                </c:pt>
                <c:pt idx="3">
                  <c:v>71.72</c:v>
                </c:pt>
                <c:pt idx="4">
                  <c:v>39.299999999999997</c:v>
                </c:pt>
                <c:pt idx="5">
                  <c:v>38.630000000000003</c:v>
                </c:pt>
                <c:pt idx="6">
                  <c:v>28.27</c:v>
                </c:pt>
                <c:pt idx="7">
                  <c:v>29.9</c:v>
                </c:pt>
                <c:pt idx="8">
                  <c:v>56.94</c:v>
                </c:pt>
                <c:pt idx="9">
                  <c:v>5.42</c:v>
                </c:pt>
                <c:pt idx="10">
                  <c:v>19.27</c:v>
                </c:pt>
                <c:pt idx="11">
                  <c:v>29.05</c:v>
                </c:pt>
                <c:pt idx="12">
                  <c:v>23.64</c:v>
                </c:pt>
                <c:pt idx="13">
                  <c:v>9.3699999999999992</c:v>
                </c:pt>
                <c:pt idx="14">
                  <c:v>2.42</c:v>
                </c:pt>
                <c:pt idx="15">
                  <c:v>27.62</c:v>
                </c:pt>
                <c:pt idx="16">
                  <c:v>45.52</c:v>
                </c:pt>
              </c:numCache>
            </c:numRef>
          </c:yVal>
          <c:smooth val="0"/>
          <c:extLst>
            <c:ext xmlns:c16="http://schemas.microsoft.com/office/drawing/2014/chart" uri="{C3380CC4-5D6E-409C-BE32-E72D297353CC}">
              <c16:uniqueId val="{00000001-447F-4764-8BE5-DF4E85C6690D}"/>
            </c:ext>
          </c:extLst>
        </c:ser>
        <c:dLbls>
          <c:showLegendKey val="0"/>
          <c:showVal val="0"/>
          <c:showCatName val="0"/>
          <c:showSerName val="0"/>
          <c:showPercent val="0"/>
          <c:showBubbleSize val="0"/>
        </c:dLbls>
        <c:axId val="574508655"/>
        <c:axId val="427979967"/>
      </c:scatterChart>
      <c:valAx>
        <c:axId val="574508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Youth equity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979967"/>
        <c:crosses val="autoZero"/>
        <c:crossBetween val="midCat"/>
      </c:valAx>
      <c:valAx>
        <c:axId val="427979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sexually</a:t>
                </a:r>
                <a:r>
                  <a:rPr lang="en-US" baseline="0"/>
                  <a:t> active youth (15-24) using a moden method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86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sexually active youth ages 20-24 currently</a:t>
            </a:r>
            <a:r>
              <a:rPr lang="en-US" baseline="0"/>
              <a:t> using a modern contraceptive method and youth equity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1"/>
            <c:dispEq val="1"/>
            <c:trendlineLbl>
              <c:layout>
                <c:manualLayout>
                  <c:x val="-0.49708206737394367"/>
                  <c:y val="0.12629857715805828"/>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trendlineLbl>
          </c:trendline>
          <c:xVal>
            <c:numRef>
              <c:f>Youth!$M$3:$M$19</c:f>
              <c:numCache>
                <c:formatCode>General</c:formatCode>
                <c:ptCount val="17"/>
                <c:pt idx="0">
                  <c:v>75.18518518518519</c:v>
                </c:pt>
                <c:pt idx="1">
                  <c:v>71.984126984126988</c:v>
                </c:pt>
                <c:pt idx="2">
                  <c:v>47.481481481481481</c:v>
                </c:pt>
                <c:pt idx="3">
                  <c:v>63.089225589225592</c:v>
                </c:pt>
                <c:pt idx="4">
                  <c:v>60.201465201465197</c:v>
                </c:pt>
                <c:pt idx="5">
                  <c:v>47.222222222222221</c:v>
                </c:pt>
                <c:pt idx="6">
                  <c:v>51.313131313131315</c:v>
                </c:pt>
                <c:pt idx="7">
                  <c:v>57.65669515669515</c:v>
                </c:pt>
                <c:pt idx="8">
                  <c:v>59.191919191919197</c:v>
                </c:pt>
                <c:pt idx="9">
                  <c:v>59.851307189542482</c:v>
                </c:pt>
                <c:pt idx="10">
                  <c:v>36.010175010175011</c:v>
                </c:pt>
                <c:pt idx="11">
                  <c:v>59.722222222222221</c:v>
                </c:pt>
                <c:pt idx="12">
                  <c:v>79.021164021164026</c:v>
                </c:pt>
                <c:pt idx="13">
                  <c:v>59.920634920634924</c:v>
                </c:pt>
                <c:pt idx="14">
                  <c:v>93.925518925518929</c:v>
                </c:pt>
                <c:pt idx="15">
                  <c:v>59.351851851851855</c:v>
                </c:pt>
                <c:pt idx="16">
                  <c:v>52.728395061728392</c:v>
                </c:pt>
              </c:numCache>
            </c:numRef>
          </c:xVal>
          <c:yVal>
            <c:numRef>
              <c:f>Youth!$I$3:$I$19</c:f>
              <c:numCache>
                <c:formatCode>General</c:formatCode>
                <c:ptCount val="17"/>
                <c:pt idx="0">
                  <c:v>24.86</c:v>
                </c:pt>
                <c:pt idx="1">
                  <c:v>27.35</c:v>
                </c:pt>
                <c:pt idx="2">
                  <c:v>4.71</c:v>
                </c:pt>
                <c:pt idx="3">
                  <c:v>75.430000000000007</c:v>
                </c:pt>
                <c:pt idx="4">
                  <c:v>43.7</c:v>
                </c:pt>
                <c:pt idx="5">
                  <c:v>51.77</c:v>
                </c:pt>
                <c:pt idx="6">
                  <c:v>28.61</c:v>
                </c:pt>
                <c:pt idx="7">
                  <c:v>45.04</c:v>
                </c:pt>
                <c:pt idx="8">
                  <c:v>66.739999999999995</c:v>
                </c:pt>
                <c:pt idx="9">
                  <c:v>10.61</c:v>
                </c:pt>
                <c:pt idx="10">
                  <c:v>28.94</c:v>
                </c:pt>
                <c:pt idx="11">
                  <c:v>47.76</c:v>
                </c:pt>
                <c:pt idx="12">
                  <c:v>45.19</c:v>
                </c:pt>
                <c:pt idx="13">
                  <c:v>24.07</c:v>
                </c:pt>
                <c:pt idx="14">
                  <c:v>20.170000000000002</c:v>
                </c:pt>
                <c:pt idx="15">
                  <c:v>35.869999999999997</c:v>
                </c:pt>
                <c:pt idx="16">
                  <c:v>68.099999999999994</c:v>
                </c:pt>
              </c:numCache>
            </c:numRef>
          </c:yVal>
          <c:smooth val="0"/>
          <c:extLst>
            <c:ext xmlns:c16="http://schemas.microsoft.com/office/drawing/2014/chart" uri="{C3380CC4-5D6E-409C-BE32-E72D297353CC}">
              <c16:uniqueId val="{00000001-7A0D-422F-A494-A1723A87EE1A}"/>
            </c:ext>
          </c:extLst>
        </c:ser>
        <c:dLbls>
          <c:showLegendKey val="0"/>
          <c:showVal val="0"/>
          <c:showCatName val="0"/>
          <c:showSerName val="0"/>
          <c:showPercent val="0"/>
          <c:showBubbleSize val="0"/>
        </c:dLbls>
        <c:axId val="574508655"/>
        <c:axId val="427979967"/>
      </c:scatterChart>
      <c:valAx>
        <c:axId val="574508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Youth equity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979967"/>
        <c:crosses val="autoZero"/>
        <c:crossBetween val="midCat"/>
      </c:valAx>
      <c:valAx>
        <c:axId val="427979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sexually</a:t>
                </a:r>
                <a:r>
                  <a:rPr lang="en-US" baseline="0"/>
                  <a:t> active youth (15-24) using a moden method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86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&amp; MII/ Quality &amp; MII</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Total</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3686614173228342"/>
                  <c:y val="0.3182640711577719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baseline="0">
                        <a:solidFill>
                          <a:schemeClr val="accent1"/>
                        </a:solidFill>
                      </a:rPr>
                      <a:t>y = 0.3753x + 16.8</a:t>
                    </a:r>
                    <a:br>
                      <a:rPr lang="en-US" sz="1000" b="1" baseline="0">
                        <a:solidFill>
                          <a:schemeClr val="accent1"/>
                        </a:solidFill>
                      </a:rPr>
                    </a:br>
                    <a:r>
                      <a:rPr lang="en-US" sz="1000" b="1" baseline="0">
                        <a:solidFill>
                          <a:schemeClr val="accent1"/>
                        </a:solidFill>
                      </a:rPr>
                      <a:t>R² = 0.0614</a:t>
                    </a:r>
                    <a:endParaRPr lang="en-US" sz="1000" b="1">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'MII corr'!$C$2:$C$83</c:f>
              <c:numCache>
                <c:formatCode>General</c:formatCode>
                <c:ptCount val="82"/>
                <c:pt idx="0">
                  <c:v>62.96676533861406</c:v>
                </c:pt>
                <c:pt idx="1">
                  <c:v>74.871453766691872</c:v>
                </c:pt>
                <c:pt idx="2">
                  <c:v>62.950015288766579</c:v>
                </c:pt>
                <c:pt idx="3">
                  <c:v>62.245302757207526</c:v>
                </c:pt>
                <c:pt idx="4">
                  <c:v>45.906315906315918</c:v>
                </c:pt>
                <c:pt idx="5">
                  <c:v>73.95889295889296</c:v>
                </c:pt>
                <c:pt idx="6">
                  <c:v>71.846706203849052</c:v>
                </c:pt>
                <c:pt idx="7">
                  <c:v>64.977339767815963</c:v>
                </c:pt>
                <c:pt idx="8">
                  <c:v>67.201029129600556</c:v>
                </c:pt>
                <c:pt idx="9">
                  <c:v>56.168584325727188</c:v>
                </c:pt>
                <c:pt idx="10">
                  <c:v>46.988284202569922</c:v>
                </c:pt>
                <c:pt idx="11">
                  <c:v>67.201298701298697</c:v>
                </c:pt>
                <c:pt idx="12">
                  <c:v>61.611763897478184</c:v>
                </c:pt>
                <c:pt idx="13">
                  <c:v>65.984919930158028</c:v>
                </c:pt>
                <c:pt idx="14">
                  <c:v>59.014858157715295</c:v>
                </c:pt>
                <c:pt idx="15">
                  <c:v>60.012522045855377</c:v>
                </c:pt>
                <c:pt idx="16">
                  <c:v>61.591726791726799</c:v>
                </c:pt>
                <c:pt idx="17">
                  <c:v>67.728789728789735</c:v>
                </c:pt>
                <c:pt idx="18">
                  <c:v>38.625268910983195</c:v>
                </c:pt>
                <c:pt idx="19">
                  <c:v>71.144109858395566</c:v>
                </c:pt>
                <c:pt idx="20">
                  <c:v>70.044624687481829</c:v>
                </c:pt>
                <c:pt idx="21">
                  <c:v>39.886262282690858</c:v>
                </c:pt>
                <c:pt idx="22">
                  <c:v>84.613027184455774</c:v>
                </c:pt>
                <c:pt idx="23">
                  <c:v>48.080447330447328</c:v>
                </c:pt>
                <c:pt idx="24">
                  <c:v>71.918501956597169</c:v>
                </c:pt>
                <c:pt idx="25">
                  <c:v>73.615268329554027</c:v>
                </c:pt>
                <c:pt idx="26">
                  <c:v>56.697370530703864</c:v>
                </c:pt>
                <c:pt idx="27">
                  <c:v>61.033950617283949</c:v>
                </c:pt>
                <c:pt idx="28">
                  <c:v>64.386087061087068</c:v>
                </c:pt>
                <c:pt idx="29">
                  <c:v>59.749822487917726</c:v>
                </c:pt>
                <c:pt idx="30">
                  <c:v>68.415789037001161</c:v>
                </c:pt>
                <c:pt idx="31">
                  <c:v>74.723661743899839</c:v>
                </c:pt>
                <c:pt idx="32">
                  <c:v>60.580409097075766</c:v>
                </c:pt>
                <c:pt idx="33">
                  <c:v>78.780959780959776</c:v>
                </c:pt>
                <c:pt idx="34">
                  <c:v>53.581968498900544</c:v>
                </c:pt>
                <c:pt idx="35">
                  <c:v>54.486756453423112</c:v>
                </c:pt>
                <c:pt idx="36">
                  <c:v>74.393143364571941</c:v>
                </c:pt>
                <c:pt idx="37">
                  <c:v>58.270135214579653</c:v>
                </c:pt>
                <c:pt idx="38">
                  <c:v>68.321513231037045</c:v>
                </c:pt>
                <c:pt idx="39">
                  <c:v>80.998519998519981</c:v>
                </c:pt>
                <c:pt idx="40">
                  <c:v>58.404088504088513</c:v>
                </c:pt>
                <c:pt idx="41">
                  <c:v>77.454895104895115</c:v>
                </c:pt>
                <c:pt idx="42">
                  <c:v>56.692921716731242</c:v>
                </c:pt>
                <c:pt idx="43">
                  <c:v>70.078035985178829</c:v>
                </c:pt>
                <c:pt idx="44">
                  <c:v>41.669337606837594</c:v>
                </c:pt>
                <c:pt idx="45">
                  <c:v>78.319105761962916</c:v>
                </c:pt>
                <c:pt idx="46">
                  <c:v>59.515845752227754</c:v>
                </c:pt>
                <c:pt idx="47">
                  <c:v>69.081334406334392</c:v>
                </c:pt>
                <c:pt idx="48">
                  <c:v>61.60058521725189</c:v>
                </c:pt>
                <c:pt idx="49">
                  <c:v>60.524367695796279</c:v>
                </c:pt>
                <c:pt idx="50">
                  <c:v>82.45860566448799</c:v>
                </c:pt>
                <c:pt idx="51">
                  <c:v>77.585785290547207</c:v>
                </c:pt>
                <c:pt idx="52">
                  <c:v>75.336118907547487</c:v>
                </c:pt>
                <c:pt idx="53">
                  <c:v>62.353514739229027</c:v>
                </c:pt>
                <c:pt idx="54">
                  <c:v>51.452122128312602</c:v>
                </c:pt>
                <c:pt idx="55">
                  <c:v>69.652148481084481</c:v>
                </c:pt>
                <c:pt idx="56">
                  <c:v>64.363784363784362</c:v>
                </c:pt>
                <c:pt idx="57">
                  <c:v>52.537202480059619</c:v>
                </c:pt>
                <c:pt idx="58">
                  <c:v>59.212825269968121</c:v>
                </c:pt>
                <c:pt idx="59">
                  <c:v>64.074025974025972</c:v>
                </c:pt>
                <c:pt idx="60">
                  <c:v>29.969348008563692</c:v>
                </c:pt>
                <c:pt idx="61">
                  <c:v>35.870799835085542</c:v>
                </c:pt>
                <c:pt idx="62">
                  <c:v>91.579510436653308</c:v>
                </c:pt>
                <c:pt idx="63">
                  <c:v>79.090162560750784</c:v>
                </c:pt>
                <c:pt idx="64">
                  <c:v>71.756552970838683</c:v>
                </c:pt>
                <c:pt idx="65">
                  <c:v>70.216392425916254</c:v>
                </c:pt>
                <c:pt idx="66">
                  <c:v>71.39804639804639</c:v>
                </c:pt>
                <c:pt idx="67">
                  <c:v>51.841713841713847</c:v>
                </c:pt>
                <c:pt idx="68">
                  <c:v>43.327801827801821</c:v>
                </c:pt>
                <c:pt idx="69">
                  <c:v>65.429919287062148</c:v>
                </c:pt>
                <c:pt idx="70">
                  <c:v>77.809423468947273</c:v>
                </c:pt>
                <c:pt idx="71">
                  <c:v>87.866707366707388</c:v>
                </c:pt>
                <c:pt idx="72">
                  <c:v>82.770642937309589</c:v>
                </c:pt>
                <c:pt idx="73">
                  <c:v>40.692712842712844</c:v>
                </c:pt>
                <c:pt idx="74">
                  <c:v>74.666843033509693</c:v>
                </c:pt>
                <c:pt idx="75">
                  <c:v>56.50686086400372</c:v>
                </c:pt>
                <c:pt idx="76">
                  <c:v>73.439242855909512</c:v>
                </c:pt>
                <c:pt idx="77">
                  <c:v>62.739487276392047</c:v>
                </c:pt>
                <c:pt idx="78">
                  <c:v>70.942200127914404</c:v>
                </c:pt>
                <c:pt idx="79">
                  <c:v>81.432703451751067</c:v>
                </c:pt>
                <c:pt idx="80">
                  <c:v>69.979870129870136</c:v>
                </c:pt>
                <c:pt idx="81">
                  <c:v>75.158485077532703</c:v>
                </c:pt>
              </c:numCache>
            </c:numRef>
          </c:xVal>
          <c:yVal>
            <c:numRef>
              <c:f>'MII corr'!$F$2:$F$83</c:f>
              <c:numCache>
                <c:formatCode>General</c:formatCode>
                <c:ptCount val="82"/>
                <c:pt idx="0">
                  <c:v>35</c:v>
                </c:pt>
                <c:pt idx="1">
                  <c:v>#N/A</c:v>
                </c:pt>
                <c:pt idx="2">
                  <c:v>#N/A</c:v>
                </c:pt>
                <c:pt idx="4">
                  <c:v>49</c:v>
                </c:pt>
                <c:pt idx="5">
                  <c:v>38</c:v>
                </c:pt>
                <c:pt idx="6">
                  <c:v>27</c:v>
                </c:pt>
                <c:pt idx="7">
                  <c:v>67</c:v>
                </c:pt>
                <c:pt idx="8">
                  <c:v>42</c:v>
                </c:pt>
                <c:pt idx="9">
                  <c:v>#N/A</c:v>
                </c:pt>
                <c:pt idx="10">
                  <c:v>39</c:v>
                </c:pt>
                <c:pt idx="11">
                  <c:v>#N/A</c:v>
                </c:pt>
                <c:pt idx="12">
                  <c:v>32</c:v>
                </c:pt>
                <c:pt idx="13">
                  <c:v>30</c:v>
                </c:pt>
                <c:pt idx="14">
                  <c:v>#N/A</c:v>
                </c:pt>
                <c:pt idx="15">
                  <c:v>28</c:v>
                </c:pt>
                <c:pt idx="16">
                  <c:v>29</c:v>
                </c:pt>
                <c:pt idx="17">
                  <c:v>#N/A</c:v>
                </c:pt>
                <c:pt idx="18">
                  <c:v>#N/A</c:v>
                </c:pt>
                <c:pt idx="19">
                  <c:v>34</c:v>
                </c:pt>
                <c:pt idx="20">
                  <c:v>31</c:v>
                </c:pt>
                <c:pt idx="21">
                  <c:v>#N/A</c:v>
                </c:pt>
                <c:pt idx="22">
                  <c:v>38</c:v>
                </c:pt>
                <c:pt idx="23">
                  <c:v>#N/A</c:v>
                </c:pt>
                <c:pt idx="24">
                  <c:v>31</c:v>
                </c:pt>
                <c:pt idx="25">
                  <c:v>#N/A</c:v>
                </c:pt>
                <c:pt idx="26">
                  <c:v>52</c:v>
                </c:pt>
                <c:pt idx="27">
                  <c:v>26</c:v>
                </c:pt>
                <c:pt idx="28">
                  <c:v>15</c:v>
                </c:pt>
                <c:pt idx="29">
                  <c:v>#N/A</c:v>
                </c:pt>
                <c:pt idx="30">
                  <c:v>#N/A</c:v>
                </c:pt>
                <c:pt idx="31">
                  <c:v>#N/A</c:v>
                </c:pt>
                <c:pt idx="32">
                  <c:v>#N/A</c:v>
                </c:pt>
                <c:pt idx="33">
                  <c:v>47</c:v>
                </c:pt>
                <c:pt idx="34">
                  <c:v>56</c:v>
                </c:pt>
                <c:pt idx="35">
                  <c:v>#N/A</c:v>
                </c:pt>
                <c:pt idx="36">
                  <c:v>27</c:v>
                </c:pt>
                <c:pt idx="37">
                  <c:v>61</c:v>
                </c:pt>
                <c:pt idx="38">
                  <c:v>46</c:v>
                </c:pt>
                <c:pt idx="39">
                  <c:v>63</c:v>
                </c:pt>
                <c:pt idx="40">
                  <c:v>#N/A</c:v>
                </c:pt>
                <c:pt idx="41">
                  <c:v>33</c:v>
                </c:pt>
                <c:pt idx="42">
                  <c:v>#N/A</c:v>
                </c:pt>
                <c:pt idx="43">
                  <c:v>#N/A</c:v>
                </c:pt>
                <c:pt idx="44">
                  <c:v>#N/A</c:v>
                </c:pt>
                <c:pt idx="45">
                  <c:v>#N/A</c:v>
                </c:pt>
                <c:pt idx="46">
                  <c:v>#N/A</c:v>
                </c:pt>
                <c:pt idx="47">
                  <c:v>45</c:v>
                </c:pt>
                <c:pt idx="48">
                  <c:v>25</c:v>
                </c:pt>
                <c:pt idx="49">
                  <c:v>#N/A</c:v>
                </c:pt>
                <c:pt idx="50">
                  <c:v>41</c:v>
                </c:pt>
                <c:pt idx="51">
                  <c:v>35</c:v>
                </c:pt>
                <c:pt idx="52">
                  <c:v>29</c:v>
                </c:pt>
                <c:pt idx="53">
                  <c:v>24</c:v>
                </c:pt>
                <c:pt idx="54">
                  <c:v>14</c:v>
                </c:pt>
                <c:pt idx="55">
                  <c:v>#N/A</c:v>
                </c:pt>
                <c:pt idx="56">
                  <c:v>#N/A</c:v>
                </c:pt>
                <c:pt idx="57">
                  <c:v>#N/A</c:v>
                </c:pt>
                <c:pt idx="58">
                  <c:v>#N/A</c:v>
                </c:pt>
                <c:pt idx="59">
                  <c:v>52</c:v>
                </c:pt>
                <c:pt idx="60">
                  <c:v>#N/A</c:v>
                </c:pt>
                <c:pt idx="61">
                  <c:v>#N/A</c:v>
                </c:pt>
                <c:pt idx="62">
                  <c:v>58</c:v>
                </c:pt>
                <c:pt idx="63">
                  <c:v>68</c:v>
                </c:pt>
                <c:pt idx="64">
                  <c:v>67</c:v>
                </c:pt>
                <c:pt idx="65">
                  <c:v>70</c:v>
                </c:pt>
                <c:pt idx="66">
                  <c:v>#N/A</c:v>
                </c:pt>
                <c:pt idx="67">
                  <c:v>#N/A</c:v>
                </c:pt>
                <c:pt idx="68">
                  <c:v>#N/A</c:v>
                </c:pt>
                <c:pt idx="69">
                  <c:v>#N/A</c:v>
                </c:pt>
                <c:pt idx="70">
                  <c:v>#N/A</c:v>
                </c:pt>
                <c:pt idx="71">
                  <c:v>59</c:v>
                </c:pt>
                <c:pt idx="72">
                  <c:v>46</c:v>
                </c:pt>
                <c:pt idx="73">
                  <c:v>#N/A</c:v>
                </c:pt>
                <c:pt idx="74">
                  <c:v>68</c:v>
                </c:pt>
                <c:pt idx="75">
                  <c:v>#N/A</c:v>
                </c:pt>
                <c:pt idx="76">
                  <c:v>45</c:v>
                </c:pt>
                <c:pt idx="77">
                  <c:v>#N/A</c:v>
                </c:pt>
                <c:pt idx="78">
                  <c:v>#N/A</c:v>
                </c:pt>
                <c:pt idx="79">
                  <c:v>#N/A</c:v>
                </c:pt>
                <c:pt idx="80">
                  <c:v>72</c:v>
                </c:pt>
                <c:pt idx="81">
                  <c:v>45</c:v>
                </c:pt>
              </c:numCache>
            </c:numRef>
          </c:yVal>
          <c:smooth val="0"/>
          <c:extLst>
            <c:ext xmlns:c16="http://schemas.microsoft.com/office/drawing/2014/chart" uri="{C3380CC4-5D6E-409C-BE32-E72D297353CC}">
              <c16:uniqueId val="{00000000-6EE9-46A0-8488-952AFEE215C7}"/>
            </c:ext>
          </c:extLst>
        </c:ser>
        <c:ser>
          <c:idx val="1"/>
          <c:order val="1"/>
          <c:tx>
            <c:v>Quality</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54085454943132105"/>
                  <c:y val="-0.157911198600175"/>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baseline="0">
                        <a:solidFill>
                          <a:schemeClr val="accent2"/>
                        </a:solidFill>
                      </a:rPr>
                      <a:t>y = 0.341x + 19.466</a:t>
                    </a:r>
                    <a:br>
                      <a:rPr lang="en-US" sz="1000" b="1" baseline="0">
                        <a:solidFill>
                          <a:schemeClr val="accent2"/>
                        </a:solidFill>
                      </a:rPr>
                    </a:br>
                    <a:r>
                      <a:rPr lang="en-US" sz="1000" b="1" baseline="0">
                        <a:solidFill>
                          <a:schemeClr val="accent2"/>
                        </a:solidFill>
                      </a:rPr>
                      <a:t>R² = 0.0471</a:t>
                    </a:r>
                    <a:endParaRPr lang="en-US" sz="1000" b="1">
                      <a:solidFill>
                        <a:schemeClr val="accent2"/>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'MII corr'!$D$2:$D$83</c:f>
              <c:numCache>
                <c:formatCode>General</c:formatCode>
                <c:ptCount val="82"/>
                <c:pt idx="0">
                  <c:v>57.746005809731308</c:v>
                </c:pt>
                <c:pt idx="1">
                  <c:v>74.691358024691354</c:v>
                </c:pt>
                <c:pt idx="2">
                  <c:v>62.601865388780595</c:v>
                </c:pt>
                <c:pt idx="3">
                  <c:v>57.886665803332455</c:v>
                </c:pt>
                <c:pt idx="4">
                  <c:v>46.296296296296298</c:v>
                </c:pt>
                <c:pt idx="5">
                  <c:v>71.794871794871796</c:v>
                </c:pt>
                <c:pt idx="6">
                  <c:v>76.119251119251118</c:v>
                </c:pt>
                <c:pt idx="7">
                  <c:v>62.006172839506178</c:v>
                </c:pt>
                <c:pt idx="8">
                  <c:v>64.977337477337485</c:v>
                </c:pt>
                <c:pt idx="9">
                  <c:v>55.497126330459658</c:v>
                </c:pt>
                <c:pt idx="10">
                  <c:v>50.621693121693113</c:v>
                </c:pt>
                <c:pt idx="11">
                  <c:v>59.710531238309017</c:v>
                </c:pt>
                <c:pt idx="12">
                  <c:v>63.880563880563876</c:v>
                </c:pt>
                <c:pt idx="13">
                  <c:v>64.742965367965368</c:v>
                </c:pt>
                <c:pt idx="14">
                  <c:v>62.417674917674908</c:v>
                </c:pt>
                <c:pt idx="15">
                  <c:v>63.302469135802475</c:v>
                </c:pt>
                <c:pt idx="16">
                  <c:v>62.890011223344551</c:v>
                </c:pt>
                <c:pt idx="17">
                  <c:v>70.840132090132087</c:v>
                </c:pt>
                <c:pt idx="18">
                  <c:v>28.262786596119927</c:v>
                </c:pt>
                <c:pt idx="19">
                  <c:v>66.736350069683411</c:v>
                </c:pt>
                <c:pt idx="20">
                  <c:v>70.94780219780219</c:v>
                </c:pt>
                <c:pt idx="21">
                  <c:v>38.996913580246904</c:v>
                </c:pt>
                <c:pt idx="22">
                  <c:v>83.671652421652411</c:v>
                </c:pt>
                <c:pt idx="23">
                  <c:v>50.22727272727272</c:v>
                </c:pt>
                <c:pt idx="24">
                  <c:v>72.372134038800695</c:v>
                </c:pt>
                <c:pt idx="25">
                  <c:v>75.595238095238088</c:v>
                </c:pt>
                <c:pt idx="26">
                  <c:v>58.54166666666665</c:v>
                </c:pt>
                <c:pt idx="27">
                  <c:v>67.66975308641976</c:v>
                </c:pt>
                <c:pt idx="28">
                  <c:v>64.165965207631857</c:v>
                </c:pt>
                <c:pt idx="29">
                  <c:v>57.059550531772764</c:v>
                </c:pt>
                <c:pt idx="30">
                  <c:v>59.037074037074035</c:v>
                </c:pt>
                <c:pt idx="31">
                  <c:v>76.693121693121682</c:v>
                </c:pt>
                <c:pt idx="32">
                  <c:v>58.415889665889672</c:v>
                </c:pt>
                <c:pt idx="33">
                  <c:v>75.216373133039795</c:v>
                </c:pt>
                <c:pt idx="34">
                  <c:v>60.835196651760107</c:v>
                </c:pt>
                <c:pt idx="35">
                  <c:v>55.528432472876922</c:v>
                </c:pt>
                <c:pt idx="36">
                  <c:v>75.299145299145309</c:v>
                </c:pt>
                <c:pt idx="37">
                  <c:v>50.575299564270153</c:v>
                </c:pt>
                <c:pt idx="38">
                  <c:v>68.185626102292773</c:v>
                </c:pt>
                <c:pt idx="39">
                  <c:v>78.104765604765603</c:v>
                </c:pt>
                <c:pt idx="40">
                  <c:v>53.662184009406239</c:v>
                </c:pt>
                <c:pt idx="41">
                  <c:v>76.454178537511865</c:v>
                </c:pt>
                <c:pt idx="42">
                  <c:v>57.063332757777196</c:v>
                </c:pt>
                <c:pt idx="43">
                  <c:v>71.267891059557712</c:v>
                </c:pt>
                <c:pt idx="44">
                  <c:v>38.051994301994306</c:v>
                </c:pt>
                <c:pt idx="45">
                  <c:v>74.462081128747784</c:v>
                </c:pt>
                <c:pt idx="46">
                  <c:v>60.002962198524635</c:v>
                </c:pt>
                <c:pt idx="47">
                  <c:v>64.174868341535003</c:v>
                </c:pt>
                <c:pt idx="48">
                  <c:v>57.476150392817054</c:v>
                </c:pt>
                <c:pt idx="49">
                  <c:v>53.508004341337674</c:v>
                </c:pt>
                <c:pt idx="50">
                  <c:v>79.762769305252974</c:v>
                </c:pt>
                <c:pt idx="51">
                  <c:v>80.018137726471068</c:v>
                </c:pt>
                <c:pt idx="52">
                  <c:v>73.180523180523181</c:v>
                </c:pt>
                <c:pt idx="53">
                  <c:v>61.985974945533769</c:v>
                </c:pt>
                <c:pt idx="54">
                  <c:v>48.677248677248677</c:v>
                </c:pt>
                <c:pt idx="55">
                  <c:v>69.061347829730181</c:v>
                </c:pt>
                <c:pt idx="56">
                  <c:v>65.277777777777771</c:v>
                </c:pt>
                <c:pt idx="57">
                  <c:v>67.713459380126039</c:v>
                </c:pt>
                <c:pt idx="58">
                  <c:v>59.261664261664258</c:v>
                </c:pt>
                <c:pt idx="59">
                  <c:v>61.118125701459029</c:v>
                </c:pt>
                <c:pt idx="60">
                  <c:v>24.104711328976034</c:v>
                </c:pt>
                <c:pt idx="61">
                  <c:v>35.066538399871732</c:v>
                </c:pt>
                <c:pt idx="62">
                  <c:v>89.692545109211764</c:v>
                </c:pt>
                <c:pt idx="63">
                  <c:v>80.03838572466023</c:v>
                </c:pt>
                <c:pt idx="64">
                  <c:v>74.975024975024979</c:v>
                </c:pt>
                <c:pt idx="65">
                  <c:v>67.738095238095241</c:v>
                </c:pt>
                <c:pt idx="66">
                  <c:v>76.495726495726487</c:v>
                </c:pt>
                <c:pt idx="67">
                  <c:v>50.865492532159202</c:v>
                </c:pt>
                <c:pt idx="68">
                  <c:v>40.972222222222221</c:v>
                </c:pt>
                <c:pt idx="69">
                  <c:v>68.233448650115307</c:v>
                </c:pt>
                <c:pt idx="70">
                  <c:v>74.37220187220187</c:v>
                </c:pt>
                <c:pt idx="71">
                  <c:v>84.457671957671963</c:v>
                </c:pt>
                <c:pt idx="72">
                  <c:v>80.966142910587351</c:v>
                </c:pt>
                <c:pt idx="73">
                  <c:v>42.370931537598203</c:v>
                </c:pt>
                <c:pt idx="74">
                  <c:v>76.218200523756082</c:v>
                </c:pt>
                <c:pt idx="75">
                  <c:v>60.531135531135526</c:v>
                </c:pt>
                <c:pt idx="76">
                  <c:v>65.653112319778984</c:v>
                </c:pt>
                <c:pt idx="77">
                  <c:v>69.146274250440925</c:v>
                </c:pt>
                <c:pt idx="78">
                  <c:v>68.485958485958477</c:v>
                </c:pt>
                <c:pt idx="79">
                  <c:v>80.648148148148138</c:v>
                </c:pt>
                <c:pt idx="80">
                  <c:v>70.253820253820251</c:v>
                </c:pt>
                <c:pt idx="81">
                  <c:v>68.472222222222214</c:v>
                </c:pt>
              </c:numCache>
            </c:numRef>
          </c:xVal>
          <c:yVal>
            <c:numRef>
              <c:f>'MII corr'!$F$2:$F$83</c:f>
              <c:numCache>
                <c:formatCode>General</c:formatCode>
                <c:ptCount val="82"/>
                <c:pt idx="0">
                  <c:v>35</c:v>
                </c:pt>
                <c:pt idx="1">
                  <c:v>#N/A</c:v>
                </c:pt>
                <c:pt idx="2">
                  <c:v>#N/A</c:v>
                </c:pt>
                <c:pt idx="4">
                  <c:v>49</c:v>
                </c:pt>
                <c:pt idx="5">
                  <c:v>38</c:v>
                </c:pt>
                <c:pt idx="6">
                  <c:v>27</c:v>
                </c:pt>
                <c:pt idx="7">
                  <c:v>67</c:v>
                </c:pt>
                <c:pt idx="8">
                  <c:v>42</c:v>
                </c:pt>
                <c:pt idx="9">
                  <c:v>#N/A</c:v>
                </c:pt>
                <c:pt idx="10">
                  <c:v>39</c:v>
                </c:pt>
                <c:pt idx="11">
                  <c:v>#N/A</c:v>
                </c:pt>
                <c:pt idx="12">
                  <c:v>32</c:v>
                </c:pt>
                <c:pt idx="13">
                  <c:v>30</c:v>
                </c:pt>
                <c:pt idx="14">
                  <c:v>#N/A</c:v>
                </c:pt>
                <c:pt idx="15">
                  <c:v>28</c:v>
                </c:pt>
                <c:pt idx="16">
                  <c:v>29</c:v>
                </c:pt>
                <c:pt idx="17">
                  <c:v>#N/A</c:v>
                </c:pt>
                <c:pt idx="18">
                  <c:v>#N/A</c:v>
                </c:pt>
                <c:pt idx="19">
                  <c:v>34</c:v>
                </c:pt>
                <c:pt idx="20">
                  <c:v>31</c:v>
                </c:pt>
                <c:pt idx="21">
                  <c:v>#N/A</c:v>
                </c:pt>
                <c:pt idx="22">
                  <c:v>38</c:v>
                </c:pt>
                <c:pt idx="23">
                  <c:v>#N/A</c:v>
                </c:pt>
                <c:pt idx="24">
                  <c:v>31</c:v>
                </c:pt>
                <c:pt idx="25">
                  <c:v>#N/A</c:v>
                </c:pt>
                <c:pt idx="26">
                  <c:v>52</c:v>
                </c:pt>
                <c:pt idx="27">
                  <c:v>26</c:v>
                </c:pt>
                <c:pt idx="28">
                  <c:v>15</c:v>
                </c:pt>
                <c:pt idx="29">
                  <c:v>#N/A</c:v>
                </c:pt>
                <c:pt idx="30">
                  <c:v>#N/A</c:v>
                </c:pt>
                <c:pt idx="31">
                  <c:v>#N/A</c:v>
                </c:pt>
                <c:pt idx="32">
                  <c:v>#N/A</c:v>
                </c:pt>
                <c:pt idx="33">
                  <c:v>47</c:v>
                </c:pt>
                <c:pt idx="34">
                  <c:v>56</c:v>
                </c:pt>
                <c:pt idx="35">
                  <c:v>#N/A</c:v>
                </c:pt>
                <c:pt idx="36">
                  <c:v>27</c:v>
                </c:pt>
                <c:pt idx="37">
                  <c:v>61</c:v>
                </c:pt>
                <c:pt idx="38">
                  <c:v>46</c:v>
                </c:pt>
                <c:pt idx="39">
                  <c:v>63</c:v>
                </c:pt>
                <c:pt idx="40">
                  <c:v>#N/A</c:v>
                </c:pt>
                <c:pt idx="41">
                  <c:v>33</c:v>
                </c:pt>
                <c:pt idx="42">
                  <c:v>#N/A</c:v>
                </c:pt>
                <c:pt idx="43">
                  <c:v>#N/A</c:v>
                </c:pt>
                <c:pt idx="44">
                  <c:v>#N/A</c:v>
                </c:pt>
                <c:pt idx="45">
                  <c:v>#N/A</c:v>
                </c:pt>
                <c:pt idx="46">
                  <c:v>#N/A</c:v>
                </c:pt>
                <c:pt idx="47">
                  <c:v>45</c:v>
                </c:pt>
                <c:pt idx="48">
                  <c:v>25</c:v>
                </c:pt>
                <c:pt idx="49">
                  <c:v>#N/A</c:v>
                </c:pt>
                <c:pt idx="50">
                  <c:v>41</c:v>
                </c:pt>
                <c:pt idx="51">
                  <c:v>35</c:v>
                </c:pt>
                <c:pt idx="52">
                  <c:v>29</c:v>
                </c:pt>
                <c:pt idx="53">
                  <c:v>24</c:v>
                </c:pt>
                <c:pt idx="54">
                  <c:v>14</c:v>
                </c:pt>
                <c:pt idx="55">
                  <c:v>#N/A</c:v>
                </c:pt>
                <c:pt idx="56">
                  <c:v>#N/A</c:v>
                </c:pt>
                <c:pt idx="57">
                  <c:v>#N/A</c:v>
                </c:pt>
                <c:pt idx="58">
                  <c:v>#N/A</c:v>
                </c:pt>
                <c:pt idx="59">
                  <c:v>52</c:v>
                </c:pt>
                <c:pt idx="60">
                  <c:v>#N/A</c:v>
                </c:pt>
                <c:pt idx="61">
                  <c:v>#N/A</c:v>
                </c:pt>
                <c:pt idx="62">
                  <c:v>58</c:v>
                </c:pt>
                <c:pt idx="63">
                  <c:v>68</c:v>
                </c:pt>
                <c:pt idx="64">
                  <c:v>67</c:v>
                </c:pt>
                <c:pt idx="65">
                  <c:v>70</c:v>
                </c:pt>
                <c:pt idx="66">
                  <c:v>#N/A</c:v>
                </c:pt>
                <c:pt idx="67">
                  <c:v>#N/A</c:v>
                </c:pt>
                <c:pt idx="68">
                  <c:v>#N/A</c:v>
                </c:pt>
                <c:pt idx="69">
                  <c:v>#N/A</c:v>
                </c:pt>
                <c:pt idx="70">
                  <c:v>#N/A</c:v>
                </c:pt>
                <c:pt idx="71">
                  <c:v>59</c:v>
                </c:pt>
                <c:pt idx="72">
                  <c:v>46</c:v>
                </c:pt>
                <c:pt idx="73">
                  <c:v>#N/A</c:v>
                </c:pt>
                <c:pt idx="74">
                  <c:v>68</c:v>
                </c:pt>
                <c:pt idx="75">
                  <c:v>#N/A</c:v>
                </c:pt>
                <c:pt idx="76">
                  <c:v>45</c:v>
                </c:pt>
                <c:pt idx="77">
                  <c:v>#N/A</c:v>
                </c:pt>
                <c:pt idx="78">
                  <c:v>#N/A</c:v>
                </c:pt>
                <c:pt idx="79">
                  <c:v>#N/A</c:v>
                </c:pt>
                <c:pt idx="80">
                  <c:v>72</c:v>
                </c:pt>
                <c:pt idx="81">
                  <c:v>45</c:v>
                </c:pt>
              </c:numCache>
            </c:numRef>
          </c:yVal>
          <c:smooth val="0"/>
          <c:extLst>
            <c:ext xmlns:c16="http://schemas.microsoft.com/office/drawing/2014/chart" uri="{C3380CC4-5D6E-409C-BE32-E72D297353CC}">
              <c16:uniqueId val="{00000002-6EE9-46A0-8488-952AFEE215C7}"/>
            </c:ext>
          </c:extLst>
        </c:ser>
        <c:dLbls>
          <c:showLegendKey val="0"/>
          <c:showVal val="0"/>
          <c:showCatName val="0"/>
          <c:showSerName val="0"/>
          <c:showPercent val="0"/>
          <c:showBubbleSize val="0"/>
        </c:dLbls>
        <c:axId val="1858935104"/>
        <c:axId val="1599258160"/>
      </c:scatterChart>
      <c:valAx>
        <c:axId val="185893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258160"/>
        <c:crosses val="autoZero"/>
        <c:crossBetween val="midCat"/>
      </c:valAx>
      <c:valAx>
        <c:axId val="159925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9351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between Limited Quality and MII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4157567804024498"/>
                  <c:y val="-0.20829687955672208"/>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baseline="0">
                        <a:solidFill>
                          <a:schemeClr val="accent1"/>
                        </a:solidFill>
                      </a:rPr>
                      <a:t>y = 0.2763x + 22.402</a:t>
                    </a:r>
                    <a:br>
                      <a:rPr lang="en-US" sz="1000" b="1" baseline="0">
                        <a:solidFill>
                          <a:schemeClr val="accent1"/>
                        </a:solidFill>
                      </a:rPr>
                    </a:br>
                    <a:r>
                      <a:rPr lang="en-US" sz="1000" b="1" baseline="0">
                        <a:solidFill>
                          <a:schemeClr val="accent1"/>
                        </a:solidFill>
                      </a:rPr>
                      <a:t>R² = 0.036</a:t>
                    </a:r>
                    <a:endParaRPr lang="en-US" sz="1000" b="1">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'MII corr'!$E$2:$E$83</c:f>
              <c:numCache>
                <c:formatCode>General</c:formatCode>
                <c:ptCount val="82"/>
                <c:pt idx="0">
                  <c:v>65.723622782446313</c:v>
                </c:pt>
                <c:pt idx="1">
                  <c:v>82.222222222222214</c:v>
                </c:pt>
                <c:pt idx="2">
                  <c:v>69.124779541446202</c:v>
                </c:pt>
                <c:pt idx="3">
                  <c:v>59.929144929144918</c:v>
                </c:pt>
                <c:pt idx="4">
                  <c:v>45.787545787545788</c:v>
                </c:pt>
                <c:pt idx="5">
                  <c:v>79.609279609279611</c:v>
                </c:pt>
                <c:pt idx="6">
                  <c:v>80.045351473922892</c:v>
                </c:pt>
                <c:pt idx="7">
                  <c:v>64.973544973544975</c:v>
                </c:pt>
                <c:pt idx="8">
                  <c:v>69.000629000629004</c:v>
                </c:pt>
                <c:pt idx="9">
                  <c:v>62.396069538926675</c:v>
                </c:pt>
                <c:pt idx="10">
                  <c:v>59.690098261526828</c:v>
                </c:pt>
                <c:pt idx="11">
                  <c:v>63.119288119288115</c:v>
                </c:pt>
                <c:pt idx="12">
                  <c:v>72.029161314875608</c:v>
                </c:pt>
                <c:pt idx="13">
                  <c:v>73.441043083900226</c:v>
                </c:pt>
                <c:pt idx="14">
                  <c:v>68.226218226218222</c:v>
                </c:pt>
                <c:pt idx="15">
                  <c:v>68.359788359788368</c:v>
                </c:pt>
                <c:pt idx="16">
                  <c:v>58.340548340548345</c:v>
                </c:pt>
                <c:pt idx="17">
                  <c:v>77.539682539682545</c:v>
                </c:pt>
                <c:pt idx="18">
                  <c:v>30.778533635676489</c:v>
                </c:pt>
                <c:pt idx="19">
                  <c:v>74.05108119393833</c:v>
                </c:pt>
                <c:pt idx="20">
                  <c:v>75.366300366300365</c:v>
                </c:pt>
                <c:pt idx="21">
                  <c:v>40.112433862433861</c:v>
                </c:pt>
                <c:pt idx="22">
                  <c:v>90.716030001744272</c:v>
                </c:pt>
                <c:pt idx="23">
                  <c:v>57.989417989417987</c:v>
                </c:pt>
                <c:pt idx="24">
                  <c:v>79.198790627362058</c:v>
                </c:pt>
                <c:pt idx="25">
                  <c:v>75.963718820861672</c:v>
                </c:pt>
                <c:pt idx="26">
                  <c:v>68.148148148148138</c:v>
                </c:pt>
                <c:pt idx="27">
                  <c:v>67.857142857142847</c:v>
                </c:pt>
                <c:pt idx="28">
                  <c:v>71.260221260221257</c:v>
                </c:pt>
                <c:pt idx="29">
                  <c:v>55.390526581002781</c:v>
                </c:pt>
                <c:pt idx="30">
                  <c:v>63.86079528936672</c:v>
                </c:pt>
                <c:pt idx="31">
                  <c:v>80.382653061224488</c:v>
                </c:pt>
                <c:pt idx="32">
                  <c:v>62.127687127687125</c:v>
                </c:pt>
                <c:pt idx="33">
                  <c:v>81.771006771006768</c:v>
                </c:pt>
                <c:pt idx="34">
                  <c:v>61.090225563909776</c:v>
                </c:pt>
                <c:pt idx="35">
                  <c:v>51.904761904761905</c:v>
                </c:pt>
                <c:pt idx="36">
                  <c:v>81.253561253561273</c:v>
                </c:pt>
                <c:pt idx="37">
                  <c:v>61.13834422657952</c:v>
                </c:pt>
                <c:pt idx="38">
                  <c:v>74.312169312169317</c:v>
                </c:pt>
                <c:pt idx="39">
                  <c:v>86.152736152736153</c:v>
                </c:pt>
                <c:pt idx="40">
                  <c:v>45.011337868480723</c:v>
                </c:pt>
                <c:pt idx="41">
                  <c:v>84.544159544159541</c:v>
                </c:pt>
                <c:pt idx="42">
                  <c:v>61.065565827470593</c:v>
                </c:pt>
                <c:pt idx="43">
                  <c:v>74.825571254142687</c:v>
                </c:pt>
                <c:pt idx="44">
                  <c:v>39.438339438339433</c:v>
                </c:pt>
                <c:pt idx="45">
                  <c:v>77.543461829176138</c:v>
                </c:pt>
                <c:pt idx="46">
                  <c:v>64.105607155142749</c:v>
                </c:pt>
                <c:pt idx="47">
                  <c:v>70.077145077145062</c:v>
                </c:pt>
                <c:pt idx="48">
                  <c:v>63.273208273208262</c:v>
                </c:pt>
                <c:pt idx="49">
                  <c:v>59.597069597069599</c:v>
                </c:pt>
                <c:pt idx="50">
                  <c:v>88.655462184873954</c:v>
                </c:pt>
                <c:pt idx="51">
                  <c:v>87.14045214045214</c:v>
                </c:pt>
                <c:pt idx="52">
                  <c:v>78.932178932178928</c:v>
                </c:pt>
                <c:pt idx="53">
                  <c:v>65.645424836601322</c:v>
                </c:pt>
                <c:pt idx="54">
                  <c:v>48.072562358276642</c:v>
                </c:pt>
                <c:pt idx="55">
                  <c:v>67.783972563384324</c:v>
                </c:pt>
                <c:pt idx="56">
                  <c:v>74.603174603174594</c:v>
                </c:pt>
                <c:pt idx="57">
                  <c:v>81.291856291856305</c:v>
                </c:pt>
                <c:pt idx="58">
                  <c:v>63.900226757369623</c:v>
                </c:pt>
                <c:pt idx="59">
                  <c:v>65.067340067340055</c:v>
                </c:pt>
                <c:pt idx="60">
                  <c:v>22.834967320261438</c:v>
                </c:pt>
                <c:pt idx="61">
                  <c:v>33.715728715728709</c:v>
                </c:pt>
                <c:pt idx="62">
                  <c:v>92.33007733007733</c:v>
                </c:pt>
                <c:pt idx="63">
                  <c:v>79.735894357743092</c:v>
                </c:pt>
                <c:pt idx="64">
                  <c:v>79.086786229643366</c:v>
                </c:pt>
                <c:pt idx="65">
                  <c:v>72.418745275888142</c:v>
                </c:pt>
                <c:pt idx="66">
                  <c:v>77.899877899877893</c:v>
                </c:pt>
                <c:pt idx="67">
                  <c:v>56.490731490731491</c:v>
                </c:pt>
                <c:pt idx="68">
                  <c:v>44.576719576719583</c:v>
                </c:pt>
                <c:pt idx="69">
                  <c:v>64.59823245537531</c:v>
                </c:pt>
                <c:pt idx="70">
                  <c:v>80.410066124351843</c:v>
                </c:pt>
                <c:pt idx="71">
                  <c:v>81.746031746031761</c:v>
                </c:pt>
                <c:pt idx="72">
                  <c:v>92.464325797659129</c:v>
                </c:pt>
                <c:pt idx="73">
                  <c:v>52.174122174122182</c:v>
                </c:pt>
                <c:pt idx="74">
                  <c:v>79.71380471380472</c:v>
                </c:pt>
                <c:pt idx="75">
                  <c:v>62.271062271062263</c:v>
                </c:pt>
                <c:pt idx="76">
                  <c:v>75.302105302105318</c:v>
                </c:pt>
                <c:pt idx="77">
                  <c:v>70.879629629629633</c:v>
                </c:pt>
                <c:pt idx="78">
                  <c:v>69.100529100529101</c:v>
                </c:pt>
                <c:pt idx="79">
                  <c:v>84.761904761904745</c:v>
                </c:pt>
                <c:pt idx="80">
                  <c:v>78.432678432678429</c:v>
                </c:pt>
                <c:pt idx="81">
                  <c:v>77.777777777777757</c:v>
                </c:pt>
              </c:numCache>
            </c:numRef>
          </c:xVal>
          <c:yVal>
            <c:numRef>
              <c:f>'MII corr'!$F$2:$F$83</c:f>
              <c:numCache>
                <c:formatCode>General</c:formatCode>
                <c:ptCount val="82"/>
                <c:pt idx="0">
                  <c:v>35</c:v>
                </c:pt>
                <c:pt idx="1">
                  <c:v>#N/A</c:v>
                </c:pt>
                <c:pt idx="2">
                  <c:v>#N/A</c:v>
                </c:pt>
                <c:pt idx="4">
                  <c:v>49</c:v>
                </c:pt>
                <c:pt idx="5">
                  <c:v>38</c:v>
                </c:pt>
                <c:pt idx="6">
                  <c:v>27</c:v>
                </c:pt>
                <c:pt idx="7">
                  <c:v>67</c:v>
                </c:pt>
                <c:pt idx="8">
                  <c:v>42</c:v>
                </c:pt>
                <c:pt idx="9">
                  <c:v>#N/A</c:v>
                </c:pt>
                <c:pt idx="10">
                  <c:v>39</c:v>
                </c:pt>
                <c:pt idx="11">
                  <c:v>#N/A</c:v>
                </c:pt>
                <c:pt idx="12">
                  <c:v>32</c:v>
                </c:pt>
                <c:pt idx="13">
                  <c:v>30</c:v>
                </c:pt>
                <c:pt idx="14">
                  <c:v>#N/A</c:v>
                </c:pt>
                <c:pt idx="15">
                  <c:v>28</c:v>
                </c:pt>
                <c:pt idx="16">
                  <c:v>29</c:v>
                </c:pt>
                <c:pt idx="17">
                  <c:v>#N/A</c:v>
                </c:pt>
                <c:pt idx="18">
                  <c:v>#N/A</c:v>
                </c:pt>
                <c:pt idx="19">
                  <c:v>34</c:v>
                </c:pt>
                <c:pt idx="20">
                  <c:v>31</c:v>
                </c:pt>
                <c:pt idx="21">
                  <c:v>#N/A</c:v>
                </c:pt>
                <c:pt idx="22">
                  <c:v>38</c:v>
                </c:pt>
                <c:pt idx="23">
                  <c:v>#N/A</c:v>
                </c:pt>
                <c:pt idx="24">
                  <c:v>31</c:v>
                </c:pt>
                <c:pt idx="25">
                  <c:v>#N/A</c:v>
                </c:pt>
                <c:pt idx="26">
                  <c:v>52</c:v>
                </c:pt>
                <c:pt idx="27">
                  <c:v>26</c:v>
                </c:pt>
                <c:pt idx="28">
                  <c:v>15</c:v>
                </c:pt>
                <c:pt idx="29">
                  <c:v>#N/A</c:v>
                </c:pt>
                <c:pt idx="30">
                  <c:v>#N/A</c:v>
                </c:pt>
                <c:pt idx="31">
                  <c:v>#N/A</c:v>
                </c:pt>
                <c:pt idx="32">
                  <c:v>#N/A</c:v>
                </c:pt>
                <c:pt idx="33">
                  <c:v>47</c:v>
                </c:pt>
                <c:pt idx="34">
                  <c:v>56</c:v>
                </c:pt>
                <c:pt idx="35">
                  <c:v>#N/A</c:v>
                </c:pt>
                <c:pt idx="36">
                  <c:v>27</c:v>
                </c:pt>
                <c:pt idx="37">
                  <c:v>61</c:v>
                </c:pt>
                <c:pt idx="38">
                  <c:v>46</c:v>
                </c:pt>
                <c:pt idx="39">
                  <c:v>63</c:v>
                </c:pt>
                <c:pt idx="40">
                  <c:v>#N/A</c:v>
                </c:pt>
                <c:pt idx="41">
                  <c:v>33</c:v>
                </c:pt>
                <c:pt idx="42">
                  <c:v>#N/A</c:v>
                </c:pt>
                <c:pt idx="43">
                  <c:v>#N/A</c:v>
                </c:pt>
                <c:pt idx="44">
                  <c:v>#N/A</c:v>
                </c:pt>
                <c:pt idx="45">
                  <c:v>#N/A</c:v>
                </c:pt>
                <c:pt idx="46">
                  <c:v>#N/A</c:v>
                </c:pt>
                <c:pt idx="47">
                  <c:v>45</c:v>
                </c:pt>
                <c:pt idx="48">
                  <c:v>25</c:v>
                </c:pt>
                <c:pt idx="49">
                  <c:v>#N/A</c:v>
                </c:pt>
                <c:pt idx="50">
                  <c:v>41</c:v>
                </c:pt>
                <c:pt idx="51">
                  <c:v>35</c:v>
                </c:pt>
                <c:pt idx="52">
                  <c:v>29</c:v>
                </c:pt>
                <c:pt idx="53">
                  <c:v>24</c:v>
                </c:pt>
                <c:pt idx="54">
                  <c:v>14</c:v>
                </c:pt>
                <c:pt idx="55">
                  <c:v>#N/A</c:v>
                </c:pt>
                <c:pt idx="56">
                  <c:v>#N/A</c:v>
                </c:pt>
                <c:pt idx="57">
                  <c:v>#N/A</c:v>
                </c:pt>
                <c:pt idx="58">
                  <c:v>#N/A</c:v>
                </c:pt>
                <c:pt idx="59">
                  <c:v>52</c:v>
                </c:pt>
                <c:pt idx="60">
                  <c:v>#N/A</c:v>
                </c:pt>
                <c:pt idx="61">
                  <c:v>#N/A</c:v>
                </c:pt>
                <c:pt idx="62">
                  <c:v>58</c:v>
                </c:pt>
                <c:pt idx="63">
                  <c:v>68</c:v>
                </c:pt>
                <c:pt idx="64">
                  <c:v>67</c:v>
                </c:pt>
                <c:pt idx="65">
                  <c:v>70</c:v>
                </c:pt>
                <c:pt idx="66">
                  <c:v>#N/A</c:v>
                </c:pt>
                <c:pt idx="67">
                  <c:v>#N/A</c:v>
                </c:pt>
                <c:pt idx="68">
                  <c:v>#N/A</c:v>
                </c:pt>
                <c:pt idx="69">
                  <c:v>#N/A</c:v>
                </c:pt>
                <c:pt idx="70">
                  <c:v>#N/A</c:v>
                </c:pt>
                <c:pt idx="71">
                  <c:v>59</c:v>
                </c:pt>
                <c:pt idx="72">
                  <c:v>46</c:v>
                </c:pt>
                <c:pt idx="73">
                  <c:v>#N/A</c:v>
                </c:pt>
                <c:pt idx="74">
                  <c:v>68</c:v>
                </c:pt>
                <c:pt idx="75">
                  <c:v>#N/A</c:v>
                </c:pt>
                <c:pt idx="76">
                  <c:v>45</c:v>
                </c:pt>
                <c:pt idx="77">
                  <c:v>#N/A</c:v>
                </c:pt>
                <c:pt idx="78">
                  <c:v>#N/A</c:v>
                </c:pt>
                <c:pt idx="79">
                  <c:v>#N/A</c:v>
                </c:pt>
                <c:pt idx="80">
                  <c:v>72</c:v>
                </c:pt>
                <c:pt idx="81">
                  <c:v>45</c:v>
                </c:pt>
              </c:numCache>
            </c:numRef>
          </c:yVal>
          <c:smooth val="0"/>
          <c:extLst>
            <c:ext xmlns:c16="http://schemas.microsoft.com/office/drawing/2014/chart" uri="{C3380CC4-5D6E-409C-BE32-E72D297353CC}">
              <c16:uniqueId val="{00000000-710E-4401-84FB-AFEB71916A06}"/>
            </c:ext>
          </c:extLst>
        </c:ser>
        <c:dLbls>
          <c:showLegendKey val="0"/>
          <c:showVal val="0"/>
          <c:showCatName val="0"/>
          <c:showSerName val="0"/>
          <c:showPercent val="0"/>
          <c:showBubbleSize val="0"/>
        </c:dLbls>
        <c:axId val="1859009104"/>
        <c:axId val="1599254000"/>
      </c:scatterChart>
      <c:valAx>
        <c:axId val="1859009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254000"/>
        <c:crosses val="autoZero"/>
        <c:crossBetween val="midCat"/>
      </c:valAx>
      <c:valAx>
        <c:axId val="159925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009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10</xdr:col>
      <xdr:colOff>34925</xdr:colOff>
      <xdr:row>0</xdr:row>
      <xdr:rowOff>163512</xdr:rowOff>
    </xdr:from>
    <xdr:to>
      <xdr:col>17</xdr:col>
      <xdr:colOff>339725</xdr:colOff>
      <xdr:row>16</xdr:row>
      <xdr:rowOff>1587</xdr:rowOff>
    </xdr:to>
    <xdr:graphicFrame macro="">
      <xdr:nvGraphicFramePr>
        <xdr:cNvPr id="2" name="Chart 1">
          <a:extLst>
            <a:ext uri="{FF2B5EF4-FFF2-40B4-BE49-F238E27FC236}">
              <a16:creationId xmlns:a16="http://schemas.microsoft.com/office/drawing/2014/main" id="{7959DE94-661C-4EA5-9C7B-5763A37C3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20637</xdr:colOff>
      <xdr:row>16</xdr:row>
      <xdr:rowOff>173037</xdr:rowOff>
    </xdr:from>
    <xdr:to>
      <xdr:col>17</xdr:col>
      <xdr:colOff>325437</xdr:colOff>
      <xdr:row>32</xdr:row>
      <xdr:rowOff>7937</xdr:rowOff>
    </xdr:to>
    <xdr:graphicFrame macro="">
      <xdr:nvGraphicFramePr>
        <xdr:cNvPr id="5" name="Chart 4">
          <a:extLst>
            <a:ext uri="{FF2B5EF4-FFF2-40B4-BE49-F238E27FC236}">
              <a16:creationId xmlns:a16="http://schemas.microsoft.com/office/drawing/2014/main" id="{85B4C262-8788-4F7B-9E6B-CB8B18CB1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11112</xdr:colOff>
      <xdr:row>32</xdr:row>
      <xdr:rowOff>179387</xdr:rowOff>
    </xdr:from>
    <xdr:to>
      <xdr:col>17</xdr:col>
      <xdr:colOff>315912</xdr:colOff>
      <xdr:row>48</xdr:row>
      <xdr:rowOff>17462</xdr:rowOff>
    </xdr:to>
    <xdr:graphicFrame macro="">
      <xdr:nvGraphicFramePr>
        <xdr:cNvPr id="7" name="Chart 6">
          <a:extLst>
            <a:ext uri="{FF2B5EF4-FFF2-40B4-BE49-F238E27FC236}">
              <a16:creationId xmlns:a16="http://schemas.microsoft.com/office/drawing/2014/main" id="{4EDCB13B-F4B0-4E5E-B25C-DA4E317DD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9525</xdr:colOff>
      <xdr:row>0</xdr:row>
      <xdr:rowOff>168275</xdr:rowOff>
    </xdr:from>
    <xdr:to>
      <xdr:col>25</xdr:col>
      <xdr:colOff>314325</xdr:colOff>
      <xdr:row>16</xdr:row>
      <xdr:rowOff>15875</xdr:rowOff>
    </xdr:to>
    <xdr:graphicFrame macro="">
      <xdr:nvGraphicFramePr>
        <xdr:cNvPr id="3" name="Chart 2">
          <a:extLst>
            <a:ext uri="{FF2B5EF4-FFF2-40B4-BE49-F238E27FC236}">
              <a16:creationId xmlns:a16="http://schemas.microsoft.com/office/drawing/2014/main" id="{179D21A3-1D04-414D-9973-8E7A54843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606425</xdr:colOff>
      <xdr:row>16</xdr:row>
      <xdr:rowOff>152400</xdr:rowOff>
    </xdr:from>
    <xdr:to>
      <xdr:col>25</xdr:col>
      <xdr:colOff>301625</xdr:colOff>
      <xdr:row>32</xdr:row>
      <xdr:rowOff>0</xdr:rowOff>
    </xdr:to>
    <xdr:graphicFrame macro="">
      <xdr:nvGraphicFramePr>
        <xdr:cNvPr id="4" name="Chart 3">
          <a:extLst>
            <a:ext uri="{FF2B5EF4-FFF2-40B4-BE49-F238E27FC236}">
              <a16:creationId xmlns:a16="http://schemas.microsoft.com/office/drawing/2014/main" id="{96069B90-9B78-4ED6-AB9A-0FBD4FBCD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596900</xdr:colOff>
      <xdr:row>32</xdr:row>
      <xdr:rowOff>152400</xdr:rowOff>
    </xdr:from>
    <xdr:to>
      <xdr:col>25</xdr:col>
      <xdr:colOff>292100</xdr:colOff>
      <xdr:row>48</xdr:row>
      <xdr:rowOff>0</xdr:rowOff>
    </xdr:to>
    <xdr:graphicFrame macro="">
      <xdr:nvGraphicFramePr>
        <xdr:cNvPr id="8" name="Chart 7">
          <a:extLst>
            <a:ext uri="{FF2B5EF4-FFF2-40B4-BE49-F238E27FC236}">
              <a16:creationId xmlns:a16="http://schemas.microsoft.com/office/drawing/2014/main" id="{58314ECC-4734-4847-BBC2-DD7475376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596900</xdr:colOff>
      <xdr:row>16</xdr:row>
      <xdr:rowOff>152400</xdr:rowOff>
    </xdr:from>
    <xdr:to>
      <xdr:col>33</xdr:col>
      <xdr:colOff>292100</xdr:colOff>
      <xdr:row>31</xdr:row>
      <xdr:rowOff>177800</xdr:rowOff>
    </xdr:to>
    <xdr:graphicFrame macro="">
      <xdr:nvGraphicFramePr>
        <xdr:cNvPr id="11" name="Chart 10">
          <a:extLst>
            <a:ext uri="{FF2B5EF4-FFF2-40B4-BE49-F238E27FC236}">
              <a16:creationId xmlns:a16="http://schemas.microsoft.com/office/drawing/2014/main" id="{59BEA206-BA66-4167-888F-EB9F2B905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32</xdr:row>
      <xdr:rowOff>149225</xdr:rowOff>
    </xdr:from>
    <xdr:to>
      <xdr:col>33</xdr:col>
      <xdr:colOff>304800</xdr:colOff>
      <xdr:row>47</xdr:row>
      <xdr:rowOff>177800</xdr:rowOff>
    </xdr:to>
    <xdr:graphicFrame macro="">
      <xdr:nvGraphicFramePr>
        <xdr:cNvPr id="12" name="Chart 11">
          <a:extLst>
            <a:ext uri="{FF2B5EF4-FFF2-40B4-BE49-F238E27FC236}">
              <a16:creationId xmlns:a16="http://schemas.microsoft.com/office/drawing/2014/main" id="{DC3AE275-CF33-4164-B38C-B27B6BAC7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590550</xdr:colOff>
      <xdr:row>0</xdr:row>
      <xdr:rowOff>161925</xdr:rowOff>
    </xdr:from>
    <xdr:to>
      <xdr:col>33</xdr:col>
      <xdr:colOff>285750</xdr:colOff>
      <xdr:row>16</xdr:row>
      <xdr:rowOff>9525</xdr:rowOff>
    </xdr:to>
    <xdr:graphicFrame macro="">
      <xdr:nvGraphicFramePr>
        <xdr:cNvPr id="13" name="Chart 12">
          <a:extLst>
            <a:ext uri="{FF2B5EF4-FFF2-40B4-BE49-F238E27FC236}">
              <a16:creationId xmlns:a16="http://schemas.microsoft.com/office/drawing/2014/main" id="{DEB8BD4C-B645-47A5-A9B3-171B5EB3D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19050</xdr:colOff>
      <xdr:row>37</xdr:row>
      <xdr:rowOff>25400</xdr:rowOff>
    </xdr:from>
    <xdr:to>
      <xdr:col>20</xdr:col>
      <xdr:colOff>323850</xdr:colOff>
      <xdr:row>52</xdr:row>
      <xdr:rowOff>53975</xdr:rowOff>
    </xdr:to>
    <xdr:graphicFrame macro="">
      <xdr:nvGraphicFramePr>
        <xdr:cNvPr id="5" name="Chart 4">
          <a:extLst>
            <a:ext uri="{FF2B5EF4-FFF2-40B4-BE49-F238E27FC236}">
              <a16:creationId xmlns:a16="http://schemas.microsoft.com/office/drawing/2014/main" id="{447D5B82-2CDE-42DD-BFF2-7D7408507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39687</xdr:colOff>
      <xdr:row>9</xdr:row>
      <xdr:rowOff>9525</xdr:rowOff>
    </xdr:from>
    <xdr:to>
      <xdr:col>20</xdr:col>
      <xdr:colOff>344487</xdr:colOff>
      <xdr:row>24</xdr:row>
      <xdr:rowOff>38100</xdr:rowOff>
    </xdr:to>
    <xdr:graphicFrame macro="">
      <xdr:nvGraphicFramePr>
        <xdr:cNvPr id="6" name="Chart 5">
          <a:extLst>
            <a:ext uri="{FF2B5EF4-FFF2-40B4-BE49-F238E27FC236}">
              <a16:creationId xmlns:a16="http://schemas.microsoft.com/office/drawing/2014/main" id="{7414C5CB-0850-4055-AB33-0E23BF735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xdr:colOff>
      <xdr:row>9</xdr:row>
      <xdr:rowOff>6350</xdr:rowOff>
    </xdr:from>
    <xdr:to>
      <xdr:col>29</xdr:col>
      <xdr:colOff>314325</xdr:colOff>
      <xdr:row>24</xdr:row>
      <xdr:rowOff>38100</xdr:rowOff>
    </xdr:to>
    <xdr:graphicFrame macro="">
      <xdr:nvGraphicFramePr>
        <xdr:cNvPr id="2" name="Chart 1">
          <a:extLst>
            <a:ext uri="{FF2B5EF4-FFF2-40B4-BE49-F238E27FC236}">
              <a16:creationId xmlns:a16="http://schemas.microsoft.com/office/drawing/2014/main" id="{620B995D-331B-4DF6-8240-E9B5641B2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19050</xdr:colOff>
      <xdr:row>9</xdr:row>
      <xdr:rowOff>6350</xdr:rowOff>
    </xdr:from>
    <xdr:to>
      <xdr:col>37</xdr:col>
      <xdr:colOff>323850</xdr:colOff>
      <xdr:row>24</xdr:row>
      <xdr:rowOff>38100</xdr:rowOff>
    </xdr:to>
    <xdr:graphicFrame macro="">
      <xdr:nvGraphicFramePr>
        <xdr:cNvPr id="3" name="Chart 2">
          <a:extLst>
            <a:ext uri="{FF2B5EF4-FFF2-40B4-BE49-F238E27FC236}">
              <a16:creationId xmlns:a16="http://schemas.microsoft.com/office/drawing/2014/main" id="{DC7B4B8E-D742-45BC-87C1-1028E4D17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36</xdr:row>
      <xdr:rowOff>139700</xdr:rowOff>
    </xdr:from>
    <xdr:to>
      <xdr:col>29</xdr:col>
      <xdr:colOff>301625</xdr:colOff>
      <xdr:row>51</xdr:row>
      <xdr:rowOff>168275</xdr:rowOff>
    </xdr:to>
    <xdr:graphicFrame macro="">
      <xdr:nvGraphicFramePr>
        <xdr:cNvPr id="7" name="Chart 6">
          <a:extLst>
            <a:ext uri="{FF2B5EF4-FFF2-40B4-BE49-F238E27FC236}">
              <a16:creationId xmlns:a16="http://schemas.microsoft.com/office/drawing/2014/main" id="{330B4C82-2A87-4335-8978-B14651FC7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479425</xdr:colOff>
      <xdr:row>112</xdr:row>
      <xdr:rowOff>165100</xdr:rowOff>
    </xdr:from>
    <xdr:to>
      <xdr:col>23</xdr:col>
      <xdr:colOff>104775</xdr:colOff>
      <xdr:row>145</xdr:row>
      <xdr:rowOff>79375</xdr:rowOff>
    </xdr:to>
    <xdr:graphicFrame macro="">
      <xdr:nvGraphicFramePr>
        <xdr:cNvPr id="3" name="Chart 2">
          <a:extLst>
            <a:ext uri="{FF2B5EF4-FFF2-40B4-BE49-F238E27FC236}">
              <a16:creationId xmlns:a16="http://schemas.microsoft.com/office/drawing/2014/main" id="{B164CCEB-BB42-427A-825B-79FECBB11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38</xdr:col>
      <xdr:colOff>6350</xdr:colOff>
      <xdr:row>16</xdr:row>
      <xdr:rowOff>0</xdr:rowOff>
    </xdr:from>
    <xdr:to>
      <xdr:col>53</xdr:col>
      <xdr:colOff>15875</xdr:colOff>
      <xdr:row>43</xdr:row>
      <xdr:rowOff>95250</xdr:rowOff>
    </xdr:to>
    <xdr:graphicFrame macro="">
      <xdr:nvGraphicFramePr>
        <xdr:cNvPr id="2" name="Chart 1">
          <a:extLst>
            <a:ext uri="{FF2B5EF4-FFF2-40B4-BE49-F238E27FC236}">
              <a16:creationId xmlns:a16="http://schemas.microsoft.com/office/drawing/2014/main" id="{9B4209B3-4B0E-4571-9111-9D4C00808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279400</xdr:colOff>
      <xdr:row>33</xdr:row>
      <xdr:rowOff>25400</xdr:rowOff>
    </xdr:from>
    <xdr:to>
      <xdr:col>33</xdr:col>
      <xdr:colOff>374650</xdr:colOff>
      <xdr:row>78</xdr:row>
      <xdr:rowOff>95250</xdr:rowOff>
    </xdr:to>
    <xdr:graphicFrame macro="">
      <xdr:nvGraphicFramePr>
        <xdr:cNvPr id="3" name="Chart 2">
          <a:extLst>
            <a:ext uri="{FF2B5EF4-FFF2-40B4-BE49-F238E27FC236}">
              <a16:creationId xmlns:a16="http://schemas.microsoft.com/office/drawing/2014/main" id="{6FFC19A5-F040-40C5-AB75-F8AE97048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203198</xdr:colOff>
      <xdr:row>70</xdr:row>
      <xdr:rowOff>12699</xdr:rowOff>
    </xdr:from>
    <xdr:to>
      <xdr:col>26</xdr:col>
      <xdr:colOff>317499</xdr:colOff>
      <xdr:row>107</xdr:row>
      <xdr:rowOff>31750</xdr:rowOff>
    </xdr:to>
    <xdr:graphicFrame macro="">
      <xdr:nvGraphicFramePr>
        <xdr:cNvPr id="4" name="Chart 3">
          <a:extLst>
            <a:ext uri="{FF2B5EF4-FFF2-40B4-BE49-F238E27FC236}">
              <a16:creationId xmlns:a16="http://schemas.microsoft.com/office/drawing/2014/main" id="{50524F54-124F-4AE0-B638-5B395E043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0.21722</cdr:x>
      <cdr:y>0.07202</cdr:y>
    </cdr:from>
    <cdr:to>
      <cdr:x>0.83489</cdr:x>
      <cdr:y>0.69966</cdr:y>
    </cdr:to>
    <cdr:grpSp>
      <cdr:nvGrpSpPr>
        <cdr:cNvPr id="8" name="Group 7">
          <a:extLst xmlns:a="http://schemas.openxmlformats.org/drawingml/2006/main">
            <a:ext uri="{FF2B5EF4-FFF2-40B4-BE49-F238E27FC236}">
              <a16:creationId xmlns:a16="http://schemas.microsoft.com/office/drawing/2014/main" id="{AA69F41E-FA23-45F3-9F40-1F563DC46D75}"/>
            </a:ext>
          </a:extLst>
        </cdr:cNvPr>
        <cdr:cNvGrpSpPr/>
      </cdr:nvGrpSpPr>
      <cdr:grpSpPr>
        <a:xfrm xmlns:a="http://schemas.openxmlformats.org/drawingml/2006/main">
          <a:off x="2514550" y="466702"/>
          <a:ext cx="7150179" cy="4067218"/>
          <a:chOff x="2514602" y="466726"/>
          <a:chExt cx="7150100" cy="4067175"/>
        </a:xfrm>
      </cdr:grpSpPr>
      <cdr:cxnSp macro="">
        <cdr:nvCxnSpPr>
          <cdr:cNvPr id="3" name="Straight Connector 2">
            <a:extLst xmlns:a="http://schemas.openxmlformats.org/drawingml/2006/main">
              <a:ext uri="{FF2B5EF4-FFF2-40B4-BE49-F238E27FC236}">
                <a16:creationId xmlns:a16="http://schemas.microsoft.com/office/drawing/2014/main" id="{37DFA1AB-01AB-4133-82CA-F803496D3939}"/>
              </a:ext>
            </a:extLst>
          </cdr:cNvPr>
          <cdr:cNvCxnSpPr/>
        </cdr:nvCxnSpPr>
        <cdr:spPr>
          <a:xfrm xmlns:a="http://schemas.openxmlformats.org/drawingml/2006/main" flipV="1">
            <a:off x="2514602" y="466726"/>
            <a:ext cx="0" cy="4048125"/>
          </a:xfrm>
          <a:prstGeom xmlns:a="http://schemas.openxmlformats.org/drawingml/2006/main" prst="line">
            <a:avLst/>
          </a:prstGeom>
          <a:ln xmlns:a="http://schemas.openxmlformats.org/drawingml/2006/main">
            <a:prstDash val="dash"/>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cxnSp macro="">
        <cdr:nvCxnSpPr>
          <cdr:cNvPr id="5" name="Straight Connector 4">
            <a:extLst xmlns:a="http://schemas.openxmlformats.org/drawingml/2006/main">
              <a:ext uri="{FF2B5EF4-FFF2-40B4-BE49-F238E27FC236}">
                <a16:creationId xmlns:a16="http://schemas.microsoft.com/office/drawing/2014/main" id="{8AE55E7E-FF52-4E7D-9AB6-6ABD61E7A470}"/>
              </a:ext>
            </a:extLst>
          </cdr:cNvPr>
          <cdr:cNvCxnSpPr/>
        </cdr:nvCxnSpPr>
        <cdr:spPr>
          <a:xfrm xmlns:a="http://schemas.openxmlformats.org/drawingml/2006/main" flipV="1">
            <a:off x="4565652" y="485776"/>
            <a:ext cx="0" cy="4048125"/>
          </a:xfrm>
          <a:prstGeom xmlns:a="http://schemas.openxmlformats.org/drawingml/2006/main" prst="line">
            <a:avLst/>
          </a:prstGeom>
          <a:ln xmlns:a="http://schemas.openxmlformats.org/drawingml/2006/main">
            <a:prstDash val="dash"/>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cxnSp macro="">
        <cdr:nvCxnSpPr>
          <cdr:cNvPr id="6" name="Straight Connector 5">
            <a:extLst xmlns:a="http://schemas.openxmlformats.org/drawingml/2006/main">
              <a:ext uri="{FF2B5EF4-FFF2-40B4-BE49-F238E27FC236}">
                <a16:creationId xmlns:a16="http://schemas.microsoft.com/office/drawing/2014/main" id="{8AE55E7E-FF52-4E7D-9AB6-6ABD61E7A470}"/>
              </a:ext>
            </a:extLst>
          </cdr:cNvPr>
          <cdr:cNvCxnSpPr/>
        </cdr:nvCxnSpPr>
        <cdr:spPr>
          <a:xfrm xmlns:a="http://schemas.openxmlformats.org/drawingml/2006/main" flipV="1">
            <a:off x="8153402" y="485776"/>
            <a:ext cx="0" cy="4048125"/>
          </a:xfrm>
          <a:prstGeom xmlns:a="http://schemas.openxmlformats.org/drawingml/2006/main" prst="line">
            <a:avLst/>
          </a:prstGeom>
          <a:ln xmlns:a="http://schemas.openxmlformats.org/drawingml/2006/main">
            <a:prstDash val="dash"/>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cxnSp macro="">
        <cdr:nvCxnSpPr>
          <cdr:cNvPr id="7" name="Straight Connector 6">
            <a:extLst xmlns:a="http://schemas.openxmlformats.org/drawingml/2006/main">
              <a:ext uri="{FF2B5EF4-FFF2-40B4-BE49-F238E27FC236}">
                <a16:creationId xmlns:a16="http://schemas.microsoft.com/office/drawing/2014/main" id="{CF7AE556-77C9-44D7-8D06-D2558F63D307}"/>
              </a:ext>
            </a:extLst>
          </cdr:cNvPr>
          <cdr:cNvCxnSpPr/>
        </cdr:nvCxnSpPr>
        <cdr:spPr>
          <a:xfrm xmlns:a="http://schemas.openxmlformats.org/drawingml/2006/main" flipV="1">
            <a:off x="9664702" y="473076"/>
            <a:ext cx="0" cy="4048125"/>
          </a:xfrm>
          <a:prstGeom xmlns:a="http://schemas.openxmlformats.org/drawingml/2006/main" prst="line">
            <a:avLst/>
          </a:prstGeom>
          <a:ln xmlns:a="http://schemas.openxmlformats.org/drawingml/2006/main">
            <a:prstDash val="dash"/>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grpSp>
  </cdr:relSizeAnchor>
</c:userShapes>
</file>

<file path=xl/drawings/drawing6.xml><?xml version="1.0" encoding="utf-8"?>
<xdr:wsDr xmlns:xdr="http://schemas.openxmlformats.org/drawingml/2006/spreadsheetDrawing" xmlns:a="http://schemas.openxmlformats.org/drawingml/2006/main">
  <xdr:twoCellAnchor>
    <xdr:from>
      <xdr:col>11</xdr:col>
      <xdr:colOff>523875</xdr:colOff>
      <xdr:row>126</xdr:row>
      <xdr:rowOff>31750</xdr:rowOff>
    </xdr:from>
    <xdr:to>
      <xdr:col>32</xdr:col>
      <xdr:colOff>95250</xdr:colOff>
      <xdr:row>165</xdr:row>
      <xdr:rowOff>130175</xdr:rowOff>
    </xdr:to>
    <xdr:graphicFrame macro="">
      <xdr:nvGraphicFramePr>
        <xdr:cNvPr id="2" name="Chart 1">
          <a:extLst>
            <a:ext uri="{FF2B5EF4-FFF2-40B4-BE49-F238E27FC236}">
              <a16:creationId xmlns:a16="http://schemas.microsoft.com/office/drawing/2014/main" id="{FCE4726D-F3D3-49E7-BD70-E152C457D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40</xdr:col>
      <xdr:colOff>9525</xdr:colOff>
      <xdr:row>10</xdr:row>
      <xdr:rowOff>28574</xdr:rowOff>
    </xdr:from>
    <xdr:to>
      <xdr:col>58</xdr:col>
      <xdr:colOff>15875</xdr:colOff>
      <xdr:row>53</xdr:row>
      <xdr:rowOff>79375</xdr:rowOff>
    </xdr:to>
    <xdr:graphicFrame macro="">
      <xdr:nvGraphicFramePr>
        <xdr:cNvPr id="2" name="Chart 1">
          <a:extLst>
            <a:ext uri="{FF2B5EF4-FFF2-40B4-BE49-F238E27FC236}">
              <a16:creationId xmlns:a16="http://schemas.microsoft.com/office/drawing/2014/main" id="{B1388CBC-2AEB-4578-8816-ADF9BF613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6350</xdr:colOff>
      <xdr:row>1</xdr:row>
      <xdr:rowOff>0</xdr:rowOff>
    </xdr:from>
    <xdr:to>
      <xdr:col>20</xdr:col>
      <xdr:colOff>0</xdr:colOff>
      <xdr:row>62</xdr:row>
      <xdr:rowOff>66675</xdr:rowOff>
    </xdr:to>
    <xdr:graphicFrame macro="">
      <xdr:nvGraphicFramePr>
        <xdr:cNvPr id="5" name="Chart 4">
          <a:extLst>
            <a:ext uri="{FF2B5EF4-FFF2-40B4-BE49-F238E27FC236}">
              <a16:creationId xmlns:a16="http://schemas.microsoft.com/office/drawing/2014/main" id="{0314C982-B758-46CF-B241-7C82F322D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38099</xdr:colOff>
      <xdr:row>62</xdr:row>
      <xdr:rowOff>161924</xdr:rowOff>
    </xdr:from>
    <xdr:to>
      <xdr:col>20</xdr:col>
      <xdr:colOff>41274</xdr:colOff>
      <xdr:row>130</xdr:row>
      <xdr:rowOff>47625</xdr:rowOff>
    </xdr:to>
    <xdr:graphicFrame macro="">
      <xdr:nvGraphicFramePr>
        <xdr:cNvPr id="7" name="Chart 6">
          <a:extLst>
            <a:ext uri="{FF2B5EF4-FFF2-40B4-BE49-F238E27FC236}">
              <a16:creationId xmlns:a16="http://schemas.microsoft.com/office/drawing/2014/main" id="{84D46D8B-FDD7-487F-B06C-66EC19A0E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593724</xdr:colOff>
      <xdr:row>195</xdr:row>
      <xdr:rowOff>27215</xdr:rowOff>
    </xdr:from>
    <xdr:to>
      <xdr:col>23</xdr:col>
      <xdr:colOff>677182</xdr:colOff>
      <xdr:row>231</xdr:row>
      <xdr:rowOff>102507</xdr:rowOff>
    </xdr:to>
    <xdr:graphicFrame macro="">
      <xdr:nvGraphicFramePr>
        <xdr:cNvPr id="5" name="Chart 4">
          <a:extLst>
            <a:ext uri="{FF2B5EF4-FFF2-40B4-BE49-F238E27FC236}">
              <a16:creationId xmlns:a16="http://schemas.microsoft.com/office/drawing/2014/main" id="{DD77C77D-4BE7-4FF1-B1FE-047747281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233</xdr:row>
      <xdr:rowOff>0</xdr:rowOff>
    </xdr:from>
    <xdr:to>
      <xdr:col>24</xdr:col>
      <xdr:colOff>80282</xdr:colOff>
      <xdr:row>269</xdr:row>
      <xdr:rowOff>75292</xdr:rowOff>
    </xdr:to>
    <xdr:graphicFrame macro="">
      <xdr:nvGraphicFramePr>
        <xdr:cNvPr id="3" name="Chart 2">
          <a:extLst>
            <a:ext uri="{FF2B5EF4-FFF2-40B4-BE49-F238E27FC236}">
              <a16:creationId xmlns:a16="http://schemas.microsoft.com/office/drawing/2014/main" id="{244A3956-3DC5-49D5-BDD0-A72230AC3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20637</xdr:colOff>
      <xdr:row>0</xdr:row>
      <xdr:rowOff>19050</xdr:rowOff>
    </xdr:from>
    <xdr:to>
      <xdr:col>34</xdr:col>
      <xdr:colOff>325437</xdr:colOff>
      <xdr:row>15</xdr:row>
      <xdr:rowOff>168275</xdr:rowOff>
    </xdr:to>
    <xdr:graphicFrame macro="">
      <xdr:nvGraphicFramePr>
        <xdr:cNvPr id="17" name="Chart 16">
          <a:extLst>
            <a:ext uri="{FF2B5EF4-FFF2-40B4-BE49-F238E27FC236}">
              <a16:creationId xmlns:a16="http://schemas.microsoft.com/office/drawing/2014/main" id="{EBA3C39B-4387-4EDE-A4B4-E08FE91C3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7937</xdr:colOff>
      <xdr:row>16</xdr:row>
      <xdr:rowOff>47625</xdr:rowOff>
    </xdr:from>
    <xdr:to>
      <xdr:col>34</xdr:col>
      <xdr:colOff>312737</xdr:colOff>
      <xdr:row>33</xdr:row>
      <xdr:rowOff>25400</xdr:rowOff>
    </xdr:to>
    <xdr:graphicFrame macro="">
      <xdr:nvGraphicFramePr>
        <xdr:cNvPr id="18" name="Chart 17">
          <a:extLst>
            <a:ext uri="{FF2B5EF4-FFF2-40B4-BE49-F238E27FC236}">
              <a16:creationId xmlns:a16="http://schemas.microsoft.com/office/drawing/2014/main" id="{2A7786BB-C0AA-4329-939C-799DE93FF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6350</xdr:colOff>
      <xdr:row>33</xdr:row>
      <xdr:rowOff>82550</xdr:rowOff>
    </xdr:from>
    <xdr:to>
      <xdr:col>34</xdr:col>
      <xdr:colOff>311150</xdr:colOff>
      <xdr:row>48</xdr:row>
      <xdr:rowOff>111125</xdr:rowOff>
    </xdr:to>
    <xdr:graphicFrame macro="">
      <xdr:nvGraphicFramePr>
        <xdr:cNvPr id="3" name="Chart 2">
          <a:extLst>
            <a:ext uri="{FF2B5EF4-FFF2-40B4-BE49-F238E27FC236}">
              <a16:creationId xmlns:a16="http://schemas.microsoft.com/office/drawing/2014/main" id="{540B8A38-1BA2-4929-9428-535058155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48</xdr:row>
      <xdr:rowOff>168275</xdr:rowOff>
    </xdr:from>
    <xdr:to>
      <xdr:col>34</xdr:col>
      <xdr:colOff>304800</xdr:colOff>
      <xdr:row>64</xdr:row>
      <xdr:rowOff>15875</xdr:rowOff>
    </xdr:to>
    <xdr:graphicFrame macro="">
      <xdr:nvGraphicFramePr>
        <xdr:cNvPr id="5" name="Chart 4">
          <a:extLst>
            <a:ext uri="{FF2B5EF4-FFF2-40B4-BE49-F238E27FC236}">
              <a16:creationId xmlns:a16="http://schemas.microsoft.com/office/drawing/2014/main" id="{FEC487C7-3238-4807-AB10-64ABEC0CF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9525</xdr:colOff>
      <xdr:row>64</xdr:row>
      <xdr:rowOff>63500</xdr:rowOff>
    </xdr:from>
    <xdr:to>
      <xdr:col>34</xdr:col>
      <xdr:colOff>314325</xdr:colOff>
      <xdr:row>79</xdr:row>
      <xdr:rowOff>95250</xdr:rowOff>
    </xdr:to>
    <xdr:graphicFrame macro="">
      <xdr:nvGraphicFramePr>
        <xdr:cNvPr id="6" name="Chart 5">
          <a:extLst>
            <a:ext uri="{FF2B5EF4-FFF2-40B4-BE49-F238E27FC236}">
              <a16:creationId xmlns:a16="http://schemas.microsoft.com/office/drawing/2014/main" id="{9E4AE7AD-C571-4F01-AE58-3B9C38667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15875</xdr:colOff>
      <xdr:row>79</xdr:row>
      <xdr:rowOff>177800</xdr:rowOff>
    </xdr:from>
    <xdr:to>
      <xdr:col>34</xdr:col>
      <xdr:colOff>320675</xdr:colOff>
      <xdr:row>95</xdr:row>
      <xdr:rowOff>28575</xdr:rowOff>
    </xdr:to>
    <xdr:graphicFrame macro="">
      <xdr:nvGraphicFramePr>
        <xdr:cNvPr id="7" name="Chart 6">
          <a:extLst>
            <a:ext uri="{FF2B5EF4-FFF2-40B4-BE49-F238E27FC236}">
              <a16:creationId xmlns:a16="http://schemas.microsoft.com/office/drawing/2014/main" id="{D356CD0A-F77D-406C-BCC4-F2B2A3A4F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542925</xdr:colOff>
      <xdr:row>85</xdr:row>
      <xdr:rowOff>53975</xdr:rowOff>
    </xdr:from>
    <xdr:to>
      <xdr:col>26</xdr:col>
      <xdr:colOff>238125</xdr:colOff>
      <xdr:row>100</xdr:row>
      <xdr:rowOff>82550</xdr:rowOff>
    </xdr:to>
    <xdr:graphicFrame macro="">
      <xdr:nvGraphicFramePr>
        <xdr:cNvPr id="8" name="Chart 7">
          <a:extLst>
            <a:ext uri="{FF2B5EF4-FFF2-40B4-BE49-F238E27FC236}">
              <a16:creationId xmlns:a16="http://schemas.microsoft.com/office/drawing/2014/main" id="{2B1977F6-DBE6-411F-9758-0616FCAFD9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9525</xdr:colOff>
      <xdr:row>2</xdr:row>
      <xdr:rowOff>168275</xdr:rowOff>
    </xdr:from>
    <xdr:to>
      <xdr:col>14</xdr:col>
      <xdr:colOff>311150</xdr:colOff>
      <xdr:row>18</xdr:row>
      <xdr:rowOff>19050</xdr:rowOff>
    </xdr:to>
    <xdr:graphicFrame macro="">
      <xdr:nvGraphicFramePr>
        <xdr:cNvPr id="2" name="Chart 1">
          <a:extLst>
            <a:ext uri="{FF2B5EF4-FFF2-40B4-BE49-F238E27FC236}">
              <a16:creationId xmlns:a16="http://schemas.microsoft.com/office/drawing/2014/main" id="{90C530F2-07AC-4DAC-872E-5A9D4817B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601662</xdr:colOff>
      <xdr:row>20</xdr:row>
      <xdr:rowOff>0</xdr:rowOff>
    </xdr:from>
    <xdr:to>
      <xdr:col>14</xdr:col>
      <xdr:colOff>296862</xdr:colOff>
      <xdr:row>35</xdr:row>
      <xdr:rowOff>25400</xdr:rowOff>
    </xdr:to>
    <xdr:graphicFrame macro="">
      <xdr:nvGraphicFramePr>
        <xdr:cNvPr id="3" name="Chart 2">
          <a:extLst>
            <a:ext uri="{FF2B5EF4-FFF2-40B4-BE49-F238E27FC236}">
              <a16:creationId xmlns:a16="http://schemas.microsoft.com/office/drawing/2014/main" id="{C579AF99-2766-462D-BCB0-332D68349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26987</xdr:colOff>
      <xdr:row>36</xdr:row>
      <xdr:rowOff>6350</xdr:rowOff>
    </xdr:from>
    <xdr:to>
      <xdr:col>14</xdr:col>
      <xdr:colOff>331787</xdr:colOff>
      <xdr:row>51</xdr:row>
      <xdr:rowOff>38100</xdr:rowOff>
    </xdr:to>
    <xdr:graphicFrame macro="">
      <xdr:nvGraphicFramePr>
        <xdr:cNvPr id="4" name="Chart 3">
          <a:extLst>
            <a:ext uri="{FF2B5EF4-FFF2-40B4-BE49-F238E27FC236}">
              <a16:creationId xmlns:a16="http://schemas.microsoft.com/office/drawing/2014/main" id="{CD62ADB6-2EC3-450D-B182-28A3089A1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17462</xdr:colOff>
      <xdr:row>52</xdr:row>
      <xdr:rowOff>9525</xdr:rowOff>
    </xdr:from>
    <xdr:to>
      <xdr:col>14</xdr:col>
      <xdr:colOff>322262</xdr:colOff>
      <xdr:row>67</xdr:row>
      <xdr:rowOff>38100</xdr:rowOff>
    </xdr:to>
    <xdr:graphicFrame macro="">
      <xdr:nvGraphicFramePr>
        <xdr:cNvPr id="5" name="Chart 4">
          <a:extLst>
            <a:ext uri="{FF2B5EF4-FFF2-40B4-BE49-F238E27FC236}">
              <a16:creationId xmlns:a16="http://schemas.microsoft.com/office/drawing/2014/main" id="{28EA1EE0-1BD0-4046-9350-945E3BBA7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17462</xdr:colOff>
      <xdr:row>67</xdr:row>
      <xdr:rowOff>168275</xdr:rowOff>
    </xdr:from>
    <xdr:to>
      <xdr:col>14</xdr:col>
      <xdr:colOff>322262</xdr:colOff>
      <xdr:row>83</xdr:row>
      <xdr:rowOff>19050</xdr:rowOff>
    </xdr:to>
    <xdr:graphicFrame macro="">
      <xdr:nvGraphicFramePr>
        <xdr:cNvPr id="6" name="Chart 5">
          <a:extLst>
            <a:ext uri="{FF2B5EF4-FFF2-40B4-BE49-F238E27FC236}">
              <a16:creationId xmlns:a16="http://schemas.microsoft.com/office/drawing/2014/main" id="{9C6FEC4A-D0BE-47E9-939C-F4F838E1F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7937</xdr:colOff>
      <xdr:row>1</xdr:row>
      <xdr:rowOff>171450</xdr:rowOff>
    </xdr:from>
    <xdr:to>
      <xdr:col>16</xdr:col>
      <xdr:colOff>312737</xdr:colOff>
      <xdr:row>17</xdr:row>
      <xdr:rowOff>15875</xdr:rowOff>
    </xdr:to>
    <xdr:graphicFrame macro="">
      <xdr:nvGraphicFramePr>
        <xdr:cNvPr id="2" name="Chart 1">
          <a:extLst>
            <a:ext uri="{FF2B5EF4-FFF2-40B4-BE49-F238E27FC236}">
              <a16:creationId xmlns:a16="http://schemas.microsoft.com/office/drawing/2014/main" id="{2F7CC069-6262-47A8-853D-113761E10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47625</xdr:colOff>
      <xdr:row>21</xdr:row>
      <xdr:rowOff>6350</xdr:rowOff>
    </xdr:from>
    <xdr:to>
      <xdr:col>11</xdr:col>
      <xdr:colOff>92075</xdr:colOff>
      <xdr:row>36</xdr:row>
      <xdr:rowOff>34925</xdr:rowOff>
    </xdr:to>
    <xdr:graphicFrame macro="">
      <xdr:nvGraphicFramePr>
        <xdr:cNvPr id="6" name="Chart 5">
          <a:extLst>
            <a:ext uri="{FF2B5EF4-FFF2-40B4-BE49-F238E27FC236}">
              <a16:creationId xmlns:a16="http://schemas.microsoft.com/office/drawing/2014/main" id="{454490D1-EA6A-4A98-842B-8580B60ED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37</xdr:row>
      <xdr:rowOff>3174</xdr:rowOff>
    </xdr:from>
    <xdr:to>
      <xdr:col>11</xdr:col>
      <xdr:colOff>63500</xdr:colOff>
      <xdr:row>59</xdr:row>
      <xdr:rowOff>165099</xdr:rowOff>
    </xdr:to>
    <xdr:graphicFrame macro="">
      <xdr:nvGraphicFramePr>
        <xdr:cNvPr id="8" name="Chart 7">
          <a:extLst>
            <a:ext uri="{FF2B5EF4-FFF2-40B4-BE49-F238E27FC236}">
              <a16:creationId xmlns:a16="http://schemas.microsoft.com/office/drawing/2014/main" id="{36E6736F-624C-4CA6-8374-63D68620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21</xdr:row>
      <xdr:rowOff>0</xdr:rowOff>
    </xdr:from>
    <xdr:to>
      <xdr:col>16</xdr:col>
      <xdr:colOff>738188</xdr:colOff>
      <xdr:row>36</xdr:row>
      <xdr:rowOff>25400</xdr:rowOff>
    </xdr:to>
    <xdr:graphicFrame macro="">
      <xdr:nvGraphicFramePr>
        <xdr:cNvPr id="4" name="Chart 3">
          <a:extLst>
            <a:ext uri="{FF2B5EF4-FFF2-40B4-BE49-F238E27FC236}">
              <a16:creationId xmlns:a16="http://schemas.microsoft.com/office/drawing/2014/main" id="{74C9F549-4CCD-4527-B1A9-524C49B6B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37</xdr:row>
      <xdr:rowOff>0</xdr:rowOff>
    </xdr:from>
    <xdr:to>
      <xdr:col>16</xdr:col>
      <xdr:colOff>735013</xdr:colOff>
      <xdr:row>52</xdr:row>
      <xdr:rowOff>28575</xdr:rowOff>
    </xdr:to>
    <xdr:graphicFrame macro="">
      <xdr:nvGraphicFramePr>
        <xdr:cNvPr id="5" name="Chart 4">
          <a:extLst>
            <a:ext uri="{FF2B5EF4-FFF2-40B4-BE49-F238E27FC236}">
              <a16:creationId xmlns:a16="http://schemas.microsoft.com/office/drawing/2014/main" id="{AEF1EEF0-3A59-488A-A537-599A2A3F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19050</xdr:colOff>
      <xdr:row>17</xdr:row>
      <xdr:rowOff>168275</xdr:rowOff>
    </xdr:from>
    <xdr:to>
      <xdr:col>14</xdr:col>
      <xdr:colOff>323850</xdr:colOff>
      <xdr:row>33</xdr:row>
      <xdr:rowOff>15875</xdr:rowOff>
    </xdr:to>
    <xdr:graphicFrame macro="">
      <xdr:nvGraphicFramePr>
        <xdr:cNvPr id="2" name="Chart 1">
          <a:extLst>
            <a:ext uri="{FF2B5EF4-FFF2-40B4-BE49-F238E27FC236}">
              <a16:creationId xmlns:a16="http://schemas.microsoft.com/office/drawing/2014/main" id="{36B8BEFA-6C0C-479A-B679-935E78DD4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30162</xdr:colOff>
      <xdr:row>1</xdr:row>
      <xdr:rowOff>9525</xdr:rowOff>
    </xdr:from>
    <xdr:to>
      <xdr:col>14</xdr:col>
      <xdr:colOff>334962</xdr:colOff>
      <xdr:row>16</xdr:row>
      <xdr:rowOff>34925</xdr:rowOff>
    </xdr:to>
    <xdr:graphicFrame macro="">
      <xdr:nvGraphicFramePr>
        <xdr:cNvPr id="3" name="Chart 2">
          <a:extLst>
            <a:ext uri="{FF2B5EF4-FFF2-40B4-BE49-F238E27FC236}">
              <a16:creationId xmlns:a16="http://schemas.microsoft.com/office/drawing/2014/main" id="{1B935E5D-93EB-4E10-92B5-4267EBB0E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beccaRosenberg/Dropbox%20(Avenir%20Health)/Avenir%20Track20/NCIFP/2017%20NCIFP%20Analysis%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 RAW"/>
      <sheetName val="Editing Log"/>
      <sheetName val="Results - Cleaned"/>
      <sheetName val="No. of Resp."/>
      <sheetName val="Calculated Q Results"/>
      <sheetName val="Edited Q Results"/>
      <sheetName val="FINAL NCIFP Individual"/>
      <sheetName val="Final Individual Average Scores"/>
      <sheetName val="Total Score "/>
      <sheetName val="Notes"/>
      <sheetName val="Aggregated scores"/>
      <sheetName val="Total Score"/>
      <sheetName val="FINAL NCIFP Individual Compare"/>
      <sheetName val="Region"/>
      <sheetName val="Sheet2"/>
      <sheetName val="Comparing Resu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
          <cell r="A1" t="str">
            <v>Country</v>
          </cell>
          <cell r="B1" t="str">
            <v>Region (2014 Report)</v>
          </cell>
        </row>
        <row r="2">
          <cell r="A2" t="str">
            <v>Afghanistan</v>
          </cell>
          <cell r="B2" t="str">
            <v>ASIA</v>
          </cell>
        </row>
        <row r="3">
          <cell r="A3" t="str">
            <v>Algeria</v>
          </cell>
          <cell r="B3" t="str">
            <v>MENA</v>
          </cell>
        </row>
        <row r="4">
          <cell r="A4" t="str">
            <v>Armenia</v>
          </cell>
          <cell r="B4" t="str">
            <v>EECA</v>
          </cell>
        </row>
        <row r="5">
          <cell r="A5" t="str">
            <v>Azerbaijan</v>
          </cell>
          <cell r="B5" t="str">
            <v>EECA</v>
          </cell>
        </row>
        <row r="6">
          <cell r="A6" t="str">
            <v>Bangladesh</v>
          </cell>
          <cell r="B6" t="str">
            <v>ASIA</v>
          </cell>
        </row>
        <row r="7">
          <cell r="A7" t="str">
            <v>Benin</v>
          </cell>
          <cell r="B7" t="str">
            <v>SSAF-F</v>
          </cell>
        </row>
        <row r="8">
          <cell r="A8" t="str">
            <v>Bhutan</v>
          </cell>
        </row>
        <row r="9">
          <cell r="A9" t="str">
            <v>Bolivia</v>
          </cell>
          <cell r="B9" t="str">
            <v>LAC</v>
          </cell>
        </row>
        <row r="10">
          <cell r="A10" t="str">
            <v>Burkina Faso</v>
          </cell>
          <cell r="B10" t="str">
            <v>SSAF-F</v>
          </cell>
        </row>
        <row r="11">
          <cell r="A11" t="str">
            <v>Burundi</v>
          </cell>
          <cell r="B11" t="str">
            <v>SSAF-F</v>
          </cell>
        </row>
        <row r="12">
          <cell r="A12" t="str">
            <v>Cambodia</v>
          </cell>
          <cell r="B12" t="str">
            <v>ASIA</v>
          </cell>
        </row>
        <row r="13">
          <cell r="A13" t="str">
            <v>Cameroon</v>
          </cell>
          <cell r="B13" t="str">
            <v>SSAF-A</v>
          </cell>
        </row>
        <row r="14">
          <cell r="A14" t="str">
            <v>CAR</v>
          </cell>
          <cell r="B14" t="str">
            <v>SSAF-F</v>
          </cell>
        </row>
        <row r="15">
          <cell r="A15" t="str">
            <v>Chad</v>
          </cell>
          <cell r="B15" t="str">
            <v>SSAF-F</v>
          </cell>
        </row>
        <row r="16">
          <cell r="A16" t="str">
            <v>China</v>
          </cell>
          <cell r="B16" t="str">
            <v>ASIA</v>
          </cell>
        </row>
        <row r="17">
          <cell r="A17" t="str">
            <v>Colombia</v>
          </cell>
          <cell r="B17" t="str">
            <v>LAC</v>
          </cell>
        </row>
        <row r="18">
          <cell r="A18" t="str">
            <v>Congo (Brazzaville)</v>
          </cell>
          <cell r="B18" t="str">
            <v>SSAF-F</v>
          </cell>
        </row>
        <row r="19">
          <cell r="A19" t="str">
            <v>Costa Rica</v>
          </cell>
          <cell r="B19" t="str">
            <v>LAC</v>
          </cell>
        </row>
        <row r="20">
          <cell r="A20" t="str">
            <v>Cote d'Ivoire</v>
          </cell>
          <cell r="B20" t="str">
            <v>SSAF-F</v>
          </cell>
        </row>
        <row r="21">
          <cell r="A21" t="str">
            <v>Dominican Republic</v>
          </cell>
          <cell r="B21" t="str">
            <v>LAC</v>
          </cell>
        </row>
        <row r="22">
          <cell r="A22" t="str">
            <v>DR Congo</v>
          </cell>
          <cell r="B22" t="str">
            <v>SSAF-F</v>
          </cell>
        </row>
        <row r="23">
          <cell r="A23" t="str">
            <v>Ecuador</v>
          </cell>
          <cell r="B23" t="str">
            <v>LAC</v>
          </cell>
        </row>
        <row r="24">
          <cell r="A24" t="str">
            <v>Egypt</v>
          </cell>
          <cell r="B24" t="str">
            <v>MENA</v>
          </cell>
        </row>
        <row r="25">
          <cell r="A25" t="str">
            <v>El Salvador</v>
          </cell>
          <cell r="B25" t="str">
            <v>LAC</v>
          </cell>
        </row>
        <row r="26">
          <cell r="A26" t="str">
            <v>Eritrea</v>
          </cell>
          <cell r="B26" t="str">
            <v>SSAF-A</v>
          </cell>
        </row>
        <row r="27">
          <cell r="A27" t="str">
            <v>Ethiopia</v>
          </cell>
          <cell r="B27" t="str">
            <v>SSAF-A</v>
          </cell>
        </row>
        <row r="28">
          <cell r="A28" t="str">
            <v>Gambia</v>
          </cell>
          <cell r="B28" t="str">
            <v>SSAF-A</v>
          </cell>
        </row>
        <row r="29">
          <cell r="A29" t="str">
            <v>Georgia</v>
          </cell>
          <cell r="B29" t="str">
            <v>EECA</v>
          </cell>
        </row>
        <row r="30">
          <cell r="A30" t="str">
            <v>Ghana</v>
          </cell>
          <cell r="B30" t="str">
            <v>SSAF-A</v>
          </cell>
        </row>
        <row r="31">
          <cell r="A31" t="str">
            <v>Guatemala</v>
          </cell>
          <cell r="B31" t="str">
            <v>LAC</v>
          </cell>
        </row>
        <row r="32">
          <cell r="A32" t="str">
            <v>Guinea</v>
          </cell>
          <cell r="B32" t="str">
            <v>SSAF-F</v>
          </cell>
        </row>
        <row r="33">
          <cell r="A33" t="str">
            <v>Guinea-Bissau</v>
          </cell>
          <cell r="B33" t="str">
            <v>SSAF-F</v>
          </cell>
        </row>
        <row r="34">
          <cell r="A34" t="str">
            <v>Haiti</v>
          </cell>
          <cell r="B34" t="str">
            <v>LAC</v>
          </cell>
        </row>
        <row r="35">
          <cell r="A35" t="str">
            <v>Honduras</v>
          </cell>
          <cell r="B35" t="str">
            <v>LAC</v>
          </cell>
        </row>
        <row r="36">
          <cell r="A36" t="str">
            <v>India</v>
          </cell>
          <cell r="B36" t="str">
            <v>ASIA</v>
          </cell>
        </row>
        <row r="37">
          <cell r="A37" t="str">
            <v>Indonesia</v>
          </cell>
          <cell r="B37" t="str">
            <v>ASIA</v>
          </cell>
        </row>
        <row r="38">
          <cell r="A38" t="str">
            <v>Iran</v>
          </cell>
          <cell r="B38" t="str">
            <v>MENA</v>
          </cell>
        </row>
        <row r="39">
          <cell r="A39" t="str">
            <v>Iraq</v>
          </cell>
          <cell r="B39" t="str">
            <v>MENA</v>
          </cell>
        </row>
        <row r="40">
          <cell r="A40" t="str">
            <v>Jamaica</v>
          </cell>
          <cell r="B40" t="str">
            <v>LAC</v>
          </cell>
        </row>
        <row r="41">
          <cell r="A41" t="str">
            <v>Jordan</v>
          </cell>
          <cell r="B41" t="str">
            <v>MENA</v>
          </cell>
        </row>
        <row r="42">
          <cell r="A42" t="str">
            <v>Kazakhstan</v>
          </cell>
          <cell r="B42" t="str">
            <v>EECA</v>
          </cell>
        </row>
        <row r="43">
          <cell r="A43" t="str">
            <v>Kenya</v>
          </cell>
          <cell r="B43" t="str">
            <v>SSAF-A</v>
          </cell>
        </row>
        <row r="44">
          <cell r="A44" t="str">
            <v>Kyrgyzstan</v>
          </cell>
          <cell r="B44" t="str">
            <v>EECA</v>
          </cell>
        </row>
        <row r="45">
          <cell r="A45" t="str">
            <v>Lao PDR</v>
          </cell>
          <cell r="B45" t="str">
            <v>ASIA</v>
          </cell>
        </row>
        <row r="46">
          <cell r="A46" t="str">
            <v>Lebanon</v>
          </cell>
          <cell r="B46" t="str">
            <v>MENA</v>
          </cell>
        </row>
        <row r="47">
          <cell r="A47" t="str">
            <v>Lesotho</v>
          </cell>
          <cell r="B47" t="str">
            <v>SSAF-A</v>
          </cell>
        </row>
        <row r="48">
          <cell r="A48" t="str">
            <v>Liberia</v>
          </cell>
          <cell r="B48" t="str">
            <v>SSAF-A</v>
          </cell>
        </row>
        <row r="49">
          <cell r="A49" t="str">
            <v>Libya</v>
          </cell>
          <cell r="B49" t="str">
            <v>MENA</v>
          </cell>
        </row>
        <row r="50">
          <cell r="A50" t="str">
            <v>Madagascar</v>
          </cell>
          <cell r="B50" t="str">
            <v>SSAF-F</v>
          </cell>
        </row>
        <row r="51">
          <cell r="A51" t="str">
            <v>Malawi</v>
          </cell>
          <cell r="B51" t="str">
            <v>SSAF-A</v>
          </cell>
        </row>
        <row r="52">
          <cell r="A52" t="str">
            <v>Malaysia</v>
          </cell>
          <cell r="B52" t="str">
            <v>ASIA</v>
          </cell>
        </row>
        <row r="53">
          <cell r="A53" t="str">
            <v>Mali</v>
          </cell>
          <cell r="B53" t="str">
            <v>SSAF-F</v>
          </cell>
        </row>
        <row r="54">
          <cell r="A54" t="str">
            <v>Mauritania</v>
          </cell>
          <cell r="B54" t="str">
            <v>SSAF-F</v>
          </cell>
        </row>
        <row r="55">
          <cell r="A55" t="str">
            <v>Mauritius</v>
          </cell>
          <cell r="B55" t="str">
            <v>SSAF-A</v>
          </cell>
        </row>
        <row r="56">
          <cell r="A56" t="str">
            <v>Mexico</v>
          </cell>
          <cell r="B56" t="str">
            <v>LAC</v>
          </cell>
        </row>
        <row r="57">
          <cell r="A57" t="str">
            <v>Moldova</v>
          </cell>
          <cell r="B57" t="str">
            <v>EECA</v>
          </cell>
        </row>
        <row r="58">
          <cell r="A58" t="str">
            <v>Mongolia</v>
          </cell>
          <cell r="B58" t="str">
            <v>ASIA</v>
          </cell>
        </row>
        <row r="59">
          <cell r="A59" t="str">
            <v>Morocco</v>
          </cell>
          <cell r="B59" t="str">
            <v>MENA</v>
          </cell>
        </row>
        <row r="60">
          <cell r="A60" t="str">
            <v>Mozambique</v>
          </cell>
          <cell r="B60" t="str">
            <v>SSAF-F</v>
          </cell>
        </row>
        <row r="61">
          <cell r="A61" t="str">
            <v>Myanmar</v>
          </cell>
          <cell r="B61" t="str">
            <v>ASIA</v>
          </cell>
        </row>
        <row r="62">
          <cell r="A62" t="str">
            <v>Namibia</v>
          </cell>
          <cell r="B62" t="str">
            <v>SSAF-A</v>
          </cell>
        </row>
        <row r="63">
          <cell r="A63" t="str">
            <v>Nepal</v>
          </cell>
          <cell r="B63" t="str">
            <v>ASIA</v>
          </cell>
        </row>
        <row r="64">
          <cell r="A64" t="str">
            <v>Nicaragua</v>
          </cell>
          <cell r="B64" t="str">
            <v>LAC</v>
          </cell>
        </row>
        <row r="65">
          <cell r="A65" t="str">
            <v>Niger</v>
          </cell>
          <cell r="B65" t="str">
            <v>SSAF-F</v>
          </cell>
        </row>
        <row r="66">
          <cell r="A66" t="str">
            <v>Nigeria (Kaduna)</v>
          </cell>
        </row>
        <row r="67">
          <cell r="A67" t="str">
            <v>Nigeria (Lagos)</v>
          </cell>
        </row>
        <row r="68">
          <cell r="A68" t="str">
            <v>Nigeria (national)</v>
          </cell>
          <cell r="B68" t="str">
            <v>SSAF-A</v>
          </cell>
        </row>
        <row r="69">
          <cell r="A69" t="str">
            <v>Oman</v>
          </cell>
          <cell r="B69" t="str">
            <v>MENA</v>
          </cell>
        </row>
        <row r="70">
          <cell r="A70" t="str">
            <v>Pakistan (Balochistan)</v>
          </cell>
        </row>
        <row r="71">
          <cell r="A71" t="str">
            <v>Pakistan (KPK)</v>
          </cell>
        </row>
        <row r="72">
          <cell r="A72" t="str">
            <v>Pakistan (national)</v>
          </cell>
          <cell r="B72" t="str">
            <v>ASIA</v>
          </cell>
        </row>
        <row r="73">
          <cell r="A73" t="str">
            <v>Pakistan (Punjab)</v>
          </cell>
        </row>
        <row r="74">
          <cell r="A74" t="str">
            <v>Pakistan (Sindh)</v>
          </cell>
        </row>
        <row r="75">
          <cell r="A75" t="str">
            <v>Palestine</v>
          </cell>
          <cell r="B75" t="str">
            <v>MENA</v>
          </cell>
        </row>
        <row r="76">
          <cell r="A76" t="str">
            <v>Panama</v>
          </cell>
          <cell r="B76" t="str">
            <v>LAC</v>
          </cell>
        </row>
        <row r="77">
          <cell r="A77" t="str">
            <v>Papua New Guinea</v>
          </cell>
          <cell r="B77" t="str">
            <v>ASIA</v>
          </cell>
        </row>
        <row r="78">
          <cell r="A78" t="str">
            <v>Paraguay</v>
          </cell>
          <cell r="B78" t="str">
            <v>LAC</v>
          </cell>
        </row>
        <row r="79">
          <cell r="A79" t="str">
            <v>Peru</v>
          </cell>
          <cell r="B79" t="str">
            <v>LAC</v>
          </cell>
        </row>
        <row r="80">
          <cell r="A80" t="str">
            <v>Philippines</v>
          </cell>
          <cell r="B80" t="str">
            <v>ASIA</v>
          </cell>
        </row>
        <row r="81">
          <cell r="A81" t="str">
            <v>Romania</v>
          </cell>
          <cell r="B81" t="str">
            <v>EECA</v>
          </cell>
        </row>
        <row r="82">
          <cell r="A82" t="str">
            <v>Russia</v>
          </cell>
          <cell r="B82" t="str">
            <v>EECA</v>
          </cell>
        </row>
        <row r="83">
          <cell r="A83" t="str">
            <v>Rwanda</v>
          </cell>
          <cell r="B83" t="str">
            <v>SSAF-A</v>
          </cell>
        </row>
        <row r="84">
          <cell r="A84" t="str">
            <v>Sao Tome &amp; Principe</v>
          </cell>
          <cell r="B84" t="str">
            <v>SSAF-F</v>
          </cell>
        </row>
        <row r="85">
          <cell r="A85" t="str">
            <v>Senegal</v>
          </cell>
          <cell r="B85" t="str">
            <v>SSAF-F</v>
          </cell>
        </row>
        <row r="86">
          <cell r="A86" t="str">
            <v>Sierra Leone</v>
          </cell>
          <cell r="B86" t="str">
            <v>SSAF-A</v>
          </cell>
        </row>
        <row r="87">
          <cell r="A87" t="str">
            <v>Solomon Islands</v>
          </cell>
          <cell r="B87" t="str">
            <v>ASIA</v>
          </cell>
        </row>
        <row r="88">
          <cell r="A88" t="str">
            <v>Somalia</v>
          </cell>
          <cell r="B88" t="str">
            <v>SSAF-A</v>
          </cell>
        </row>
        <row r="89">
          <cell r="A89" t="str">
            <v>South Africa</v>
          </cell>
          <cell r="B89" t="str">
            <v>SSAF-A</v>
          </cell>
        </row>
        <row r="90">
          <cell r="A90" t="str">
            <v>South Sudan</v>
          </cell>
          <cell r="B90" t="str">
            <v>MENA</v>
          </cell>
        </row>
        <row r="91">
          <cell r="A91" t="str">
            <v>Sri Lanka</v>
          </cell>
          <cell r="B91" t="str">
            <v>ASIA</v>
          </cell>
        </row>
        <row r="92">
          <cell r="A92" t="str">
            <v>Sudan</v>
          </cell>
        </row>
        <row r="93">
          <cell r="A93" t="str">
            <v>Swaziland</v>
          </cell>
          <cell r="B93" t="str">
            <v>SSAF-A</v>
          </cell>
        </row>
        <row r="94">
          <cell r="A94" t="str">
            <v>Tajikistan</v>
          </cell>
          <cell r="B94" t="str">
            <v>EECA</v>
          </cell>
        </row>
        <row r="95">
          <cell r="A95" t="str">
            <v>Tanzania</v>
          </cell>
          <cell r="B95" t="str">
            <v>SSAF-A</v>
          </cell>
        </row>
        <row r="96">
          <cell r="A96" t="str">
            <v>Thailand</v>
          </cell>
          <cell r="B96" t="str">
            <v>ASIA</v>
          </cell>
        </row>
        <row r="97">
          <cell r="A97" t="str">
            <v>Timor-Leste</v>
          </cell>
          <cell r="B97" t="str">
            <v>ASIA</v>
          </cell>
        </row>
        <row r="98">
          <cell r="A98" t="str">
            <v>Togo</v>
          </cell>
          <cell r="B98" t="str">
            <v>SSAF-F</v>
          </cell>
        </row>
        <row r="99">
          <cell r="A99" t="str">
            <v>Trinidad &amp; Tobago</v>
          </cell>
          <cell r="B99" t="str">
            <v>LAC</v>
          </cell>
        </row>
        <row r="100">
          <cell r="A100" t="str">
            <v>Tunisia</v>
          </cell>
          <cell r="B100" t="str">
            <v>MENA</v>
          </cell>
        </row>
        <row r="101">
          <cell r="A101" t="str">
            <v>Turkey</v>
          </cell>
          <cell r="B101" t="str">
            <v>MENA</v>
          </cell>
        </row>
        <row r="102">
          <cell r="A102" t="str">
            <v>Turkmenistan</v>
          </cell>
          <cell r="B102" t="str">
            <v>EECA</v>
          </cell>
        </row>
        <row r="103">
          <cell r="A103" t="str">
            <v>Uganda</v>
          </cell>
          <cell r="B103" t="str">
            <v>SSAF-A</v>
          </cell>
        </row>
        <row r="104">
          <cell r="A104" t="str">
            <v>Ukraine</v>
          </cell>
          <cell r="B104" t="str">
            <v>EECA</v>
          </cell>
        </row>
        <row r="105">
          <cell r="A105" t="str">
            <v>Uzbekistan</v>
          </cell>
          <cell r="B105" t="str">
            <v>EECA</v>
          </cell>
        </row>
        <row r="106">
          <cell r="A106" t="str">
            <v>Viet Nam</v>
          </cell>
          <cell r="B106" t="str">
            <v>ASIA</v>
          </cell>
        </row>
        <row r="107">
          <cell r="A107" t="str">
            <v>Yemen</v>
          </cell>
          <cell r="B107" t="str">
            <v>MENA</v>
          </cell>
        </row>
        <row r="108">
          <cell r="A108" t="str">
            <v>Zambia</v>
          </cell>
          <cell r="B108" t="str">
            <v>SSAF-A</v>
          </cell>
        </row>
        <row r="109">
          <cell r="A109" t="str">
            <v>Zimbabwe</v>
          </cell>
          <cell r="B109" t="str">
            <v>SSAF-A</v>
          </cell>
        </row>
      </sheetData>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Michelle Weinberger" id="{DC1B49B4-6CAC-49FE-B1E5-B930B05914AB}" userId="S::MWeinberger@avenirhealth.org::272a5eef-c4d9-4e34-89da-b6011ad2dc3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U5" dT="2020-03-31T17:32:41.60" personId="{DC1B49B4-6CAC-49FE-B1E5-B930B05914AB}" id="{D5D737B4-4ADC-4F2C-8B2F-1A4EA7430755}">
    <text>Flipped for 2014 but not 2017 so can;t compare; corrected below for the calculated difference.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3555-BCCA-4BEE-97D9-5B8D9C4809BA}">
  <dimension ref="A1:AF745"/>
  <sheetViews>
    <sheetView workbookViewId="0"/>
  </sheetViews>
  <sheetFormatPr defaultRowHeight="14.5"/>
  <cols>
    <col min="2" max="2" width="11.81640625" style="1"/>
    <col min="3" max="3" width="19.453125" style="1" customWidth="1"/>
    <col min="4" max="4" width="10.453125" bestFit="1" customWidth="1"/>
    <col min="5" max="5" width="9.453125" bestFit="1" customWidth="1"/>
    <col min="6" max="8" width="9.81640625" bestFit="1" customWidth="1"/>
    <col min="9" max="9" width="9.453125" bestFit="1" customWidth="1"/>
  </cols>
  <sheetData>
    <row r="1" spans="2:18">
      <c r="B1" s="93"/>
      <c r="C1" s="93"/>
      <c r="D1" s="234" t="s">
        <v>226</v>
      </c>
      <c r="E1" s="234"/>
      <c r="F1" s="234"/>
      <c r="G1" s="234"/>
      <c r="H1" s="234"/>
      <c r="I1" s="234"/>
      <c r="M1" s="93"/>
      <c r="N1" s="93"/>
      <c r="O1" s="93"/>
      <c r="P1" s="93"/>
      <c r="Q1" s="93"/>
      <c r="R1" s="93"/>
    </row>
    <row r="2" spans="2:18">
      <c r="B2" s="93"/>
      <c r="C2" s="93"/>
      <c r="D2" s="83" t="s">
        <v>218</v>
      </c>
      <c r="E2" s="84" t="s">
        <v>219</v>
      </c>
      <c r="F2" s="85" t="s">
        <v>220</v>
      </c>
      <c r="G2" s="86" t="s">
        <v>221</v>
      </c>
      <c r="H2" s="87" t="s">
        <v>221</v>
      </c>
      <c r="M2" s="101"/>
      <c r="N2" s="101"/>
      <c r="O2" s="101"/>
      <c r="P2" s="101"/>
      <c r="Q2" s="101"/>
    </row>
    <row r="3" spans="2:18">
      <c r="B3" s="93"/>
      <c r="C3" s="93"/>
      <c r="D3" s="88" t="s">
        <v>3</v>
      </c>
      <c r="E3" s="89" t="s">
        <v>4</v>
      </c>
      <c r="F3" s="90" t="s">
        <v>5</v>
      </c>
      <c r="G3" s="91" t="s">
        <v>6</v>
      </c>
      <c r="H3" s="92" t="s">
        <v>7</v>
      </c>
      <c r="I3" s="96" t="s">
        <v>228</v>
      </c>
      <c r="M3" s="102"/>
      <c r="N3" s="102"/>
      <c r="O3" s="102"/>
      <c r="P3" s="102"/>
      <c r="Q3" s="102"/>
      <c r="R3" s="96"/>
    </row>
    <row r="4" spans="2:18">
      <c r="B4" s="94" t="s">
        <v>222</v>
      </c>
      <c r="C4" s="94" t="s">
        <v>223</v>
      </c>
    </row>
    <row r="5" spans="2:18">
      <c r="B5" s="60" t="s">
        <v>110</v>
      </c>
      <c r="C5" s="95" t="s">
        <v>111</v>
      </c>
      <c r="D5">
        <f>AVERAGEIFS('2017 Individual scores unweight'!C13:CK13,'2017 Individual scores unweight'!$C$2:$CK$2,'2017 Global results'!$D$3,'2017 Individual scores unweight'!$C$3:$CK$3,"y")</f>
        <v>86.056644880174289</v>
      </c>
      <c r="E5">
        <f>AVERAGEIFS('2017 Individual scores unweight'!C13:CK13,'2017 Individual scores unweight'!$C$2:$CK$2,'2017 Global results'!$E$3,'2017 Individual scores unweight'!$C$3:$CK$3,"y")</f>
        <v>57.06962785114046</v>
      </c>
      <c r="F5">
        <f>AVERAGEIFS('2017 Individual scores unweight'!C13:CK13,'2017 Individual scores unweight'!$C$2:$CK$2,'2017 Global results'!$F$3,'2017 Individual scores unweight'!$C$3:$CK$3,"y")</f>
        <v>57.746005809731308</v>
      </c>
      <c r="G5">
        <f>AVERAGEIFS('2017 Individual scores unweight'!C13:CK13,'2017 Individual scores unweight'!$C$2:$CK$2,'2017 Global results'!$G$3,'2017 Individual scores unweight'!$C$3:$CK$3,"y")</f>
        <v>65.284313725490193</v>
      </c>
      <c r="H5">
        <f>AVERAGEIFS('2017 Individual scores unweight'!C13:CK13,'2017 Individual scores unweight'!$C$2:$CK$2,'2017 Global results'!$H$3,'2017 Individual scores unweight'!$C$3:$CK$3,"y")</f>
        <v>53.727176853647435</v>
      </c>
      <c r="I5">
        <f>AVERAGEIF('2017 Individual scores unweight'!$C$3:$CK$3,"y",'2017 Individual scores unweight'!C13:CK13)</f>
        <v>62.96676533861406</v>
      </c>
    </row>
    <row r="6" spans="2:18">
      <c r="B6" s="60" t="s">
        <v>115</v>
      </c>
      <c r="C6" s="95" t="s">
        <v>116</v>
      </c>
      <c r="D6">
        <f>AVERAGEIFS('2017 Individual scores unweight'!C14:CK14,'2017 Individual scores unweight'!$C$2:$CK$2,'2017 Global results'!$D$3,'2017 Individual scores unweight'!$C$3:$CK$3,"y")</f>
        <v>86.913580246913583</v>
      </c>
      <c r="E6">
        <f>AVERAGEIFS('2017 Individual scores unweight'!C14:CK14,'2017 Individual scores unweight'!$C$2:$CK$2,'2017 Global results'!$E$3,'2017 Individual scores unweight'!$C$3:$CK$3,"y")</f>
        <v>79.439153439153429</v>
      </c>
      <c r="F6">
        <f>AVERAGEIFS('2017 Individual scores unweight'!C14:CK14,'2017 Individual scores unweight'!$C$2:$CK$2,'2017 Global results'!$F$3,'2017 Individual scores unweight'!$C$3:$CK$3,"y")</f>
        <v>74.691358024691354</v>
      </c>
      <c r="G6">
        <f>AVERAGEIFS('2017 Individual scores unweight'!C14:CK14,'2017 Individual scores unweight'!$C$2:$CK$2,'2017 Global results'!$G$3,'2017 Individual scores unweight'!$C$3:$CK$3,"y")</f>
        <v>73.333333333333329</v>
      </c>
      <c r="H6">
        <f>AVERAGEIFS('2017 Individual scores unweight'!C14:CK14,'2017 Individual scores unweight'!$C$2:$CK$2,'2017 Global results'!$H$3,'2017 Individual scores unweight'!$C$3:$CK$3,"y")</f>
        <v>55.996472663139329</v>
      </c>
      <c r="I6">
        <f>AVERAGEIF('2017 Individual scores unweight'!$C$3:$CK$3,"y",'2017 Individual scores unweight'!C14:CK14)</f>
        <v>74.871453766691872</v>
      </c>
    </row>
    <row r="7" spans="2:18">
      <c r="B7" s="60" t="s">
        <v>110</v>
      </c>
      <c r="C7" s="95" t="s">
        <v>118</v>
      </c>
      <c r="D7">
        <f>AVERAGEIFS('2017 Individual scores unweight'!C15:CK15,'2017 Individual scores unweight'!$C$2:$CK$2,'2017 Global results'!$D$3,'2017 Individual scores unweight'!$C$3:$CK$3,"y")</f>
        <v>78.037686809616631</v>
      </c>
      <c r="E7">
        <f>AVERAGEIFS('2017 Individual scores unweight'!C15:CK15,'2017 Individual scores unweight'!$C$2:$CK$2,'2017 Global results'!$E$3,'2017 Individual scores unweight'!$C$3:$CK$3,"y")</f>
        <v>53.550556674911675</v>
      </c>
      <c r="F7">
        <f>AVERAGEIFS('2017 Individual scores unweight'!C15:CK15,'2017 Individual scores unweight'!$C$2:$CK$2,'2017 Global results'!$F$3,'2017 Individual scores unweight'!$C$3:$CK$3,"y")</f>
        <v>62.601865388780595</v>
      </c>
      <c r="G7">
        <f>AVERAGEIFS('2017 Individual scores unweight'!C15:CK15,'2017 Individual scores unweight'!$C$2:$CK$2,'2017 Global results'!$G$3,'2017 Individual scores unweight'!$C$3:$CK$3,"y")</f>
        <v>64.957000343997237</v>
      </c>
      <c r="H7">
        <f>AVERAGEIFS('2017 Individual scores unweight'!C15:CK15,'2017 Individual scores unweight'!$C$2:$CK$2,'2017 Global results'!$H$3,'2017 Individual scores unweight'!$C$3:$CK$3,"y")</f>
        <v>56.832626227879061</v>
      </c>
      <c r="I7">
        <f>AVERAGEIF('2017 Individual scores unweight'!$C$3:$CK$3,"y",'2017 Individual scores unweight'!C15:CK15)</f>
        <v>62.950015288766565</v>
      </c>
    </row>
    <row r="8" spans="2:18">
      <c r="B8" s="60" t="s">
        <v>110</v>
      </c>
      <c r="C8" s="95" t="s">
        <v>121</v>
      </c>
      <c r="D8">
        <f>AVERAGEIFS('2017 Individual scores unweight'!C16:CK16,'2017 Individual scores unweight'!$C$2:$CK$2,'2017 Global results'!$D$3,'2017 Individual scores unweight'!$C$3:$CK$3,"y")</f>
        <v>72.91245791245791</v>
      </c>
      <c r="E8">
        <f>AVERAGEIFS('2017 Individual scores unweight'!C16:CK16,'2017 Individual scores unweight'!$C$2:$CK$2,'2017 Global results'!$E$3,'2017 Individual scores unweight'!$C$3:$CK$3,"y")</f>
        <v>58.75893947322519</v>
      </c>
      <c r="F8">
        <f>AVERAGEIFS('2017 Individual scores unweight'!C16:CK16,'2017 Individual scores unweight'!$C$2:$CK$2,'2017 Global results'!$F$3,'2017 Individual scores unweight'!$C$3:$CK$3,"y")</f>
        <v>57.886665803332455</v>
      </c>
      <c r="G8">
        <f>AVERAGEIFS('2017 Individual scores unweight'!C16:CK16,'2017 Individual scores unweight'!$C$2:$CK$2,'2017 Global results'!$G$3,'2017 Individual scores unweight'!$C$3:$CK$3,"y")</f>
        <v>58.051282051282058</v>
      </c>
      <c r="H8">
        <f>AVERAGEIFS('2017 Individual scores unweight'!C16:CK16,'2017 Individual scores unweight'!$C$2:$CK$2,'2017 Global results'!$H$3,'2017 Individual scores unweight'!$C$3:$CK$3,"y")</f>
        <v>68.980374563707898</v>
      </c>
      <c r="I8">
        <f>AVERAGEIF('2017 Individual scores unweight'!$C$3:$CK$3,"y",'2017 Individual scores unweight'!C16:CK16)</f>
        <v>62.245302757207526</v>
      </c>
    </row>
    <row r="9" spans="2:18">
      <c r="B9" s="60" t="s">
        <v>122</v>
      </c>
      <c r="C9" s="95" t="s">
        <v>123</v>
      </c>
      <c r="D9">
        <f>AVERAGEIFS('2017 Individual scores unweight'!C17:CK17,'2017 Individual scores unweight'!$C$2:$CK$2,'2017 Global results'!$D$3,'2017 Individual scores unweight'!$C$3:$CK$3,"y")</f>
        <v>67.806267806267812</v>
      </c>
      <c r="E9">
        <f>AVERAGEIFS('2017 Individual scores unweight'!C17:CK17,'2017 Individual scores unweight'!$C$2:$CK$2,'2017 Global results'!$E$3,'2017 Individual scores unweight'!$C$3:$CK$3,"y")</f>
        <v>34.536019536019538</v>
      </c>
      <c r="F9">
        <f>AVERAGEIFS('2017 Individual scores unweight'!C17:CK17,'2017 Individual scores unweight'!$C$2:$CK$2,'2017 Global results'!$F$3,'2017 Individual scores unweight'!$C$3:$CK$3,"y")</f>
        <v>46.296296296296298</v>
      </c>
      <c r="G9">
        <f>AVERAGEIFS('2017 Individual scores unweight'!C17:CK17,'2017 Individual scores unweight'!$C$2:$CK$2,'2017 Global results'!$G$3,'2017 Individual scores unweight'!$C$3:$CK$3,"y")</f>
        <v>36.92307692307692</v>
      </c>
      <c r="H9">
        <f>AVERAGEIFS('2017 Individual scores unweight'!C17:CK17,'2017 Individual scores unweight'!$C$2:$CK$2,'2017 Global results'!$H$3,'2017 Individual scores unweight'!$C$3:$CK$3,"y")</f>
        <v>43.592074592074589</v>
      </c>
      <c r="I9">
        <f>AVERAGEIF('2017 Individual scores unweight'!$C$3:$CK$3,"y",'2017 Individual scores unweight'!C17:CK17)</f>
        <v>45.906315906315918</v>
      </c>
    </row>
    <row r="10" spans="2:18">
      <c r="B10" s="60" t="s">
        <v>119</v>
      </c>
      <c r="C10" s="95" t="s">
        <v>124</v>
      </c>
      <c r="D10">
        <f>AVERAGEIFS('2017 Individual scores unweight'!C18:CK18,'2017 Individual scores unweight'!$C$2:$CK$2,'2017 Global results'!$D$3,'2017 Individual scores unweight'!$C$3:$CK$3,"y")</f>
        <v>72.53086419753086</v>
      </c>
      <c r="E10">
        <f>AVERAGEIFS('2017 Individual scores unweight'!C18:CK18,'2017 Individual scores unweight'!$C$2:$CK$2,'2017 Global results'!$E$3,'2017 Individual scores unweight'!$C$3:$CK$3,"y")</f>
        <v>72.161172161172161</v>
      </c>
      <c r="F10">
        <f>AVERAGEIFS('2017 Individual scores unweight'!C18:CK18,'2017 Individual scores unweight'!$C$2:$CK$2,'2017 Global results'!$F$3,'2017 Individual scores unweight'!$C$3:$CK$3,"y")</f>
        <v>71.794871794871796</v>
      </c>
      <c r="G10">
        <f>AVERAGEIFS('2017 Individual scores unweight'!C18:CK18,'2017 Individual scores unweight'!$C$2:$CK$2,'2017 Global results'!$G$3,'2017 Individual scores unweight'!$C$3:$CK$3,"y")</f>
        <v>84.615384615384613</v>
      </c>
      <c r="H10">
        <f>AVERAGEIFS('2017 Individual scores unweight'!C18:CK18,'2017 Individual scores unweight'!$C$2:$CK$2,'2017 Global results'!$H$3,'2017 Individual scores unweight'!$C$3:$CK$3,"y")</f>
        <v>72.726495726495727</v>
      </c>
      <c r="I10">
        <f>AVERAGEIF('2017 Individual scores unweight'!$C$3:$CK$3,"y",'2017 Individual scores unweight'!C18:CK18)</f>
        <v>73.958892958892989</v>
      </c>
    </row>
    <row r="11" spans="2:18">
      <c r="B11" s="60" t="s">
        <v>119</v>
      </c>
      <c r="C11" s="95" t="s">
        <v>125</v>
      </c>
      <c r="D11">
        <f>AVERAGEIFS('2017 Individual scores unweight'!C19:CK19,'2017 Individual scores unweight'!$C$2:$CK$2,'2017 Global results'!$D$3,'2017 Individual scores unweight'!$C$3:$CK$3,"y")</f>
        <v>81.084656084656075</v>
      </c>
      <c r="E11">
        <f>AVERAGEIFS('2017 Individual scores unweight'!C19:CK19,'2017 Individual scores unweight'!$C$2:$CK$2,'2017 Global results'!$E$3,'2017 Individual scores unweight'!$C$3:$CK$3,"y")</f>
        <v>64.126984126984127</v>
      </c>
      <c r="F11">
        <f>AVERAGEIFS('2017 Individual scores unweight'!C19:CK19,'2017 Individual scores unweight'!$C$2:$CK$2,'2017 Global results'!$F$3,'2017 Individual scores unweight'!$C$3:$CK$3,"y")</f>
        <v>76.119251119251118</v>
      </c>
      <c r="G11">
        <f>AVERAGEIFS('2017 Individual scores unweight'!C19:CK19,'2017 Individual scores unweight'!$C$2:$CK$2,'2017 Global results'!$G$3,'2017 Individual scores unweight'!$C$3:$CK$3,"y")</f>
        <v>67.142857142857153</v>
      </c>
      <c r="H11">
        <f>AVERAGEIFS('2017 Individual scores unweight'!C19:CK19,'2017 Individual scores unweight'!$C$2:$CK$2,'2017 Global results'!$H$3,'2017 Individual scores unweight'!$C$3:$CK$3,"y")</f>
        <v>66.018518518518505</v>
      </c>
      <c r="I11">
        <f>AVERAGEIF('2017 Individual scores unweight'!$C$3:$CK$3,"y",'2017 Individual scores unweight'!C19:CK19)</f>
        <v>71.846706203849038</v>
      </c>
    </row>
    <row r="12" spans="2:18">
      <c r="B12" s="60" t="s">
        <v>110</v>
      </c>
      <c r="C12" s="95" t="s">
        <v>126</v>
      </c>
      <c r="D12">
        <f>AVERAGEIFS('2017 Individual scores unweight'!C20:CK20,'2017 Individual scores unweight'!$C$2:$CK$2,'2017 Global results'!$D$3,'2017 Individual scores unweight'!$C$3:$CK$3,"y")</f>
        <v>83.333333333333329</v>
      </c>
      <c r="E12">
        <f>AVERAGEIFS('2017 Individual scores unweight'!C20:CK20,'2017 Individual scores unweight'!$C$2:$CK$2,'2017 Global results'!$E$3,'2017 Individual scores unweight'!$C$3:$CK$3,"y")</f>
        <v>58.660619803476948</v>
      </c>
      <c r="F12">
        <f>AVERAGEIFS('2017 Individual scores unweight'!C20:CK20,'2017 Individual scores unweight'!$C$2:$CK$2,'2017 Global results'!$F$3,'2017 Individual scores unweight'!$C$3:$CK$3,"y")</f>
        <v>62.006172839506178</v>
      </c>
      <c r="G12">
        <f>AVERAGEIFS('2017 Individual scores unweight'!C20:CK20,'2017 Individual scores unweight'!$C$2:$CK$2,'2017 Global results'!$G$3,'2017 Individual scores unweight'!$C$3:$CK$3,"y")</f>
        <v>61.714285714285708</v>
      </c>
      <c r="H12">
        <f>AVERAGEIFS('2017 Individual scores unweight'!C20:CK20,'2017 Individual scores unweight'!$C$2:$CK$2,'2017 Global results'!$H$3,'2017 Individual scores unweight'!$C$3:$CK$3,"y")</f>
        <v>62.187410120743451</v>
      </c>
      <c r="I12">
        <f>AVERAGEIF('2017 Individual scores unweight'!$C$3:$CK$3,"y",'2017 Individual scores unweight'!C20:CK20)</f>
        <v>64.977339767815963</v>
      </c>
    </row>
    <row r="13" spans="2:18">
      <c r="B13" s="60" t="s">
        <v>127</v>
      </c>
      <c r="C13" s="95" t="s">
        <v>128</v>
      </c>
      <c r="D13">
        <f>AVERAGEIFS('2017 Individual scores unweight'!C21:CK21,'2017 Individual scores unweight'!$C$2:$CK$2,'2017 Global results'!$D$3,'2017 Individual scores unweight'!$C$3:$CK$3,"y")</f>
        <v>77.671957671957671</v>
      </c>
      <c r="E13">
        <f>AVERAGEIFS('2017 Individual scores unweight'!C21:CK21,'2017 Individual scores unweight'!$C$2:$CK$2,'2017 Global results'!$E$3,'2017 Individual scores unweight'!$C$3:$CK$3,"y")</f>
        <v>71.409331409331415</v>
      </c>
      <c r="F13">
        <f>AVERAGEIFS('2017 Individual scores unweight'!C21:CK21,'2017 Individual scores unweight'!$C$2:$CK$2,'2017 Global results'!$F$3,'2017 Individual scores unweight'!$C$3:$CK$3,"y")</f>
        <v>64.977337477337485</v>
      </c>
      <c r="G13">
        <f>AVERAGEIFS('2017 Individual scores unweight'!C21:CK21,'2017 Individual scores unweight'!$C$2:$CK$2,'2017 Global results'!$G$3,'2017 Individual scores unweight'!$C$3:$CK$3,"y")</f>
        <v>54.646464646464644</v>
      </c>
      <c r="H13">
        <f>AVERAGEIFS('2017 Individual scores unweight'!C21:CK21,'2017 Individual scores unweight'!$C$2:$CK$2,'2017 Global results'!$H$3,'2017 Individual scores unweight'!$C$3:$CK$3,"y")</f>
        <v>66.635716135716137</v>
      </c>
      <c r="I13">
        <f>AVERAGEIF('2017 Individual scores unweight'!$C$3:$CK$3,"y",'2017 Individual scores unweight'!C21:CK21)</f>
        <v>67.201029129600556</v>
      </c>
    </row>
    <row r="14" spans="2:18">
      <c r="B14" s="60" t="s">
        <v>119</v>
      </c>
      <c r="C14" s="95" t="s">
        <v>129</v>
      </c>
      <c r="D14">
        <f>AVERAGEIFS('2017 Individual scores unweight'!C22:CK22,'2017 Individual scores unweight'!$C$2:$CK$2,'2017 Global results'!$D$3,'2017 Individual scores unweight'!$C$3:$CK$3,"y")</f>
        <v>56.034706034706034</v>
      </c>
      <c r="E14">
        <f>AVERAGEIFS('2017 Individual scores unweight'!C22:CK22,'2017 Individual scores unweight'!$C$2:$CK$2,'2017 Global results'!$E$3,'2017 Individual scores unweight'!$C$3:$CK$3,"y")</f>
        <v>63.141858141858144</v>
      </c>
      <c r="F14">
        <f>AVERAGEIFS('2017 Individual scores unweight'!C22:CK22,'2017 Individual scores unweight'!$C$2:$CK$2,'2017 Global results'!$F$3,'2017 Individual scores unweight'!$C$3:$CK$3,"y")</f>
        <v>55.497126330459658</v>
      </c>
      <c r="G14">
        <f>AVERAGEIFS('2017 Individual scores unweight'!C22:CK22,'2017 Individual scores unweight'!$C$2:$CK$2,'2017 Global results'!$G$3,'2017 Individual scores unweight'!$C$3:$CK$3,"y")</f>
        <v>52.358974358974351</v>
      </c>
      <c r="H14">
        <f>AVERAGEIFS('2017 Individual scores unweight'!C22:CK22,'2017 Individual scores unweight'!$C$2:$CK$2,'2017 Global results'!$H$3,'2017 Individual scores unweight'!$C$3:$CK$3,"y")</f>
        <v>51.987764087764091</v>
      </c>
      <c r="I14">
        <f>AVERAGEIF('2017 Individual scores unweight'!$C$3:$CK$3,"y",'2017 Individual scores unweight'!C22:CK22)</f>
        <v>56.168584325727188</v>
      </c>
    </row>
    <row r="15" spans="2:18">
      <c r="B15" s="60" t="s">
        <v>119</v>
      </c>
      <c r="C15" s="95" t="s">
        <v>130</v>
      </c>
      <c r="D15">
        <f>AVERAGEIFS('2017 Individual scores unweight'!C23:CK23,'2017 Individual scores unweight'!$C$2:$CK$2,'2017 Global results'!$D$3,'2017 Individual scores unweight'!$C$3:$CK$3,"y")</f>
        <v>49.188712522045854</v>
      </c>
      <c r="E15">
        <f>AVERAGEIFS('2017 Individual scores unweight'!C23:CK23,'2017 Individual scores unweight'!$C$2:$CK$2,'2017 Global results'!$E$3,'2017 Individual scores unweight'!$C$3:$CK$3,"y")</f>
        <v>36.24338624338624</v>
      </c>
      <c r="F15">
        <f>AVERAGEIFS('2017 Individual scores unweight'!C23:CK23,'2017 Individual scores unweight'!$C$2:$CK$2,'2017 Global results'!$F$3,'2017 Individual scores unweight'!$C$3:$CK$3,"y")</f>
        <v>50.621693121693113</v>
      </c>
      <c r="G15">
        <f>AVERAGEIFS('2017 Individual scores unweight'!C23:CK23,'2017 Individual scores unweight'!$C$2:$CK$2,'2017 Global results'!$G$3,'2017 Individual scores unweight'!$C$3:$CK$3,"y")</f>
        <v>47.999999999999993</v>
      </c>
      <c r="H15">
        <f>AVERAGEIFS('2017 Individual scores unweight'!C23:CK23,'2017 Individual scores unweight'!$C$2:$CK$2,'2017 Global results'!$H$3,'2017 Individual scores unweight'!$C$3:$CK$3,"y")</f>
        <v>49.658730158730158</v>
      </c>
      <c r="I15">
        <f>AVERAGEIF('2017 Individual scores unweight'!$C$3:$CK$3,"y",'2017 Individual scores unweight'!C23:CK23)</f>
        <v>46.988284202569929</v>
      </c>
    </row>
    <row r="16" spans="2:18">
      <c r="B16" s="60" t="s">
        <v>122</v>
      </c>
      <c r="C16" s="95" t="s">
        <v>131</v>
      </c>
      <c r="D16">
        <f>AVERAGEIFS('2017 Individual scores unweight'!C24:CK24,'2017 Individual scores unweight'!$C$2:$CK$2,'2017 Global results'!$D$3,'2017 Individual scores unweight'!$C$3:$CK$3,"y")</f>
        <v>74.728769173213621</v>
      </c>
      <c r="E16">
        <f>AVERAGEIFS('2017 Individual scores unweight'!C24:CK24,'2017 Individual scores unweight'!$C$2:$CK$2,'2017 Global results'!$E$3,'2017 Individual scores unweight'!$C$3:$CK$3,"y")</f>
        <v>71.256373256373251</v>
      </c>
      <c r="F16">
        <f>AVERAGEIFS('2017 Individual scores unweight'!C24:CK24,'2017 Individual scores unweight'!$C$2:$CK$2,'2017 Global results'!$F$3,'2017 Individual scores unweight'!$C$3:$CK$3,"y")</f>
        <v>59.710531238309017</v>
      </c>
      <c r="G16">
        <f>AVERAGEIFS('2017 Individual scores unweight'!C24:CK24,'2017 Individual scores unweight'!$C$2:$CK$2,'2017 Global results'!$G$3,'2017 Individual scores unweight'!$C$3:$CK$3,"y")</f>
        <v>75.818181818181813</v>
      </c>
      <c r="H16">
        <f>AVERAGEIFS('2017 Individual scores unweight'!C24:CK24,'2017 Individual scores unweight'!$C$2:$CK$2,'2017 Global results'!$H$3,'2017 Individual scores unweight'!$C$3:$CK$3,"y")</f>
        <v>61.852188552188558</v>
      </c>
      <c r="I16">
        <f>AVERAGEIF('2017 Individual scores unweight'!$C$3:$CK$3,"y",'2017 Individual scores unweight'!C24:CK24)</f>
        <v>67.201298701298697</v>
      </c>
    </row>
    <row r="17" spans="2:9">
      <c r="B17" s="60" t="s">
        <v>119</v>
      </c>
      <c r="C17" s="95" t="s">
        <v>132</v>
      </c>
      <c r="D17">
        <f>AVERAGEIFS('2017 Individual scores unweight'!C25:CK25,'2017 Individual scores unweight'!$C$2:$CK$2,'2017 Global results'!$D$3,'2017 Individual scores unweight'!$C$3:$CK$3,"y")</f>
        <v>67.287342287342298</v>
      </c>
      <c r="E17">
        <f>AVERAGEIFS('2017 Individual scores unweight'!C25:CK25,'2017 Individual scores unweight'!$C$2:$CK$2,'2017 Global results'!$E$3,'2017 Individual scores unweight'!$C$3:$CK$3,"y")</f>
        <v>69.617446046017477</v>
      </c>
      <c r="F17">
        <f>AVERAGEIFS('2017 Individual scores unweight'!C25:CK25,'2017 Individual scores unweight'!$C$2:$CK$2,'2017 Global results'!$F$3,'2017 Individual scores unweight'!$C$3:$CK$3,"y")</f>
        <v>63.880563880563876</v>
      </c>
      <c r="G17">
        <f>AVERAGEIFS('2017 Individual scores unweight'!C25:CK25,'2017 Individual scores unweight'!$C$2:$CK$2,'2017 Global results'!$G$3,'2017 Individual scores unweight'!$C$3:$CK$3,"y")</f>
        <v>43.752247752247754</v>
      </c>
      <c r="H17">
        <f>AVERAGEIFS('2017 Individual scores unweight'!C25:CK25,'2017 Individual scores unweight'!$C$2:$CK$2,'2017 Global results'!$H$3,'2017 Individual scores unweight'!$C$3:$CK$3,"y")</f>
        <v>56.007511007511006</v>
      </c>
      <c r="I17">
        <f>AVERAGEIF('2017 Individual scores unweight'!$C$3:$CK$3,"y",'2017 Individual scores unweight'!C25:CK25)</f>
        <v>61.611763897478198</v>
      </c>
    </row>
    <row r="18" spans="2:9">
      <c r="B18" s="60" t="s">
        <v>119</v>
      </c>
      <c r="C18" s="95" t="s">
        <v>133</v>
      </c>
      <c r="D18">
        <f>AVERAGEIFS('2017 Individual scores unweight'!C26:CK26,'2017 Individual scores unweight'!$C$2:$CK$2,'2017 Global results'!$D$3,'2017 Individual scores unweight'!$C$3:$CK$3,"y")</f>
        <v>71.957106679328902</v>
      </c>
      <c r="E18">
        <f>AVERAGEIFS('2017 Individual scores unweight'!C26:CK26,'2017 Individual scores unweight'!$C$2:$CK$2,'2017 Global results'!$E$3,'2017 Individual scores unweight'!$C$3:$CK$3,"y")</f>
        <v>79.480519480519476</v>
      </c>
      <c r="F18">
        <f>AVERAGEIFS('2017 Individual scores unweight'!C26:CK26,'2017 Individual scores unweight'!$C$2:$CK$2,'2017 Global results'!$F$3,'2017 Individual scores unweight'!$C$3:$CK$3,"y")</f>
        <v>64.742965367965368</v>
      </c>
      <c r="G18">
        <f>AVERAGEIFS('2017 Individual scores unweight'!C26:CK26,'2017 Individual scores unweight'!$C$2:$CK$2,'2017 Global results'!$G$3,'2017 Individual scores unweight'!$C$3:$CK$3,"y")</f>
        <v>50.333333333333336</v>
      </c>
      <c r="H18">
        <f>AVERAGEIFS('2017 Individual scores unweight'!C26:CK26,'2017 Individual scores unweight'!$C$2:$CK$2,'2017 Global results'!$H$3,'2017 Individual scores unweight'!$C$3:$CK$3,"y")</f>
        <v>58.556734006734004</v>
      </c>
      <c r="I18">
        <f>AVERAGEIF('2017 Individual scores unweight'!$C$3:$CK$3,"y",'2017 Individual scores unweight'!C26:CK26)</f>
        <v>65.984919930158028</v>
      </c>
    </row>
    <row r="19" spans="2:9">
      <c r="B19" s="60" t="s">
        <v>122</v>
      </c>
      <c r="C19" s="95" t="s">
        <v>134</v>
      </c>
      <c r="D19">
        <f>AVERAGEIFS('2017 Individual scores unweight'!C27:CK27,'2017 Individual scores unweight'!$C$2:$CK$2,'2017 Global results'!$D$3,'2017 Individual scores unweight'!$C$3:$CK$3,"y")</f>
        <v>63.034188034188041</v>
      </c>
      <c r="E19">
        <f>AVERAGEIFS('2017 Individual scores unweight'!C27:CK27,'2017 Individual scores unweight'!$C$2:$CK$2,'2017 Global results'!$E$3,'2017 Individual scores unweight'!$C$3:$CK$3,"y")</f>
        <v>56.349206349206341</v>
      </c>
      <c r="F19">
        <f>AVERAGEIFS('2017 Individual scores unweight'!C27:CK27,'2017 Individual scores unweight'!$C$2:$CK$2,'2017 Global results'!$F$3,'2017 Individual scores unweight'!$C$3:$CK$3,"y")</f>
        <v>62.417674917674908</v>
      </c>
      <c r="G19">
        <f>AVERAGEIFS('2017 Individual scores unweight'!C27:CK27,'2017 Individual scores unweight'!$C$2:$CK$2,'2017 Global results'!$G$3,'2017 Individual scores unweight'!$C$3:$CK$3,"y")</f>
        <v>47.582417582417584</v>
      </c>
      <c r="H19">
        <f>AVERAGEIFS('2017 Individual scores unweight'!C27:CK27,'2017 Individual scores unweight'!$C$2:$CK$2,'2017 Global results'!$H$3,'2017 Individual scores unweight'!$C$3:$CK$3,"y")</f>
        <v>61.189255189255185</v>
      </c>
      <c r="I19">
        <f>AVERAGEIF('2017 Individual scores unweight'!$C$3:$CK$3,"y",'2017 Individual scores unweight'!C27:CK27)</f>
        <v>59.014858157715288</v>
      </c>
    </row>
    <row r="20" spans="2:9">
      <c r="B20" s="60" t="s">
        <v>119</v>
      </c>
      <c r="C20" s="95" t="s">
        <v>135</v>
      </c>
      <c r="D20">
        <f>AVERAGEIFS('2017 Individual scores unweight'!C28:CK28,'2017 Individual scores unweight'!$C$2:$CK$2,'2017 Global results'!$D$3,'2017 Individual scores unweight'!$C$3:$CK$3,"y")</f>
        <v>74.660493827160494</v>
      </c>
      <c r="E20">
        <f>AVERAGEIFS('2017 Individual scores unweight'!C28:CK28,'2017 Individual scores unweight'!$C$2:$CK$2,'2017 Global results'!$E$3,'2017 Individual scores unweight'!$C$3:$CK$3,"y")</f>
        <v>55.841269841269842</v>
      </c>
      <c r="F20">
        <f>AVERAGEIFS('2017 Individual scores unweight'!C28:CK28,'2017 Individual scores unweight'!$C$2:$CK$2,'2017 Global results'!$F$3,'2017 Individual scores unweight'!$C$3:$CK$3,"y")</f>
        <v>63.302469135802475</v>
      </c>
      <c r="G20">
        <f>AVERAGEIFS('2017 Individual scores unweight'!C28:CK28,'2017 Individual scores unweight'!$C$2:$CK$2,'2017 Global results'!$G$3,'2017 Individual scores unweight'!$C$3:$CK$3,"y")</f>
        <v>44.444444444444443</v>
      </c>
      <c r="H20">
        <f>AVERAGEIFS('2017 Individual scores unweight'!C28:CK28,'2017 Individual scores unweight'!$C$2:$CK$2,'2017 Global results'!$H$3,'2017 Individual scores unweight'!$C$3:$CK$3,"y")</f>
        <v>55.946913580246907</v>
      </c>
      <c r="I20">
        <f>AVERAGEIF('2017 Individual scores unweight'!$C$3:$CK$3,"y",'2017 Individual scores unweight'!C28:CK28)</f>
        <v>60.012522045855377</v>
      </c>
    </row>
    <row r="21" spans="2:9">
      <c r="B21" s="60" t="s">
        <v>112</v>
      </c>
      <c r="C21" s="95" t="s">
        <v>136</v>
      </c>
      <c r="D21">
        <f>AVERAGEIFS('2017 Individual scores unweight'!C29:CK29,'2017 Individual scores unweight'!$C$2:$CK$2,'2017 Global results'!$D$3,'2017 Individual scores unweight'!$C$3:$CK$3,"y")</f>
        <v>67.648709315375982</v>
      </c>
      <c r="E21">
        <f>AVERAGEIFS('2017 Individual scores unweight'!C29:CK29,'2017 Individual scores unweight'!$C$2:$CK$2,'2017 Global results'!$E$3,'2017 Individual scores unweight'!$C$3:$CK$3,"y")</f>
        <v>63.201058201058196</v>
      </c>
      <c r="F21">
        <f>AVERAGEIFS('2017 Individual scores unweight'!C29:CK29,'2017 Individual scores unweight'!$C$2:$CK$2,'2017 Global results'!$F$3,'2017 Individual scores unweight'!$C$3:$CK$3,"y")</f>
        <v>62.890011223344551</v>
      </c>
      <c r="G21">
        <f>AVERAGEIFS('2017 Individual scores unweight'!C29:CK29,'2017 Individual scores unweight'!$C$2:$CK$2,'2017 Global results'!$G$3,'2017 Individual scores unweight'!$C$3:$CK$3,"y")</f>
        <v>62.87878787878789</v>
      </c>
      <c r="H21">
        <f>AVERAGEIFS('2017 Individual scores unweight'!C29:CK29,'2017 Individual scores unweight'!$C$2:$CK$2,'2017 Global results'!$H$3,'2017 Individual scores unweight'!$C$3:$CK$3,"y")</f>
        <v>47.667340067340071</v>
      </c>
      <c r="I21">
        <f>AVERAGEIF('2017 Individual scores unweight'!$C$3:$CK$3,"y",'2017 Individual scores unweight'!C29:CK29)</f>
        <v>61.591726791726799</v>
      </c>
    </row>
    <row r="22" spans="2:9">
      <c r="B22" s="60" t="s">
        <v>122</v>
      </c>
      <c r="C22" s="95" t="s">
        <v>137</v>
      </c>
      <c r="D22">
        <f>AVERAGEIFS('2017 Individual scores unweight'!C30:CK30,'2017 Individual scores unweight'!$C$2:$CK$2,'2017 Global results'!$D$3,'2017 Individual scores unweight'!$C$3:$CK$3,"y")</f>
        <v>62.332297332297337</v>
      </c>
      <c r="E22">
        <f>AVERAGEIFS('2017 Individual scores unweight'!C30:CK30,'2017 Individual scores unweight'!$C$2:$CK$2,'2017 Global results'!$E$3,'2017 Individual scores unweight'!$C$3:$CK$3,"y")</f>
        <v>62.947052947052946</v>
      </c>
      <c r="F22">
        <f>AVERAGEIFS('2017 Individual scores unweight'!C30:CK30,'2017 Individual scores unweight'!$C$2:$CK$2,'2017 Global results'!$F$3,'2017 Individual scores unweight'!$C$3:$CK$3,"y")</f>
        <v>70.840132090132087</v>
      </c>
      <c r="G22">
        <f>AVERAGEIFS('2017 Individual scores unweight'!C30:CK30,'2017 Individual scores unweight'!$C$2:$CK$2,'2017 Global results'!$G$3,'2017 Individual scores unweight'!$C$3:$CK$3,"y")</f>
        <v>75.060606060606062</v>
      </c>
      <c r="H22">
        <f>AVERAGEIFS('2017 Individual scores unweight'!C30:CK30,'2017 Individual scores unweight'!$C$2:$CK$2,'2017 Global results'!$H$3,'2017 Individual scores unweight'!$C$3:$CK$3,"y")</f>
        <v>66.099974099974105</v>
      </c>
      <c r="I22">
        <f>AVERAGEIF('2017 Individual scores unweight'!$C$3:$CK$3,"y",'2017 Individual scores unweight'!C30:CK30)</f>
        <v>67.728789728789749</v>
      </c>
    </row>
    <row r="23" spans="2:9">
      <c r="B23" s="60" t="s">
        <v>127</v>
      </c>
      <c r="C23" s="95" t="s">
        <v>138</v>
      </c>
      <c r="D23">
        <f>AVERAGEIFS('2017 Individual scores unweight'!C31:CK31,'2017 Individual scores unweight'!$C$2:$CK$2,'2017 Global results'!$D$3,'2017 Individual scores unweight'!$C$3:$CK$3,"y")</f>
        <v>51.982091982091966</v>
      </c>
      <c r="E23">
        <f>AVERAGEIFS('2017 Individual scores unweight'!C31:CK31,'2017 Individual scores unweight'!$C$2:$CK$2,'2017 Global results'!$E$3,'2017 Individual scores unweight'!$C$3:$CK$3,"y")</f>
        <v>34.142682714111281</v>
      </c>
      <c r="F23">
        <f>AVERAGEIFS('2017 Individual scores unweight'!C31:CK31,'2017 Individual scores unweight'!$C$2:$CK$2,'2017 Global results'!$F$3,'2017 Individual scores unweight'!$C$3:$CK$3,"y")</f>
        <v>28.262786596119927</v>
      </c>
      <c r="G23">
        <f>AVERAGEIFS('2017 Individual scores unweight'!C31:CK31,'2017 Individual scores unweight'!$C$2:$CK$2,'2017 Global results'!$G$3,'2017 Individual scores unweight'!$C$3:$CK$3,"y")</f>
        <v>38.666666666666671</v>
      </c>
      <c r="H23">
        <f>AVERAGEIFS('2017 Individual scores unweight'!C31:CK31,'2017 Individual scores unweight'!$C$2:$CK$2,'2017 Global results'!$H$3,'2017 Individual scores unweight'!$C$3:$CK$3,"y")</f>
        <v>53.701261701261707</v>
      </c>
      <c r="I23">
        <f>AVERAGEIF('2017 Individual scores unweight'!$C$3:$CK$3,"y",'2017 Individual scores unweight'!C31:CK31)</f>
        <v>38.625268910983188</v>
      </c>
    </row>
    <row r="24" spans="2:9">
      <c r="B24" s="60" t="s">
        <v>127</v>
      </c>
      <c r="C24" s="95" t="s">
        <v>139</v>
      </c>
      <c r="D24">
        <f>AVERAGEIFS('2017 Individual scores unweight'!C32:CK32,'2017 Individual scores unweight'!$C$2:$CK$2,'2017 Global results'!$D$3,'2017 Individual scores unweight'!$C$3:$CK$3,"y")</f>
        <v>82.371794871794862</v>
      </c>
      <c r="E24">
        <f>AVERAGEIFS('2017 Individual scores unweight'!C32:CK32,'2017 Individual scores unweight'!$C$2:$CK$2,'2017 Global results'!$E$3,'2017 Individual scores unweight'!$C$3:$CK$3,"y")</f>
        <v>68.097458097458102</v>
      </c>
      <c r="F24">
        <f>AVERAGEIFS('2017 Individual scores unweight'!C32:CK32,'2017 Individual scores unweight'!$C$2:$CK$2,'2017 Global results'!$F$3,'2017 Individual scores unweight'!$C$3:$CK$3,"y")</f>
        <v>66.736350069683411</v>
      </c>
      <c r="G24">
        <f>AVERAGEIFS('2017 Individual scores unweight'!C32:CK32,'2017 Individual scores unweight'!$C$2:$CK$2,'2017 Global results'!$G$3,'2017 Individual scores unweight'!$C$3:$CK$3,"y")</f>
        <v>74.743589743589752</v>
      </c>
      <c r="H24">
        <f>AVERAGEIFS('2017 Individual scores unweight'!C32:CK32,'2017 Individual scores unweight'!$C$2:$CK$2,'2017 Global results'!$H$3,'2017 Individual scores unweight'!$C$3:$CK$3,"y")</f>
        <v>68.915343915343925</v>
      </c>
      <c r="I24">
        <f>AVERAGEIF('2017 Individual scores unweight'!$C$3:$CK$3,"y",'2017 Individual scores unweight'!C32:CK32)</f>
        <v>71.144109858395566</v>
      </c>
    </row>
    <row r="25" spans="2:9">
      <c r="B25" s="60" t="s">
        <v>127</v>
      </c>
      <c r="C25" s="95" t="s">
        <v>140</v>
      </c>
      <c r="D25">
        <f>AVERAGEIFS('2017 Individual scores unweight'!C33:CK33,'2017 Individual scores unweight'!$C$2:$CK$2,'2017 Global results'!$D$3,'2017 Individual scores unweight'!$C$3:$CK$3,"y")</f>
        <v>72.340067340067336</v>
      </c>
      <c r="E25">
        <f>AVERAGEIFS('2017 Individual scores unweight'!C33:CK33,'2017 Individual scores unweight'!$C$2:$CK$2,'2017 Global results'!$E$3,'2017 Individual scores unweight'!$C$3:$CK$3,"y")</f>
        <v>73.049014477585914</v>
      </c>
      <c r="F25">
        <f>AVERAGEIFS('2017 Individual scores unweight'!C33:CK33,'2017 Individual scores unweight'!$C$2:$CK$2,'2017 Global results'!$F$3,'2017 Individual scores unweight'!$C$3:$CK$3,"y")</f>
        <v>70.94780219780219</v>
      </c>
      <c r="G25">
        <f>AVERAGEIFS('2017 Individual scores unweight'!C33:CK33,'2017 Individual scores unweight'!$C$2:$CK$2,'2017 Global results'!$G$3,'2017 Individual scores unweight'!$C$3:$CK$3,"y")</f>
        <v>60.439560439560445</v>
      </c>
      <c r="H25">
        <f>AVERAGEIFS('2017 Individual scores unweight'!C33:CK33,'2017 Individual scores unweight'!$C$2:$CK$2,'2017 Global results'!$H$3,'2017 Individual scores unweight'!$C$3:$CK$3,"y")</f>
        <v>70.521386021386007</v>
      </c>
      <c r="I25">
        <f>AVERAGEIF('2017 Individual scores unweight'!$C$3:$CK$3,"y",'2017 Individual scores unweight'!C33:CK33)</f>
        <v>70.044624687481829</v>
      </c>
    </row>
    <row r="26" spans="2:9">
      <c r="B26" s="60" t="s">
        <v>115</v>
      </c>
      <c r="C26" s="95" t="s">
        <v>141</v>
      </c>
      <c r="D26">
        <f>AVERAGEIFS('2017 Individual scores unweight'!C34:CK34,'2017 Individual scores unweight'!$C$2:$CK$2,'2017 Global results'!$D$3,'2017 Individual scores unweight'!$C$3:$CK$3,"y")</f>
        <v>48.155864197530867</v>
      </c>
      <c r="E26">
        <f>AVERAGEIFS('2017 Individual scores unweight'!C34:CK34,'2017 Individual scores unweight'!$C$2:$CK$2,'2017 Global results'!$E$3,'2017 Individual scores unweight'!$C$3:$CK$3,"y")</f>
        <v>39.271164021164019</v>
      </c>
      <c r="F26">
        <f>AVERAGEIFS('2017 Individual scores unweight'!C34:CK34,'2017 Individual scores unweight'!$C$2:$CK$2,'2017 Global results'!$F$3,'2017 Individual scores unweight'!$C$3:$CK$3,"y")</f>
        <v>38.996913580246904</v>
      </c>
      <c r="G26">
        <f>AVERAGEIFS('2017 Individual scores unweight'!C34:CK34,'2017 Individual scores unweight'!$C$2:$CK$2,'2017 Global results'!$G$3,'2017 Individual scores unweight'!$C$3:$CK$3,"y")</f>
        <v>24.5</v>
      </c>
      <c r="H26">
        <f>AVERAGEIFS('2017 Individual scores unweight'!C34:CK34,'2017 Individual scores unweight'!$C$2:$CK$2,'2017 Global results'!$H$3,'2017 Individual scores unweight'!$C$3:$CK$3,"y")</f>
        <v>48.344576719576715</v>
      </c>
      <c r="I26">
        <f>AVERAGEIF('2017 Individual scores unweight'!$C$3:$CK$3,"y",'2017 Individual scores unweight'!C34:CK34)</f>
        <v>39.886262282690858</v>
      </c>
    </row>
    <row r="27" spans="2:9">
      <c r="B27" s="60" t="s">
        <v>127</v>
      </c>
      <c r="C27" s="95" t="s">
        <v>142</v>
      </c>
      <c r="D27">
        <f>AVERAGEIFS('2017 Individual scores unweight'!C35:CK35,'2017 Individual scores unweight'!$C$2:$CK$2,'2017 Global results'!$D$3,'2017 Individual scores unweight'!$C$3:$CK$3,"y")</f>
        <v>91.066341066341067</v>
      </c>
      <c r="E27">
        <f>AVERAGEIFS('2017 Individual scores unweight'!C35:CK35,'2017 Individual scores unweight'!$C$2:$CK$2,'2017 Global results'!$E$3,'2017 Individual scores unweight'!$C$3:$CK$3,"y")</f>
        <v>86.558520844235119</v>
      </c>
      <c r="F27">
        <f>AVERAGEIFS('2017 Individual scores unweight'!C35:CK35,'2017 Individual scores unweight'!$C$2:$CK$2,'2017 Global results'!$F$3,'2017 Individual scores unweight'!$C$3:$CK$3,"y")</f>
        <v>83.671652421652411</v>
      </c>
      <c r="G27">
        <f>AVERAGEIFS('2017 Individual scores unweight'!C35:CK35,'2017 Individual scores unweight'!$C$2:$CK$2,'2017 Global results'!$G$3,'2017 Individual scores unweight'!$C$3:$CK$3,"y")</f>
        <v>88.36363636363636</v>
      </c>
      <c r="H27">
        <f>AVERAGEIFS('2017 Individual scores unweight'!C35:CK35,'2017 Individual scores unweight'!$C$2:$CK$2,'2017 Global results'!$H$3,'2017 Individual scores unweight'!$C$3:$CK$3,"y")</f>
        <v>72.654049654049658</v>
      </c>
      <c r="I27">
        <f>AVERAGEIF('2017 Individual scores unweight'!$C$3:$CK$3,"y",'2017 Individual scores unweight'!C35:CK35)</f>
        <v>84.613027184455774</v>
      </c>
    </row>
    <row r="28" spans="2:9">
      <c r="B28" s="60" t="s">
        <v>122</v>
      </c>
      <c r="C28" s="95" t="s">
        <v>143</v>
      </c>
      <c r="D28">
        <f>AVERAGEIFS('2017 Individual scores unweight'!C36:CK36,'2017 Individual scores unweight'!$C$2:$CK$2,'2017 Global results'!$D$3,'2017 Individual scores unweight'!$C$3:$CK$3,"y")</f>
        <v>63.888888888888893</v>
      </c>
      <c r="E28">
        <f>AVERAGEIFS('2017 Individual scores unweight'!C36:CK36,'2017 Individual scores unweight'!$C$2:$CK$2,'2017 Global results'!$E$3,'2017 Individual scores unweight'!$C$3:$CK$3,"y")</f>
        <v>41.005291005290999</v>
      </c>
      <c r="F28">
        <f>AVERAGEIFS('2017 Individual scores unweight'!C36:CK36,'2017 Individual scores unweight'!$C$2:$CK$2,'2017 Global results'!$F$3,'2017 Individual scores unweight'!$C$3:$CK$3,"y")</f>
        <v>50.22727272727272</v>
      </c>
      <c r="G28">
        <f>AVERAGEIFS('2017 Individual scores unweight'!C36:CK36,'2017 Individual scores unweight'!$C$2:$CK$2,'2017 Global results'!$G$3,'2017 Individual scores unweight'!$C$3:$CK$3,"y")</f>
        <v>25</v>
      </c>
      <c r="H28">
        <f>AVERAGEIFS('2017 Individual scores unweight'!C36:CK36,'2017 Individual scores unweight'!$C$2:$CK$2,'2017 Global results'!$H$3,'2017 Individual scores unweight'!$C$3:$CK$3,"y")</f>
        <v>56.943602693602692</v>
      </c>
      <c r="I28">
        <f>AVERAGEIF('2017 Individual scores unweight'!$C$3:$CK$3,"y",'2017 Individual scores unweight'!C36:CK36)</f>
        <v>48.080447330447328</v>
      </c>
    </row>
    <row r="29" spans="2:9">
      <c r="B29" s="60" t="s">
        <v>119</v>
      </c>
      <c r="C29" s="95" t="s">
        <v>144</v>
      </c>
      <c r="D29">
        <f>AVERAGEIFS('2017 Individual scores unweight'!C37:CK37,'2017 Individual scores unweight'!$C$2:$CK$2,'2017 Global results'!$D$3,'2017 Individual scores unweight'!$C$3:$CK$3,"y")</f>
        <v>78.212929046262374</v>
      </c>
      <c r="E29">
        <f>AVERAGEIFS('2017 Individual scores unweight'!C37:CK37,'2017 Individual scores unweight'!$C$2:$CK$2,'2017 Global results'!$E$3,'2017 Individual scores unweight'!$C$3:$CK$3,"y")</f>
        <v>73.359550502407643</v>
      </c>
      <c r="F29">
        <f>AVERAGEIFS('2017 Individual scores unweight'!C37:CK37,'2017 Individual scores unweight'!$C$2:$CK$2,'2017 Global results'!$F$3,'2017 Individual scores unweight'!$C$3:$CK$3,"y")</f>
        <v>72.372134038800695</v>
      </c>
      <c r="G29">
        <f>AVERAGEIFS('2017 Individual scores unweight'!C37:CK37,'2017 Individual scores unweight'!$C$2:$CK$2,'2017 Global results'!$G$3,'2017 Individual scores unweight'!$C$3:$CK$3,"y")</f>
        <v>63.413919413919416</v>
      </c>
      <c r="H29">
        <f>AVERAGEIFS('2017 Individual scores unweight'!C37:CK37,'2017 Individual scores unweight'!$C$2:$CK$2,'2017 Global results'!$H$3,'2017 Individual scores unweight'!$C$3:$CK$3,"y")</f>
        <v>69.763587030253703</v>
      </c>
      <c r="I29">
        <f>AVERAGEIF('2017 Individual scores unweight'!$C$3:$CK$3,"y",'2017 Individual scores unweight'!C37:CK37)</f>
        <v>71.918501956597197</v>
      </c>
    </row>
    <row r="30" spans="2:9">
      <c r="B30" s="60" t="s">
        <v>119</v>
      </c>
      <c r="C30" s="95" t="s">
        <v>145</v>
      </c>
      <c r="D30">
        <f>AVERAGEIFS('2017 Individual scores unweight'!C38:CK38,'2017 Individual scores unweight'!$C$2:$CK$2,'2017 Global results'!$D$3,'2017 Individual scores unweight'!$C$3:$CK$3,"y")</f>
        <v>78.703703703703709</v>
      </c>
      <c r="E30">
        <f>AVERAGEIFS('2017 Individual scores unweight'!C38:CK38,'2017 Individual scores unweight'!$C$2:$CK$2,'2017 Global results'!$E$3,'2017 Individual scores unweight'!$C$3:$CK$3,"y")</f>
        <v>75.873015873015873</v>
      </c>
      <c r="F30">
        <f>AVERAGEIFS('2017 Individual scores unweight'!C38:CK38,'2017 Individual scores unweight'!$C$2:$CK$2,'2017 Global results'!$F$3,'2017 Individual scores unweight'!$C$3:$CK$3,"y")</f>
        <v>75.595238095238088</v>
      </c>
      <c r="G30">
        <f>AVERAGEIFS('2017 Individual scores unweight'!C38:CK38,'2017 Individual scores unweight'!$C$2:$CK$2,'2017 Global results'!$G$3,'2017 Individual scores unweight'!$C$3:$CK$3,"y")</f>
        <v>58.571428571428577</v>
      </c>
      <c r="H30">
        <f>AVERAGEIFS('2017 Individual scores unweight'!C38:CK38,'2017 Individual scores unweight'!$C$2:$CK$2,'2017 Global results'!$H$3,'2017 Individual scores unweight'!$C$3:$CK$3,"y")</f>
        <v>74.640211640211646</v>
      </c>
      <c r="I30">
        <f>AVERAGEIF('2017 Individual scores unweight'!$C$3:$CK$3,"y",'2017 Individual scores unweight'!C38:CK38)</f>
        <v>73.615268329554041</v>
      </c>
    </row>
    <row r="31" spans="2:9">
      <c r="B31" s="60" t="s">
        <v>122</v>
      </c>
      <c r="C31" s="95" t="s">
        <v>146</v>
      </c>
      <c r="D31">
        <f>AVERAGEIFS('2017 Individual scores unweight'!C39:CK39,'2017 Individual scores unweight'!$C$2:$CK$2,'2017 Global results'!$D$3,'2017 Individual scores unweight'!$C$3:$CK$3,"y")</f>
        <v>66.540404040404042</v>
      </c>
      <c r="E31">
        <f>AVERAGEIFS('2017 Individual scores unweight'!C39:CK39,'2017 Individual scores unweight'!$C$2:$CK$2,'2017 Global results'!$E$3,'2017 Individual scores unweight'!$C$3:$CK$3,"y")</f>
        <v>61.584896584896583</v>
      </c>
      <c r="F31">
        <f>AVERAGEIFS('2017 Individual scores unweight'!C39:CK39,'2017 Individual scores unweight'!$C$2:$CK$2,'2017 Global results'!$F$3,'2017 Individual scores unweight'!$C$3:$CK$3,"y")</f>
        <v>58.54166666666665</v>
      </c>
      <c r="G31">
        <f>AVERAGEIFS('2017 Individual scores unweight'!C39:CK39,'2017 Individual scores unweight'!$C$2:$CK$2,'2017 Global results'!$G$3,'2017 Individual scores unweight'!$C$3:$CK$3,"y")</f>
        <v>37.090909090909086</v>
      </c>
      <c r="H31">
        <f>AVERAGEIFS('2017 Individual scores unweight'!C39:CK39,'2017 Individual scores unweight'!$C$2:$CK$2,'2017 Global results'!$H$3,'2017 Individual scores unweight'!$C$3:$CK$3,"y")</f>
        <v>53.223344556677887</v>
      </c>
      <c r="I31">
        <f>AVERAGEIF('2017 Individual scores unweight'!$C$3:$CK$3,"y",'2017 Individual scores unweight'!C39:CK39)</f>
        <v>56.697370530703864</v>
      </c>
    </row>
    <row r="32" spans="2:9">
      <c r="B32" s="60" t="s">
        <v>122</v>
      </c>
      <c r="C32" s="95" t="s">
        <v>147</v>
      </c>
      <c r="D32">
        <f>AVERAGEIFS('2017 Individual scores unweight'!C40:CK40,'2017 Individual scores unweight'!$C$2:$CK$2,'2017 Global results'!$D$3,'2017 Individual scores unweight'!$C$3:$CK$3,"y")</f>
        <v>53.212682379349047</v>
      </c>
      <c r="E32">
        <f>AVERAGEIFS('2017 Individual scores unweight'!C40:CK40,'2017 Individual scores unweight'!$C$2:$CK$2,'2017 Global results'!$E$3,'2017 Individual scores unweight'!$C$3:$CK$3,"y")</f>
        <v>55.906685906685894</v>
      </c>
      <c r="F32">
        <f>AVERAGEIFS('2017 Individual scores unweight'!C40:CK40,'2017 Individual scores unweight'!$C$2:$CK$2,'2017 Global results'!$F$3,'2017 Individual scores unweight'!$C$3:$CK$3,"y")</f>
        <v>67.66975308641976</v>
      </c>
      <c r="G32">
        <f>AVERAGEIFS('2017 Individual scores unweight'!C40:CK40,'2017 Individual scores unweight'!$C$2:$CK$2,'2017 Global results'!$G$3,'2017 Individual scores unweight'!$C$3:$CK$3,"y")</f>
        <v>54.090909090909086</v>
      </c>
      <c r="H32">
        <f>AVERAGEIFS('2017 Individual scores unweight'!C40:CK40,'2017 Individual scores unweight'!$C$2:$CK$2,'2017 Global results'!$H$3,'2017 Individual scores unweight'!$C$3:$CK$3,"y")</f>
        <v>68.614758698092032</v>
      </c>
      <c r="I32">
        <f>AVERAGEIF('2017 Individual scores unweight'!$C$3:$CK$3,"y",'2017 Individual scores unweight'!C40:CK40)</f>
        <v>61.033950617283949</v>
      </c>
    </row>
    <row r="33" spans="2:9">
      <c r="B33" s="60" t="s">
        <v>110</v>
      </c>
      <c r="C33" s="95" t="s">
        <v>148</v>
      </c>
      <c r="D33">
        <f>AVERAGEIFS('2017 Individual scores unweight'!C41:CK41,'2017 Individual scores unweight'!$C$2:$CK$2,'2017 Global results'!$D$3,'2017 Individual scores unweight'!$C$3:$CK$3,"y")</f>
        <v>80.892255892255889</v>
      </c>
      <c r="E33">
        <f>AVERAGEIFS('2017 Individual scores unweight'!C41:CK41,'2017 Individual scores unweight'!$C$2:$CK$2,'2017 Global results'!$E$3,'2017 Individual scores unweight'!$C$3:$CK$3,"y")</f>
        <v>59.716209716209718</v>
      </c>
      <c r="F33">
        <f>AVERAGEIFS('2017 Individual scores unweight'!C41:CK41,'2017 Individual scores unweight'!$C$2:$CK$2,'2017 Global results'!$F$3,'2017 Individual scores unweight'!$C$3:$CK$3,"y")</f>
        <v>64.165965207631857</v>
      </c>
      <c r="G33">
        <f>AVERAGEIFS('2017 Individual scores unweight'!C41:CK41,'2017 Individual scores unweight'!$C$2:$CK$2,'2017 Global results'!$G$3,'2017 Individual scores unweight'!$C$3:$CK$3,"y")</f>
        <v>54.181818181818173</v>
      </c>
      <c r="H33">
        <f>AVERAGEIFS('2017 Individual scores unweight'!C41:CK41,'2017 Individual scores unweight'!$C$2:$CK$2,'2017 Global results'!$H$3,'2017 Individual scores unweight'!$C$3:$CK$3,"y")</f>
        <v>61.849074074074068</v>
      </c>
      <c r="I33">
        <f>AVERAGEIF('2017 Individual scores unweight'!$C$3:$CK$3,"y",'2017 Individual scores unweight'!C41:CK41)</f>
        <v>64.386087061087068</v>
      </c>
    </row>
    <row r="34" spans="2:9">
      <c r="B34" s="60" t="s">
        <v>112</v>
      </c>
      <c r="C34" s="95" t="s">
        <v>150</v>
      </c>
      <c r="D34">
        <f>AVERAGEIFS('2017 Individual scores unweight'!C42:CK42,'2017 Individual scores unweight'!$C$2:$CK$2,'2017 Global results'!$D$3,'2017 Individual scores unweight'!$C$3:$CK$3,"y")</f>
        <v>82.744107744107737</v>
      </c>
      <c r="E34">
        <f>AVERAGEIFS('2017 Individual scores unweight'!C42:CK42,'2017 Individual scores unweight'!$C$2:$CK$2,'2017 Global results'!$E$3,'2017 Individual scores unweight'!$C$3:$CK$3,"y")</f>
        <v>47.779701779701782</v>
      </c>
      <c r="F34">
        <f>AVERAGEIFS('2017 Individual scores unweight'!C42:CK42,'2017 Individual scores unweight'!$C$2:$CK$2,'2017 Global results'!$F$3,'2017 Individual scores unweight'!$C$3:$CK$3,"y")</f>
        <v>57.059550531772764</v>
      </c>
      <c r="G34">
        <f>AVERAGEIFS('2017 Individual scores unweight'!C42:CK42,'2017 Individual scores unweight'!$C$2:$CK$2,'2017 Global results'!$G$3,'2017 Individual scores unweight'!$C$3:$CK$3,"y")</f>
        <v>56.606060606060602</v>
      </c>
      <c r="H34">
        <f>AVERAGEIFS('2017 Individual scores unweight'!C42:CK42,'2017 Individual scores unweight'!$C$2:$CK$2,'2017 Global results'!$H$3,'2017 Individual scores unweight'!$C$3:$CK$3,"y")</f>
        <v>58.515263748597079</v>
      </c>
      <c r="I34">
        <f>AVERAGEIF('2017 Individual scores unweight'!$C$3:$CK$3,"y",'2017 Individual scores unweight'!C42:CK42)</f>
        <v>59.749822487917726</v>
      </c>
    </row>
    <row r="35" spans="2:9">
      <c r="B35" s="60" t="s">
        <v>122</v>
      </c>
      <c r="C35" s="95" t="s">
        <v>151</v>
      </c>
      <c r="D35">
        <f>AVERAGEIFS('2017 Individual scores unweight'!C43:CK43,'2017 Individual scores unweight'!$C$2:$CK$2,'2017 Global results'!$D$3,'2017 Individual scores unweight'!$C$3:$CK$3,"y")</f>
        <v>91.452991452991455</v>
      </c>
      <c r="E35">
        <f>AVERAGEIFS('2017 Individual scores unweight'!C43:CK43,'2017 Individual scores unweight'!$C$2:$CK$2,'2017 Global results'!$E$3,'2017 Individual scores unweight'!$C$3:$CK$3,"y")</f>
        <v>71.628679962013294</v>
      </c>
      <c r="F35">
        <f>AVERAGEIFS('2017 Individual scores unweight'!C43:CK43,'2017 Individual scores unweight'!$C$2:$CK$2,'2017 Global results'!$F$3,'2017 Individual scores unweight'!$C$3:$CK$3,"y")</f>
        <v>59.037074037074035</v>
      </c>
      <c r="G35">
        <f>AVERAGEIFS('2017 Individual scores unweight'!C43:CK43,'2017 Individual scores unweight'!$C$2:$CK$2,'2017 Global results'!$G$3,'2017 Individual scores unweight'!$C$3:$CK$3,"y")</f>
        <v>66.507936507936506</v>
      </c>
      <c r="H35">
        <f>AVERAGEIFS('2017 Individual scores unweight'!C43:CK43,'2017 Individual scores unweight'!$C$2:$CK$2,'2017 Global results'!$H$3,'2017 Individual scores unweight'!$C$3:$CK$3,"y")</f>
        <v>59.561609686609685</v>
      </c>
      <c r="I35">
        <f>AVERAGEIF('2017 Individual scores unweight'!$C$3:$CK$3,"y",'2017 Individual scores unweight'!C43:CK43)</f>
        <v>68.415789037001176</v>
      </c>
    </row>
    <row r="36" spans="2:9">
      <c r="B36" s="60" t="s">
        <v>112</v>
      </c>
      <c r="C36" s="95" t="s">
        <v>152</v>
      </c>
      <c r="D36">
        <f>AVERAGEIFS('2017 Individual scores unweight'!C44:CK44,'2017 Individual scores unweight'!$C$2:$CK$2,'2017 Global results'!$D$3,'2017 Individual scores unweight'!$C$3:$CK$3,"y")</f>
        <v>82.993827160493822</v>
      </c>
      <c r="E36">
        <f>AVERAGEIFS('2017 Individual scores unweight'!C44:CK44,'2017 Individual scores unweight'!$C$2:$CK$2,'2017 Global results'!$E$3,'2017 Individual scores unweight'!$C$3:$CK$3,"y")</f>
        <v>74.80215419501134</v>
      </c>
      <c r="F36">
        <f>AVERAGEIFS('2017 Individual scores unweight'!C44:CK44,'2017 Individual scores unweight'!$C$2:$CK$2,'2017 Global results'!$F$3,'2017 Individual scores unweight'!$C$3:$CK$3,"y")</f>
        <v>76.693121693121682</v>
      </c>
      <c r="G36">
        <f>AVERAGEIFS('2017 Individual scores unweight'!C44:CK44,'2017 Individual scores unweight'!$C$2:$CK$2,'2017 Global results'!$G$3,'2017 Individual scores unweight'!$C$3:$CK$3,"y")</f>
        <v>71.435897435897431</v>
      </c>
      <c r="H36">
        <f>AVERAGEIFS('2017 Individual scores unweight'!C44:CK44,'2017 Individual scores unweight'!$C$2:$CK$2,'2017 Global results'!$H$3,'2017 Individual scores unweight'!$C$3:$CK$3,"y")</f>
        <v>63.250634242300904</v>
      </c>
      <c r="I36">
        <f>AVERAGEIF('2017 Individual scores unweight'!$C$3:$CK$3,"y",'2017 Individual scores unweight'!C44:CK44)</f>
        <v>74.723661743899825</v>
      </c>
    </row>
    <row r="37" spans="2:9">
      <c r="B37" s="60" t="s">
        <v>115</v>
      </c>
      <c r="C37" s="95" t="s">
        <v>153</v>
      </c>
      <c r="D37">
        <f>AVERAGEIFS('2017 Individual scores unweight'!C45:CK45,'2017 Individual scores unweight'!$C$2:$CK$2,'2017 Global results'!$D$3,'2017 Individual scores unweight'!$C$3:$CK$3,"y")</f>
        <v>65.070037986704648</v>
      </c>
      <c r="E37">
        <f>AVERAGEIFS('2017 Individual scores unweight'!C45:CK45,'2017 Individual scores unweight'!$C$2:$CK$2,'2017 Global results'!$E$3,'2017 Individual scores unweight'!$C$3:$CK$3,"y")</f>
        <v>62.921245421245416</v>
      </c>
      <c r="F37">
        <f>AVERAGEIFS('2017 Individual scores unweight'!C45:CK45,'2017 Individual scores unweight'!$C$2:$CK$2,'2017 Global results'!$F$3,'2017 Individual scores unweight'!$C$3:$CK$3,"y")</f>
        <v>58.415889665889672</v>
      </c>
      <c r="G37">
        <f>AVERAGEIFS('2017 Individual scores unweight'!C45:CK45,'2017 Individual scores unweight'!$C$2:$CK$2,'2017 Global results'!$G$3,'2017 Individual scores unweight'!$C$3:$CK$3,"y")</f>
        <v>65.937062937062933</v>
      </c>
      <c r="H37">
        <f>AVERAGEIFS('2017 Individual scores unweight'!C45:CK45,'2017 Individual scores unweight'!$C$2:$CK$2,'2017 Global results'!$H$3,'2017 Individual scores unweight'!$C$3:$CK$3,"y")</f>
        <v>51.753876370543047</v>
      </c>
      <c r="I37">
        <f>AVERAGEIF('2017 Individual scores unweight'!$C$3:$CK$3,"y",'2017 Individual scores unweight'!C45:CK45)</f>
        <v>60.580409097075766</v>
      </c>
    </row>
    <row r="38" spans="2:9">
      <c r="B38" s="60" t="s">
        <v>127</v>
      </c>
      <c r="C38" s="95" t="s">
        <v>154</v>
      </c>
      <c r="D38">
        <f>AVERAGEIFS('2017 Individual scores unweight'!C46:CK46,'2017 Individual scores unweight'!$C$2:$CK$2,'2017 Global results'!$D$3,'2017 Individual scores unweight'!$C$3:$CK$3,"y")</f>
        <v>87.749287749287745</v>
      </c>
      <c r="E38">
        <f>AVERAGEIFS('2017 Individual scores unweight'!C46:CK46,'2017 Individual scores unweight'!$C$2:$CK$2,'2017 Global results'!$E$3,'2017 Individual scores unweight'!$C$3:$CK$3,"y")</f>
        <v>82.423687423687412</v>
      </c>
      <c r="F38">
        <f>AVERAGEIFS('2017 Individual scores unweight'!C46:CK46,'2017 Individual scores unweight'!$C$2:$CK$2,'2017 Global results'!$F$3,'2017 Individual scores unweight'!$C$3:$CK$3,"y")</f>
        <v>75.216373133039795</v>
      </c>
      <c r="G38">
        <f>AVERAGEIFS('2017 Individual scores unweight'!C46:CK46,'2017 Individual scores unweight'!$C$2:$CK$2,'2017 Global results'!$G$3,'2017 Individual scores unweight'!$C$3:$CK$3,"y")</f>
        <v>81.92307692307692</v>
      </c>
      <c r="H38">
        <f>AVERAGEIFS('2017 Individual scores unweight'!C46:CK46,'2017 Individual scores unweight'!$C$2:$CK$2,'2017 Global results'!$H$3,'2017 Individual scores unweight'!$C$3:$CK$3,"y")</f>
        <v>68.332038332038323</v>
      </c>
      <c r="I38">
        <f>AVERAGEIF('2017 Individual scores unweight'!$C$3:$CK$3,"y",'2017 Individual scores unweight'!C46:CK46)</f>
        <v>78.780959780959776</v>
      </c>
    </row>
    <row r="39" spans="2:9">
      <c r="B39" s="60" t="s">
        <v>115</v>
      </c>
      <c r="C39" s="95" t="s">
        <v>155</v>
      </c>
      <c r="D39">
        <f>AVERAGEIFS('2017 Individual scores unweight'!C47:CK47,'2017 Individual scores unweight'!$C$2:$CK$2,'2017 Global results'!$D$3,'2017 Individual scores unweight'!$C$3:$CK$3,"y")</f>
        <v>40.849673202614383</v>
      </c>
      <c r="E39">
        <f>AVERAGEIFS('2017 Individual scores unweight'!C47:CK47,'2017 Individual scores unweight'!$C$2:$CK$2,'2017 Global results'!$E$3,'2017 Individual scores unweight'!$C$3:$CK$3,"y")</f>
        <v>55.052074631021995</v>
      </c>
      <c r="F39">
        <f>AVERAGEIFS('2017 Individual scores unweight'!C47:CK47,'2017 Individual scores unweight'!$C$2:$CK$2,'2017 Global results'!$F$3,'2017 Individual scores unweight'!$C$3:$CK$3,"y")</f>
        <v>60.835196651760107</v>
      </c>
      <c r="G39">
        <f>AVERAGEIFS('2017 Individual scores unweight'!C47:CK47,'2017 Individual scores unweight'!$C$2:$CK$2,'2017 Global results'!$G$3,'2017 Individual scores unweight'!$C$3:$CK$3,"y")</f>
        <v>52.755417956656345</v>
      </c>
      <c r="H39">
        <f>AVERAGEIFS('2017 Individual scores unweight'!C47:CK47,'2017 Individual scores unweight'!$C$2:$CK$2,'2017 Global results'!$H$3,'2017 Individual scores unweight'!$C$3:$CK$3,"y")</f>
        <v>50.221377244855049</v>
      </c>
      <c r="I39">
        <f>AVERAGEIF('2017 Individual scores unweight'!$C$3:$CK$3,"y",'2017 Individual scores unweight'!C47:CK47)</f>
        <v>53.581968498900537</v>
      </c>
    </row>
    <row r="40" spans="2:9">
      <c r="B40" s="60" t="s">
        <v>110</v>
      </c>
      <c r="C40" s="95" t="s">
        <v>156</v>
      </c>
      <c r="D40">
        <f>AVERAGEIFS('2017 Individual scores unweight'!C48:CK48,'2017 Individual scores unweight'!$C$2:$CK$2,'2017 Global results'!$D$3,'2017 Individual scores unweight'!$C$3:$CK$3,"y")</f>
        <v>62.839506172839499</v>
      </c>
      <c r="E40">
        <f>AVERAGEIFS('2017 Individual scores unweight'!C48:CK48,'2017 Individual scores unweight'!$C$2:$CK$2,'2017 Global results'!$E$3,'2017 Individual scores unweight'!$C$3:$CK$3,"y")</f>
        <v>46.017316017316013</v>
      </c>
      <c r="F40">
        <f>AVERAGEIFS('2017 Individual scores unweight'!C48:CK48,'2017 Individual scores unweight'!$C$2:$CK$2,'2017 Global results'!$F$3,'2017 Individual scores unweight'!$C$3:$CK$3,"y")</f>
        <v>55.528432472876922</v>
      </c>
      <c r="G40">
        <f>AVERAGEIFS('2017 Individual scores unweight'!C48:CK48,'2017 Individual scores unweight'!$C$2:$CK$2,'2017 Global results'!$G$3,'2017 Individual scores unweight'!$C$3:$CK$3,"y")</f>
        <v>40.227272727272727</v>
      </c>
      <c r="H40">
        <f>AVERAGEIFS('2017 Individual scores unweight'!C48:CK48,'2017 Individual scores unweight'!$C$2:$CK$2,'2017 Global results'!$H$3,'2017 Individual scores unweight'!$C$3:$CK$3,"y")</f>
        <v>68.080134680134677</v>
      </c>
      <c r="I40">
        <f>AVERAGEIF('2017 Individual scores unweight'!$C$3:$CK$3,"y",'2017 Individual scores unweight'!C48:CK48)</f>
        <v>54.486756453423112</v>
      </c>
    </row>
    <row r="41" spans="2:9">
      <c r="B41" s="60" t="s">
        <v>127</v>
      </c>
      <c r="C41" s="95" t="s">
        <v>157</v>
      </c>
      <c r="D41">
        <f>AVERAGEIFS('2017 Individual scores unweight'!C49:CK49,'2017 Individual scores unweight'!$C$2:$CK$2,'2017 Global results'!$D$3,'2017 Individual scores unweight'!$C$3:$CK$3,"y")</f>
        <v>82.716049382716051</v>
      </c>
      <c r="E41">
        <f>AVERAGEIFS('2017 Individual scores unweight'!C49:CK49,'2017 Individual scores unweight'!$C$2:$CK$2,'2017 Global results'!$E$3,'2017 Individual scores unweight'!$C$3:$CK$3,"y")</f>
        <v>80.81027966742252</v>
      </c>
      <c r="F41">
        <f>AVERAGEIFS('2017 Individual scores unweight'!C49:CK49,'2017 Individual scores unweight'!$C$2:$CK$2,'2017 Global results'!$F$3,'2017 Individual scores unweight'!$C$3:$CK$3,"y")</f>
        <v>75.299145299145309</v>
      </c>
      <c r="G41">
        <f>AVERAGEIFS('2017 Individual scores unweight'!C49:CK49,'2017 Individual scores unweight'!$C$2:$CK$2,'2017 Global results'!$G$3,'2017 Individual scores unweight'!$C$3:$CK$3,"y")</f>
        <v>59.523809523809518</v>
      </c>
      <c r="H41">
        <f>AVERAGEIFS('2017 Individual scores unweight'!C49:CK49,'2017 Individual scores unweight'!$C$2:$CK$2,'2017 Global results'!$H$3,'2017 Individual scores unweight'!$C$3:$CK$3,"y")</f>
        <v>68.116594516594517</v>
      </c>
      <c r="I41">
        <f>AVERAGEIF('2017 Individual scores unweight'!$C$3:$CK$3,"y",'2017 Individual scores unweight'!C49:CK49)</f>
        <v>74.393143364571912</v>
      </c>
    </row>
    <row r="42" spans="2:9">
      <c r="B42" s="60" t="s">
        <v>127</v>
      </c>
      <c r="C42" s="95" t="s">
        <v>158</v>
      </c>
      <c r="D42">
        <f>AVERAGEIFS('2017 Individual scores unweight'!C50:CK50,'2017 Individual scores unweight'!$C$2:$CK$2,'2017 Global results'!$D$3,'2017 Individual scores unweight'!$C$3:$CK$3,"y")</f>
        <v>79.880779472282725</v>
      </c>
      <c r="E42">
        <f>AVERAGEIFS('2017 Individual scores unweight'!C50:CK50,'2017 Individual scores unweight'!$C$2:$CK$2,'2017 Global results'!$E$3,'2017 Individual scores unweight'!$C$3:$CK$3,"y")</f>
        <v>62.978913787737319</v>
      </c>
      <c r="F42">
        <f>AVERAGEIFS('2017 Individual scores unweight'!C50:CK50,'2017 Individual scores unweight'!$C$2:$CK$2,'2017 Global results'!$F$3,'2017 Individual scores unweight'!$C$3:$CK$3,"y")</f>
        <v>50.575299564270153</v>
      </c>
      <c r="G42">
        <f>AVERAGEIFS('2017 Individual scores unweight'!C50:CK50,'2017 Individual scores unweight'!$C$2:$CK$2,'2017 Global results'!$G$3,'2017 Individual scores unweight'!$C$3:$CK$3,"y")</f>
        <v>45.490196078431374</v>
      </c>
      <c r="H42">
        <f>AVERAGEIFS('2017 Individual scores unweight'!C50:CK50,'2017 Individual scores unweight'!$C$2:$CK$2,'2017 Global results'!$H$3,'2017 Individual scores unweight'!$C$3:$CK$3,"y")</f>
        <v>56.992616799806342</v>
      </c>
      <c r="I42">
        <f>AVERAGEIF('2017 Individual scores unweight'!$C$3:$CK$3,"y",'2017 Individual scores unweight'!C50:CK50)</f>
        <v>58.270135214579653</v>
      </c>
    </row>
    <row r="43" spans="2:9">
      <c r="B43" s="60" t="s">
        <v>119</v>
      </c>
      <c r="C43" s="95" t="s">
        <v>159</v>
      </c>
      <c r="D43">
        <f>AVERAGEIFS('2017 Individual scores unweight'!C51:CK51,'2017 Individual scores unweight'!$C$2:$CK$2,'2017 Global results'!$D$3,'2017 Individual scores unweight'!$C$3:$CK$3,"y")</f>
        <v>76.839826839826841</v>
      </c>
      <c r="E43">
        <f>AVERAGEIFS('2017 Individual scores unweight'!C51:CK51,'2017 Individual scores unweight'!$C$2:$CK$2,'2017 Global results'!$E$3,'2017 Individual scores unweight'!$C$3:$CK$3,"y")</f>
        <v>75.801806658949516</v>
      </c>
      <c r="F43">
        <f>AVERAGEIFS('2017 Individual scores unweight'!C51:CK51,'2017 Individual scores unweight'!$C$2:$CK$2,'2017 Global results'!$F$3,'2017 Individual scores unweight'!$C$3:$CK$3,"y")</f>
        <v>68.185626102292773</v>
      </c>
      <c r="G43">
        <f>AVERAGEIFS('2017 Individual scores unweight'!C51:CK51,'2017 Individual scores unweight'!$C$2:$CK$2,'2017 Global results'!$G$3,'2017 Individual scores unweight'!$C$3:$CK$3,"y")</f>
        <v>53.950049950049944</v>
      </c>
      <c r="H43">
        <f>AVERAGEIFS('2017 Individual scores unweight'!C51:CK51,'2017 Individual scores unweight'!$C$2:$CK$2,'2017 Global results'!$H$3,'2017 Individual scores unweight'!$C$3:$CK$3,"y")</f>
        <v>62.324718491385156</v>
      </c>
      <c r="I43">
        <f>AVERAGEIF('2017 Individual scores unweight'!$C$3:$CK$3,"y",'2017 Individual scores unweight'!C51:CK51)</f>
        <v>68.321513231037045</v>
      </c>
    </row>
    <row r="44" spans="2:9">
      <c r="B44" s="60" t="s">
        <v>127</v>
      </c>
      <c r="C44" s="95" t="s">
        <v>160</v>
      </c>
      <c r="D44">
        <f>AVERAGEIFS('2017 Individual scores unweight'!C52:CK52,'2017 Individual scores unweight'!$C$2:$CK$2,'2017 Global results'!$D$3,'2017 Individual scores unweight'!$C$3:$CK$3,"y")</f>
        <v>89.814814814814824</v>
      </c>
      <c r="E44">
        <f>AVERAGEIFS('2017 Individual scores unweight'!C52:CK52,'2017 Individual scores unweight'!$C$2:$CK$2,'2017 Global results'!$E$3,'2017 Individual scores unweight'!$C$3:$CK$3,"y")</f>
        <v>80.512820512820525</v>
      </c>
      <c r="F44">
        <f>AVERAGEIFS('2017 Individual scores unweight'!C52:CK52,'2017 Individual scores unweight'!$C$2:$CK$2,'2017 Global results'!$F$3,'2017 Individual scores unweight'!$C$3:$CK$3,"y")</f>
        <v>78.104765604765603</v>
      </c>
      <c r="G44">
        <f>AVERAGEIFS('2017 Individual scores unweight'!C52:CK52,'2017 Individual scores unweight'!$C$2:$CK$2,'2017 Global results'!$G$3,'2017 Individual scores unweight'!$C$3:$CK$3,"y")</f>
        <v>85.757575757575751</v>
      </c>
      <c r="H44">
        <f>AVERAGEIFS('2017 Individual scores unweight'!C52:CK52,'2017 Individual scores unweight'!$C$2:$CK$2,'2017 Global results'!$H$3,'2017 Individual scores unweight'!$C$3:$CK$3,"y")</f>
        <v>73.284900284900274</v>
      </c>
      <c r="I44">
        <f>AVERAGEIF('2017 Individual scores unweight'!$C$3:$CK$3,"y",'2017 Individual scores unweight'!C52:CK52)</f>
        <v>80.998519998519996</v>
      </c>
    </row>
    <row r="45" spans="2:9">
      <c r="B45" s="60" t="s">
        <v>110</v>
      </c>
      <c r="C45" s="95" t="s">
        <v>161</v>
      </c>
      <c r="D45">
        <f>AVERAGEIFS('2017 Individual scores unweight'!C53:CK53,'2017 Individual scores unweight'!$C$2:$CK$2,'2017 Global results'!$D$3,'2017 Individual scores unweight'!$C$3:$CK$3,"y")</f>
        <v>67.734754956977184</v>
      </c>
      <c r="E45">
        <f>AVERAGEIFS('2017 Individual scores unweight'!C53:CK53,'2017 Individual scores unweight'!$C$2:$CK$2,'2017 Global results'!$E$3,'2017 Individual scores unweight'!$C$3:$CK$3,"y")</f>
        <v>67.061144323049078</v>
      </c>
      <c r="F45">
        <f>AVERAGEIFS('2017 Individual scores unweight'!C53:CK53,'2017 Individual scores unweight'!$C$2:$CK$2,'2017 Global results'!$F$3,'2017 Individual scores unweight'!$C$3:$CK$3,"y")</f>
        <v>53.662184009406239</v>
      </c>
      <c r="G45">
        <f>AVERAGEIFS('2017 Individual scores unweight'!C53:CK53,'2017 Individual scores unweight'!$C$2:$CK$2,'2017 Global results'!$G$3,'2017 Individual scores unweight'!$C$3:$CK$3,"y")</f>
        <v>49.671717171717169</v>
      </c>
      <c r="H45">
        <f>AVERAGEIFS('2017 Individual scores unweight'!C53:CK53,'2017 Individual scores unweight'!$C$2:$CK$2,'2017 Global results'!$H$3,'2017 Individual scores unweight'!$C$3:$CK$3,"y")</f>
        <v>55.200352733686067</v>
      </c>
      <c r="I45">
        <f>AVERAGEIF('2017 Individual scores unweight'!$C$3:$CK$3,"y",'2017 Individual scores unweight'!C53:CK53)</f>
        <v>58.404088504088506</v>
      </c>
    </row>
    <row r="46" spans="2:9">
      <c r="B46" s="60" t="s">
        <v>119</v>
      </c>
      <c r="C46" s="95" t="s">
        <v>162</v>
      </c>
      <c r="D46">
        <f>AVERAGEIFS('2017 Individual scores unweight'!C54:CK54,'2017 Individual scores unweight'!$C$2:$CK$2,'2017 Global results'!$D$3,'2017 Individual scores unweight'!$C$3:$CK$3,"y")</f>
        <v>81.76638176638177</v>
      </c>
      <c r="E46">
        <f>AVERAGEIFS('2017 Individual scores unweight'!C54:CK54,'2017 Individual scores unweight'!$C$2:$CK$2,'2017 Global results'!$E$3,'2017 Individual scores unweight'!$C$3:$CK$3,"y")</f>
        <v>74.838864838864836</v>
      </c>
      <c r="F46">
        <f>AVERAGEIFS('2017 Individual scores unweight'!C54:CK54,'2017 Individual scores unweight'!$C$2:$CK$2,'2017 Global results'!$F$3,'2017 Individual scores unweight'!$C$3:$CK$3,"y")</f>
        <v>76.454178537511865</v>
      </c>
      <c r="G46">
        <f>AVERAGEIFS('2017 Individual scores unweight'!C54:CK54,'2017 Individual scores unweight'!$C$2:$CK$2,'2017 Global results'!$G$3,'2017 Individual scores unweight'!$C$3:$CK$3,"y")</f>
        <v>83.030303030303031</v>
      </c>
      <c r="H46">
        <f>AVERAGEIFS('2017 Individual scores unweight'!C54:CK54,'2017 Individual scores unweight'!$C$2:$CK$2,'2017 Global results'!$H$3,'2017 Individual scores unweight'!$C$3:$CK$3,"y")</f>
        <v>72.769865319865318</v>
      </c>
      <c r="I46">
        <f>AVERAGEIF('2017 Individual scores unweight'!$C$3:$CK$3,"y",'2017 Individual scores unweight'!C54:CK54)</f>
        <v>77.454895104895101</v>
      </c>
    </row>
    <row r="47" spans="2:9">
      <c r="B47" s="60" t="s">
        <v>119</v>
      </c>
      <c r="C47" s="95" t="s">
        <v>163</v>
      </c>
      <c r="D47">
        <f>AVERAGEIFS('2017 Individual scores unweight'!C55:CK55,'2017 Individual scores unweight'!$C$2:$CK$2,'2017 Global results'!$D$3,'2017 Individual scores unweight'!$C$3:$CK$3,"y")</f>
        <v>79.960317460317455</v>
      </c>
      <c r="E47">
        <f>AVERAGEIFS('2017 Individual scores unweight'!C55:CK55,'2017 Individual scores unweight'!$C$2:$CK$2,'2017 Global results'!$E$3,'2017 Individual scores unweight'!$C$3:$CK$3,"y")</f>
        <v>54.536019536019531</v>
      </c>
      <c r="F47">
        <f>AVERAGEIFS('2017 Individual scores unweight'!C55:CK55,'2017 Individual scores unweight'!$C$2:$CK$2,'2017 Global results'!$F$3,'2017 Individual scores unweight'!$C$3:$CK$3,"y")</f>
        <v>57.063332757777196</v>
      </c>
      <c r="G47">
        <f>AVERAGEIFS('2017 Individual scores unweight'!C55:CK55,'2017 Individual scores unweight'!$C$2:$CK$2,'2017 Global results'!$G$3,'2017 Individual scores unweight'!$C$3:$CK$3,"y")</f>
        <v>44.635364635364638</v>
      </c>
      <c r="H47">
        <f>AVERAGEIFS('2017 Individual scores unweight'!C55:CK55,'2017 Individual scores unweight'!$C$2:$CK$2,'2017 Global results'!$H$3,'2017 Individual scores unweight'!$C$3:$CK$3,"y")</f>
        <v>42.960280460280465</v>
      </c>
      <c r="I47">
        <f>AVERAGEIF('2017 Individual scores unweight'!$C$3:$CK$3,"y",'2017 Individual scores unweight'!C55:CK55)</f>
        <v>56.692921716731242</v>
      </c>
    </row>
    <row r="48" spans="2:9">
      <c r="B48" s="60" t="s">
        <v>122</v>
      </c>
      <c r="C48" s="95" t="s">
        <v>164</v>
      </c>
      <c r="D48">
        <f>AVERAGEIFS('2017 Individual scores unweight'!C56:CK56,'2017 Individual scores unweight'!$C$2:$CK$2,'2017 Global results'!$D$3,'2017 Individual scores unweight'!$C$3:$CK$3,"y")</f>
        <v>75.529100529100532</v>
      </c>
      <c r="E48">
        <f>AVERAGEIFS('2017 Individual scores unweight'!C56:CK56,'2017 Individual scores unweight'!$C$2:$CK$2,'2017 Global results'!$E$3,'2017 Individual scores unweight'!$C$3:$CK$3,"y")</f>
        <v>73.818826675969532</v>
      </c>
      <c r="F48">
        <f>AVERAGEIFS('2017 Individual scores unweight'!C56:CK56,'2017 Individual scores unweight'!$C$2:$CK$2,'2017 Global results'!$F$3,'2017 Individual scores unweight'!$C$3:$CK$3,"y")</f>
        <v>71.267891059557712</v>
      </c>
      <c r="G48">
        <f>AVERAGEIFS('2017 Individual scores unweight'!C56:CK56,'2017 Individual scores unweight'!$C$2:$CK$2,'2017 Global results'!$G$3,'2017 Individual scores unweight'!$C$3:$CK$3,"y")</f>
        <v>59.560439560439555</v>
      </c>
      <c r="H48">
        <f>AVERAGEIFS('2017 Individual scores unweight'!C56:CK56,'2017 Individual scores unweight'!$C$2:$CK$2,'2017 Global results'!$H$3,'2017 Individual scores unweight'!$C$3:$CK$3,"y")</f>
        <v>65.961595811595814</v>
      </c>
      <c r="I48">
        <f>AVERAGEIF('2017 Individual scores unweight'!$C$3:$CK$3,"y",'2017 Individual scores unweight'!C56:CK56)</f>
        <v>70.078035985178829</v>
      </c>
    </row>
    <row r="49" spans="2:9">
      <c r="B49" s="60" t="s">
        <v>115</v>
      </c>
      <c r="C49" s="95" t="s">
        <v>165</v>
      </c>
      <c r="D49">
        <f>AVERAGEIFS('2017 Individual scores unweight'!C57:CK57,'2017 Individual scores unweight'!$C$2:$CK$2,'2017 Global results'!$D$3,'2017 Individual scores unweight'!$C$3:$CK$3,"y")</f>
        <v>87.008547008547012</v>
      </c>
      <c r="E49">
        <f>AVERAGEIFS('2017 Individual scores unweight'!C57:CK57,'2017 Individual scores unweight'!$C$2:$CK$2,'2017 Global results'!$E$3,'2017 Individual scores unweight'!$C$3:$CK$3,"y")</f>
        <v>27.207977207977205</v>
      </c>
      <c r="F49">
        <f>AVERAGEIFS('2017 Individual scores unweight'!C57:CK57,'2017 Individual scores unweight'!$C$2:$CK$2,'2017 Global results'!$F$3,'2017 Individual scores unweight'!$C$3:$CK$3,"y")</f>
        <v>38.051994301994306</v>
      </c>
      <c r="G49">
        <f>AVERAGEIFS('2017 Individual scores unweight'!C57:CK57,'2017 Individual scores unweight'!$C$2:$CK$2,'2017 Global results'!$G$3,'2017 Individual scores unweight'!$C$3:$CK$3,"y")</f>
        <v>24.615384615384617</v>
      </c>
      <c r="H49">
        <f>AVERAGEIFS('2017 Individual scores unweight'!C57:CK57,'2017 Individual scores unweight'!$C$2:$CK$2,'2017 Global results'!$H$3,'2017 Individual scores unweight'!$C$3:$CK$3,"y")</f>
        <v>38.856837606837608</v>
      </c>
      <c r="I49">
        <f>AVERAGEIF('2017 Individual scores unweight'!$C$3:$CK$3,"y",'2017 Individual scores unweight'!C57:CK57)</f>
        <v>41.669337606837594</v>
      </c>
    </row>
    <row r="50" spans="2:9">
      <c r="B50" s="60" t="s">
        <v>110</v>
      </c>
      <c r="C50" s="95" t="s">
        <v>166</v>
      </c>
      <c r="D50">
        <f>AVERAGEIFS('2017 Individual scores unweight'!C58:CK58,'2017 Individual scores unweight'!$C$2:$CK$2,'2017 Global results'!$D$3,'2017 Individual scores unweight'!$C$3:$CK$3,"y")</f>
        <v>87.283950617283949</v>
      </c>
      <c r="E50">
        <f>AVERAGEIFS('2017 Individual scores unweight'!C58:CK58,'2017 Individual scores unweight'!$C$2:$CK$2,'2017 Global results'!$E$3,'2017 Individual scores unweight'!$C$3:$CK$3,"y")</f>
        <v>81.585789871504161</v>
      </c>
      <c r="F50">
        <f>AVERAGEIFS('2017 Individual scores unweight'!C58:CK58,'2017 Individual scores unweight'!$C$2:$CK$2,'2017 Global results'!$F$3,'2017 Individual scores unweight'!$C$3:$CK$3,"y")</f>
        <v>74.462081128747784</v>
      </c>
      <c r="G50">
        <f>AVERAGEIFS('2017 Individual scores unweight'!C58:CK58,'2017 Individual scores unweight'!$C$2:$CK$2,'2017 Global results'!$G$3,'2017 Individual scores unweight'!$C$3:$CK$3,"y")</f>
        <v>87.333333333333329</v>
      </c>
      <c r="H50">
        <f>AVERAGEIFS('2017 Individual scores unweight'!C58:CK58,'2017 Individual scores unweight'!$C$2:$CK$2,'2017 Global results'!$H$3,'2017 Individual scores unweight'!$C$3:$CK$3,"y")</f>
        <v>63.230565730565729</v>
      </c>
      <c r="I50">
        <f>AVERAGEIF('2017 Individual scores unweight'!$C$3:$CK$3,"y",'2017 Individual scores unweight'!C58:CK58)</f>
        <v>78.319105761962916</v>
      </c>
    </row>
    <row r="51" spans="2:9">
      <c r="B51" s="60" t="s">
        <v>112</v>
      </c>
      <c r="C51" s="95" t="s">
        <v>167</v>
      </c>
      <c r="D51">
        <f>AVERAGEIFS('2017 Individual scores unweight'!C59:CK59,'2017 Individual scores unweight'!$C$2:$CK$2,'2017 Global results'!$D$3,'2017 Individual scores unweight'!$C$3:$CK$3,"y")</f>
        <v>65.923781113839595</v>
      </c>
      <c r="E51">
        <f>AVERAGEIFS('2017 Individual scores unweight'!C59:CK59,'2017 Individual scores unweight'!$C$2:$CK$2,'2017 Global results'!$E$3,'2017 Individual scores unweight'!$C$3:$CK$3,"y")</f>
        <v>60.096403723406006</v>
      </c>
      <c r="F51">
        <f>AVERAGEIFS('2017 Individual scores unweight'!C59:CK59,'2017 Individual scores unweight'!$C$2:$CK$2,'2017 Global results'!$F$3,'2017 Individual scores unweight'!$C$3:$CK$3,"y")</f>
        <v>60.002962198524635</v>
      </c>
      <c r="G51">
        <f>AVERAGEIFS('2017 Individual scores unweight'!C59:CK59,'2017 Individual scores unweight'!$C$2:$CK$2,'2017 Global results'!$G$3,'2017 Individual scores unweight'!$C$3:$CK$3,"y")</f>
        <v>57.793650793650798</v>
      </c>
      <c r="H51">
        <f>AVERAGEIFS('2017 Individual scores unweight'!C59:CK59,'2017 Individual scores unweight'!$C$2:$CK$2,'2017 Global results'!$H$3,'2017 Individual scores unweight'!$C$3:$CK$3,"y")</f>
        <v>51.566657646108446</v>
      </c>
      <c r="I51">
        <f>AVERAGEIF('2017 Individual scores unweight'!$C$3:$CK$3,"y",'2017 Individual scores unweight'!C59:CK59)</f>
        <v>59.515845752227754</v>
      </c>
    </row>
    <row r="52" spans="2:9">
      <c r="B52" s="60" t="s">
        <v>119</v>
      </c>
      <c r="C52" s="95" t="s">
        <v>168</v>
      </c>
      <c r="D52">
        <f>AVERAGEIFS('2017 Individual scores unweight'!C60:CK60,'2017 Individual scores unweight'!$C$2:$CK$2,'2017 Global results'!$D$3,'2017 Individual scores unweight'!$C$3:$CK$3,"y")</f>
        <v>79.185552102218779</v>
      </c>
      <c r="E52">
        <f>AVERAGEIFS('2017 Individual scores unweight'!C60:CK60,'2017 Individual scores unweight'!$C$2:$CK$2,'2017 Global results'!$E$3,'2017 Individual scores unweight'!$C$3:$CK$3,"y")</f>
        <v>68.845136345136339</v>
      </c>
      <c r="F52">
        <f>AVERAGEIFS('2017 Individual scores unweight'!C60:CK60,'2017 Individual scores unweight'!$C$2:$CK$2,'2017 Global results'!$F$3,'2017 Individual scores unweight'!$C$3:$CK$3,"y")</f>
        <v>64.174868341535003</v>
      </c>
      <c r="G52">
        <f>AVERAGEIFS('2017 Individual scores unweight'!C60:CK60,'2017 Individual scores unweight'!$C$2:$CK$2,'2017 Global results'!$G$3,'2017 Individual scores unweight'!$C$3:$CK$3,"y")</f>
        <v>70.291375291375289</v>
      </c>
      <c r="H52">
        <f>AVERAGEIFS('2017 Individual scores unweight'!C60:CK60,'2017 Individual scores unweight'!$C$2:$CK$2,'2017 Global results'!$H$3,'2017 Individual scores unweight'!$C$3:$CK$3,"y")</f>
        <v>67.852428127428126</v>
      </c>
      <c r="I52">
        <f>AVERAGEIF('2017 Individual scores unweight'!$C$3:$CK$3,"y",'2017 Individual scores unweight'!C60:CK60)</f>
        <v>69.081334406334392</v>
      </c>
    </row>
    <row r="53" spans="2:9">
      <c r="B53" s="60" t="s">
        <v>110</v>
      </c>
      <c r="C53" s="95" t="s">
        <v>169</v>
      </c>
      <c r="D53">
        <f>AVERAGEIFS('2017 Individual scores unweight'!C61:CK61,'2017 Individual scores unweight'!$C$2:$CK$2,'2017 Global results'!$D$3,'2017 Individual scores unweight'!$C$3:$CK$3,"y")</f>
        <v>82.659932659932664</v>
      </c>
      <c r="E53">
        <f>AVERAGEIFS('2017 Individual scores unweight'!C61:CK61,'2017 Individual scores unweight'!$C$2:$CK$2,'2017 Global results'!$E$3,'2017 Individual scores unweight'!$C$3:$CK$3,"y")</f>
        <v>64.716209716209704</v>
      </c>
      <c r="F53">
        <f>AVERAGEIFS('2017 Individual scores unweight'!C61:CK61,'2017 Individual scores unweight'!$C$2:$CK$2,'2017 Global results'!$F$3,'2017 Individual scores unweight'!$C$3:$CK$3,"y")</f>
        <v>57.476150392817054</v>
      </c>
      <c r="G53">
        <f>AVERAGEIFS('2017 Individual scores unweight'!C61:CK61,'2017 Individual scores unweight'!$C$2:$CK$2,'2017 Global results'!$G$3,'2017 Individual scores unweight'!$C$3:$CK$3,"y")</f>
        <v>45.151515151515149</v>
      </c>
      <c r="H53">
        <f>AVERAGEIFS('2017 Individual scores unweight'!C61:CK61,'2017 Individual scores unweight'!$C$2:$CK$2,'2017 Global results'!$H$3,'2017 Individual scores unweight'!$C$3:$CK$3,"y")</f>
        <v>58.315207631874308</v>
      </c>
      <c r="I53">
        <f>AVERAGEIF('2017 Individual scores unweight'!$C$3:$CK$3,"y",'2017 Individual scores unweight'!C61:CK61)</f>
        <v>61.600585217251876</v>
      </c>
    </row>
    <row r="54" spans="2:9">
      <c r="B54" s="60" t="s">
        <v>127</v>
      </c>
      <c r="C54" s="95" t="s">
        <v>170</v>
      </c>
      <c r="D54">
        <f>AVERAGEIFS('2017 Individual scores unweight'!C62:CK62,'2017 Individual scores unweight'!$C$2:$CK$2,'2017 Global results'!$D$3,'2017 Individual scores unweight'!$C$3:$CK$3,"y")</f>
        <v>65.198412698412696</v>
      </c>
      <c r="E54">
        <f>AVERAGEIFS('2017 Individual scores unweight'!C62:CK62,'2017 Individual scores unweight'!$C$2:$CK$2,'2017 Global results'!$E$3,'2017 Individual scores unweight'!$C$3:$CK$3,"y")</f>
        <v>56.604918890633186</v>
      </c>
      <c r="F54">
        <f>AVERAGEIFS('2017 Individual scores unweight'!C62:CK62,'2017 Individual scores unweight'!$C$2:$CK$2,'2017 Global results'!$F$3,'2017 Individual scores unweight'!$C$3:$CK$3,"y")</f>
        <v>53.508004341337674</v>
      </c>
      <c r="G54">
        <f>AVERAGEIFS('2017 Individual scores unweight'!C62:CK62,'2017 Individual scores unweight'!$C$2:$CK$2,'2017 Global results'!$G$3,'2017 Individual scores unweight'!$C$3:$CK$3,"y")</f>
        <v>71.216117216117226</v>
      </c>
      <c r="H54">
        <f>AVERAGEIFS('2017 Individual scores unweight'!C62:CK62,'2017 Individual scores unweight'!$C$2:$CK$2,'2017 Global results'!$H$3,'2017 Individual scores unweight'!$C$3:$CK$3,"y")</f>
        <v>66.550264550264544</v>
      </c>
      <c r="I54">
        <f>AVERAGEIF('2017 Individual scores unweight'!$C$3:$CK$3,"y",'2017 Individual scores unweight'!C62:CK62)</f>
        <v>60.524367695796279</v>
      </c>
    </row>
    <row r="55" spans="2:9">
      <c r="B55" s="60" t="s">
        <v>110</v>
      </c>
      <c r="C55" s="95" t="s">
        <v>171</v>
      </c>
      <c r="D55">
        <f>AVERAGEIFS('2017 Individual scores unweight'!C63:CK63,'2017 Individual scores unweight'!$C$2:$CK$2,'2017 Global results'!$D$3,'2017 Individual scores unweight'!$C$3:$CK$3,"y")</f>
        <v>89.609053497942384</v>
      </c>
      <c r="E55">
        <f>AVERAGEIFS('2017 Individual scores unweight'!C63:CK63,'2017 Individual scores unweight'!$C$2:$CK$2,'2017 Global results'!$E$3,'2017 Individual scores unweight'!$C$3:$CK$3,"y")</f>
        <v>85.855379188712519</v>
      </c>
      <c r="F55">
        <f>AVERAGEIFS('2017 Individual scores unweight'!C63:CK63,'2017 Individual scores unweight'!$C$2:$CK$2,'2017 Global results'!$F$3,'2017 Individual scores unweight'!$C$3:$CK$3,"y")</f>
        <v>79.762769305252974</v>
      </c>
      <c r="G55">
        <f>AVERAGEIFS('2017 Individual scores unweight'!C63:CK63,'2017 Individual scores unweight'!$C$2:$CK$2,'2017 Global results'!$G$3,'2017 Individual scores unweight'!$C$3:$CK$3,"y")</f>
        <v>83.006535947712422</v>
      </c>
      <c r="H55">
        <f>AVERAGEIFS('2017 Individual scores unweight'!C63:CK63,'2017 Individual scores unweight'!$C$2:$CK$2,'2017 Global results'!$H$3,'2017 Individual scores unweight'!$C$3:$CK$3,"y")</f>
        <v>75.044662309368192</v>
      </c>
      <c r="I55">
        <f>AVERAGEIF('2017 Individual scores unweight'!$C$3:$CK$3,"y",'2017 Individual scores unweight'!C63:CK63)</f>
        <v>82.45860566448799</v>
      </c>
    </row>
    <row r="56" spans="2:9">
      <c r="B56" s="60" t="s">
        <v>122</v>
      </c>
      <c r="C56" s="95" t="s">
        <v>172</v>
      </c>
      <c r="D56">
        <f>AVERAGEIFS('2017 Individual scores unweight'!C64:CK64,'2017 Individual scores unweight'!$C$2:$CK$2,'2017 Global results'!$D$3,'2017 Individual scores unweight'!$C$3:$CK$3,"y")</f>
        <v>79.549195660306779</v>
      </c>
      <c r="E56">
        <f>AVERAGEIFS('2017 Individual scores unweight'!C64:CK64,'2017 Individual scores unweight'!$C$2:$CK$2,'2017 Global results'!$E$3,'2017 Individual scores unweight'!$C$3:$CK$3,"y")</f>
        <v>79.234487734487743</v>
      </c>
      <c r="F56">
        <f>AVERAGEIFS('2017 Individual scores unweight'!C64:CK64,'2017 Individual scores unweight'!$C$2:$CK$2,'2017 Global results'!$F$3,'2017 Individual scores unweight'!$C$3:$CK$3,"y")</f>
        <v>80.018137726471068</v>
      </c>
      <c r="G56">
        <f>AVERAGEIFS('2017 Individual scores unweight'!C64:CK64,'2017 Individual scores unweight'!$C$2:$CK$2,'2017 Global results'!$G$3,'2017 Individual scores unweight'!$C$3:$CK$3,"y")</f>
        <v>75.396103896103881</v>
      </c>
      <c r="H56">
        <f>AVERAGEIFS('2017 Individual scores unweight'!C64:CK64,'2017 Individual scores unweight'!$C$2:$CK$2,'2017 Global results'!$H$3,'2017 Individual scores unweight'!$C$3:$CK$3,"y")</f>
        <v>69.273544973544972</v>
      </c>
      <c r="I56">
        <f>AVERAGEIF('2017 Individual scores unweight'!$C$3:$CK$3,"y",'2017 Individual scores unweight'!C64:CK64)</f>
        <v>77.585785290547207</v>
      </c>
    </row>
    <row r="57" spans="2:9">
      <c r="B57" s="60" t="s">
        <v>119</v>
      </c>
      <c r="C57" s="95" t="s">
        <v>173</v>
      </c>
      <c r="D57">
        <f>AVERAGEIFS('2017 Individual scores unweight'!C65:CK65,'2017 Individual scores unweight'!$C$2:$CK$2,'2017 Global results'!$D$3,'2017 Individual scores unweight'!$C$3:$CK$3,"y")</f>
        <v>85.714285714285708</v>
      </c>
      <c r="E57">
        <f>AVERAGEIFS('2017 Individual scores unweight'!C65:CK65,'2017 Individual scores unweight'!$C$2:$CK$2,'2017 Global results'!$E$3,'2017 Individual scores unweight'!$C$3:$CK$3,"y")</f>
        <v>81.247641247641241</v>
      </c>
      <c r="F57">
        <f>AVERAGEIFS('2017 Individual scores unweight'!C65:CK65,'2017 Individual scores unweight'!$C$2:$CK$2,'2017 Global results'!$F$3,'2017 Individual scores unweight'!$C$3:$CK$3,"y")</f>
        <v>73.180523180523181</v>
      </c>
      <c r="G57">
        <f>AVERAGEIFS('2017 Individual scores unweight'!C65:CK65,'2017 Individual scores unweight'!$C$2:$CK$2,'2017 Global results'!$G$3,'2017 Individual scores unweight'!$C$3:$CK$3,"y")</f>
        <v>65.684315684315692</v>
      </c>
      <c r="H57">
        <f>AVERAGEIFS('2017 Individual scores unweight'!C65:CK65,'2017 Individual scores unweight'!$C$2:$CK$2,'2017 Global results'!$H$3,'2017 Individual scores unweight'!$C$3:$CK$3,"y")</f>
        <v>69.431420431420435</v>
      </c>
      <c r="I57">
        <f>AVERAGEIF('2017 Individual scores unweight'!$C$3:$CK$3,"y",'2017 Individual scores unweight'!C65:CK65)</f>
        <v>75.336118907547487</v>
      </c>
    </row>
    <row r="58" spans="2:9">
      <c r="B58" s="60" t="s">
        <v>127</v>
      </c>
      <c r="C58" s="95" t="s">
        <v>174</v>
      </c>
      <c r="D58">
        <f>AVERAGEIFS('2017 Individual scores unweight'!C66:CK66,'2017 Individual scores unweight'!$C$2:$CK$2,'2017 Global results'!$D$3,'2017 Individual scores unweight'!$C$3:$CK$3,"y")</f>
        <v>82.53721859114016</v>
      </c>
      <c r="E58">
        <f>AVERAGEIFS('2017 Individual scores unweight'!C66:CK66,'2017 Individual scores unweight'!$C$2:$CK$2,'2017 Global results'!$E$3,'2017 Individual scores unweight'!$C$3:$CK$3,"y")</f>
        <v>65.504034947312263</v>
      </c>
      <c r="F58">
        <f>AVERAGEIFS('2017 Individual scores unweight'!C66:CK66,'2017 Individual scores unweight'!$C$2:$CK$2,'2017 Global results'!$F$3,'2017 Individual scores unweight'!$C$3:$CK$3,"y")</f>
        <v>61.985974945533769</v>
      </c>
      <c r="G58">
        <f>AVERAGEIFS('2017 Individual scores unweight'!C66:CK66,'2017 Individual scores unweight'!$C$2:$CK$2,'2017 Global results'!$G$3,'2017 Individual scores unweight'!$C$3:$CK$3,"y")</f>
        <v>39</v>
      </c>
      <c r="H58">
        <f>AVERAGEIFS('2017 Individual scores unweight'!C66:CK66,'2017 Individual scores unweight'!$C$2:$CK$2,'2017 Global results'!$H$3,'2017 Individual scores unweight'!$C$3:$CK$3,"y")</f>
        <v>57.957952069716768</v>
      </c>
      <c r="I58">
        <f>AVERAGEIF('2017 Individual scores unweight'!$C$3:$CK$3,"y",'2017 Individual scores unweight'!C66:CK66)</f>
        <v>62.353514739229027</v>
      </c>
    </row>
    <row r="59" spans="2:9">
      <c r="B59" s="60" t="s">
        <v>110</v>
      </c>
      <c r="C59" s="95" t="s">
        <v>177</v>
      </c>
      <c r="D59">
        <f>AVERAGEIFS('2017 Individual scores unweight'!C67:CK67,'2017 Individual scores unweight'!$C$2:$CK$2,'2017 Global results'!$D$3,'2017 Individual scores unweight'!$C$3:$CK$3,"y")</f>
        <v>72.252747252747255</v>
      </c>
      <c r="E59">
        <f>AVERAGEIFS('2017 Individual scores unweight'!C67:CK67,'2017 Individual scores unweight'!$C$2:$CK$2,'2017 Global results'!$E$3,'2017 Individual scores unweight'!$C$3:$CK$3,"y")</f>
        <v>46.95656724228153</v>
      </c>
      <c r="F59">
        <f>AVERAGEIFS('2017 Individual scores unweight'!C67:CK67,'2017 Individual scores unweight'!$C$2:$CK$2,'2017 Global results'!$F$3,'2017 Individual scores unweight'!$C$3:$CK$3,"y")</f>
        <v>48.677248677248677</v>
      </c>
      <c r="G59">
        <f>AVERAGEIFS('2017 Individual scores unweight'!C67:CK67,'2017 Individual scores unweight'!$C$2:$CK$2,'2017 Global results'!$G$3,'2017 Individual scores unweight'!$C$3:$CK$3,"y")</f>
        <v>40.997668997668995</v>
      </c>
      <c r="H59">
        <f>AVERAGEIFS('2017 Individual scores unweight'!C67:CK67,'2017 Individual scores unweight'!$C$2:$CK$2,'2017 Global results'!$H$3,'2017 Individual scores unweight'!$C$3:$CK$3,"y")</f>
        <v>49.899298232631565</v>
      </c>
      <c r="I59">
        <f>AVERAGEIF('2017 Individual scores unweight'!$C$3:$CK$3,"y",'2017 Individual scores unweight'!C67:CK67)</f>
        <v>51.452122128312602</v>
      </c>
    </row>
    <row r="60" spans="2:9">
      <c r="B60" s="60" t="s">
        <v>112</v>
      </c>
      <c r="C60" s="95" t="s">
        <v>182</v>
      </c>
      <c r="D60">
        <f>AVERAGEIFS('2017 Individual scores unweight'!C68:CK68,'2017 Individual scores unweight'!$C$2:$CK$2,'2017 Global results'!$D$3,'2017 Individual scores unweight'!$C$3:$CK$3,"y")</f>
        <v>81.11772486772486</v>
      </c>
      <c r="E60">
        <f>AVERAGEIFS('2017 Individual scores unweight'!C68:CK68,'2017 Individual scores unweight'!$C$2:$CK$2,'2017 Global results'!$E$3,'2017 Individual scores unweight'!$C$3:$CK$3,"y")</f>
        <v>60.874362565539037</v>
      </c>
      <c r="F60">
        <f>AVERAGEIFS('2017 Individual scores unweight'!C68:CK68,'2017 Individual scores unweight'!$C$2:$CK$2,'2017 Global results'!$F$3,'2017 Individual scores unweight'!$C$3:$CK$3,"y")</f>
        <v>69.061347829730181</v>
      </c>
      <c r="G60">
        <f>AVERAGEIFS('2017 Individual scores unweight'!C68:CK68,'2017 Individual scores unweight'!$C$2:$CK$2,'2017 Global results'!$G$3,'2017 Individual scores unweight'!$C$3:$CK$3,"y")</f>
        <v>80.3125</v>
      </c>
      <c r="H60">
        <f>AVERAGEIFS('2017 Individual scores unweight'!C68:CK68,'2017 Individual scores unweight'!$C$2:$CK$2,'2017 Global results'!$H$3,'2017 Individual scores unweight'!$C$3:$CK$3,"y")</f>
        <v>61.071997446997443</v>
      </c>
      <c r="I60">
        <f>AVERAGEIF('2017 Individual scores unweight'!$C$3:$CK$3,"y",'2017 Individual scores unweight'!C68:CK68)</f>
        <v>69.652148481084467</v>
      </c>
    </row>
    <row r="61" spans="2:9">
      <c r="B61" s="60" t="s">
        <v>122</v>
      </c>
      <c r="C61" s="95" t="s">
        <v>183</v>
      </c>
      <c r="D61">
        <f>AVERAGEIFS('2017 Individual scores unweight'!C69:CK69,'2017 Individual scores unweight'!$C$2:$CK$2,'2017 Global results'!$D$3,'2017 Individual scores unweight'!$C$3:$CK$3,"y")</f>
        <v>76.992143658810321</v>
      </c>
      <c r="E61">
        <f>AVERAGEIFS('2017 Individual scores unweight'!C69:CK69,'2017 Individual scores unweight'!$C$2:$CK$2,'2017 Global results'!$E$3,'2017 Individual scores unweight'!$C$3:$CK$3,"y")</f>
        <v>60.690235690235689</v>
      </c>
      <c r="F61">
        <f>AVERAGEIFS('2017 Individual scores unweight'!C69:CK69,'2017 Individual scores unweight'!$C$2:$CK$2,'2017 Global results'!$F$3,'2017 Individual scores unweight'!$C$3:$CK$3,"y")</f>
        <v>65.277777777777771</v>
      </c>
      <c r="G61">
        <f>AVERAGEIFS('2017 Individual scores unweight'!C69:CK69,'2017 Individual scores unweight'!$C$2:$CK$2,'2017 Global results'!$G$3,'2017 Individual scores unweight'!$C$3:$CK$3,"y")</f>
        <v>56.666666666666664</v>
      </c>
      <c r="H61">
        <f>AVERAGEIFS('2017 Individual scores unweight'!C69:CK69,'2017 Individual scores unweight'!$C$2:$CK$2,'2017 Global results'!$H$3,'2017 Individual scores unweight'!$C$3:$CK$3,"y")</f>
        <v>59.856254856254864</v>
      </c>
      <c r="I61">
        <f>AVERAGEIF('2017 Individual scores unweight'!$C$3:$CK$3,"y",'2017 Individual scores unweight'!C69:CK69)</f>
        <v>64.363784363784347</v>
      </c>
    </row>
    <row r="62" spans="2:9">
      <c r="B62" s="60" t="s">
        <v>110</v>
      </c>
      <c r="C62" s="95" t="s">
        <v>184</v>
      </c>
      <c r="D62">
        <f>AVERAGEIFS('2017 Individual scores unweight'!C70:CK70,'2017 Individual scores unweight'!$C$2:$CK$2,'2017 Global results'!$D$3,'2017 Individual scores unweight'!$C$3:$CK$3,"y")</f>
        <v>45.844125010791679</v>
      </c>
      <c r="E62">
        <f>AVERAGEIFS('2017 Individual scores unweight'!C70:CK70,'2017 Individual scores unweight'!$C$2:$CK$2,'2017 Global results'!$E$3,'2017 Individual scores unweight'!$C$3:$CK$3,"y")</f>
        <v>42.448398162683873</v>
      </c>
      <c r="F62">
        <f>AVERAGEIFS('2017 Individual scores unweight'!C70:CK70,'2017 Individual scores unweight'!$C$2:$CK$2,'2017 Global results'!$F$3,'2017 Individual scores unweight'!$C$3:$CK$3,"y")</f>
        <v>67.713459380126039</v>
      </c>
      <c r="G62">
        <f>AVERAGEIFS('2017 Individual scores unweight'!C70:CK70,'2017 Individual scores unweight'!$C$2:$CK$2,'2017 Global results'!$G$3,'2017 Individual scores unweight'!$C$3:$CK$3,"y")</f>
        <v>41.721611721611723</v>
      </c>
      <c r="H62">
        <f>AVERAGEIFS('2017 Individual scores unweight'!C70:CK70,'2017 Individual scores unweight'!$C$2:$CK$2,'2017 Global results'!$H$3,'2017 Individual scores unweight'!$C$3:$CK$3,"y")</f>
        <v>49.085795685795681</v>
      </c>
      <c r="I62">
        <f>AVERAGEIF('2017 Individual scores unweight'!$C$3:$CK$3,"y",'2017 Individual scores unweight'!C70:CK70)</f>
        <v>52.537202480059619</v>
      </c>
    </row>
    <row r="63" spans="2:9">
      <c r="B63" s="60" t="s">
        <v>122</v>
      </c>
      <c r="C63" s="95" t="s">
        <v>185</v>
      </c>
      <c r="D63">
        <f>AVERAGEIFS('2017 Individual scores unweight'!C71:CK71,'2017 Individual scores unweight'!$C$2:$CK$2,'2017 Global results'!$D$3,'2017 Individual scores unweight'!$C$3:$CK$3,"y")</f>
        <v>51.282051282051292</v>
      </c>
      <c r="E63">
        <f>AVERAGEIFS('2017 Individual scores unweight'!C71:CK71,'2017 Individual scores unweight'!$C$2:$CK$2,'2017 Global results'!$E$3,'2017 Individual scores unweight'!$C$3:$CK$3,"y")</f>
        <v>58.432234432234438</v>
      </c>
      <c r="F63">
        <f>AVERAGEIFS('2017 Individual scores unweight'!C71:CK71,'2017 Individual scores unweight'!$C$2:$CK$2,'2017 Global results'!$F$3,'2017 Individual scores unweight'!$C$3:$CK$3,"y")</f>
        <v>59.261664261664258</v>
      </c>
      <c r="G63">
        <f>AVERAGEIFS('2017 Individual scores unweight'!C71:CK71,'2017 Individual scores unweight'!$C$2:$CK$2,'2017 Global results'!$G$3,'2017 Individual scores unweight'!$C$3:$CK$3,"y")</f>
        <v>67.61904761904762</v>
      </c>
      <c r="H63">
        <f>AVERAGEIFS('2017 Individual scores unweight'!C71:CK71,'2017 Individual scores unweight'!$C$2:$CK$2,'2017 Global results'!$H$3,'2017 Individual scores unweight'!$C$3:$CK$3,"y")</f>
        <v>61.299145299145302</v>
      </c>
      <c r="I63">
        <f>AVERAGEIF('2017 Individual scores unweight'!$C$3:$CK$3,"y",'2017 Individual scores unweight'!C71:CK71)</f>
        <v>59.212825269968121</v>
      </c>
    </row>
    <row r="64" spans="2:9">
      <c r="B64" s="60" t="s">
        <v>110</v>
      </c>
      <c r="C64" s="95" t="s">
        <v>186</v>
      </c>
      <c r="D64">
        <f>AVERAGEIFS('2017 Individual scores unweight'!C72:CK72,'2017 Individual scores unweight'!$C$2:$CK$2,'2017 Global results'!$D$3,'2017 Individual scores unweight'!$C$3:$CK$3,"y")</f>
        <v>78.858024691358025</v>
      </c>
      <c r="E64">
        <f>AVERAGEIFS('2017 Individual scores unweight'!C72:CK72,'2017 Individual scores unweight'!$C$2:$CK$2,'2017 Global results'!$E$3,'2017 Individual scores unweight'!$C$3:$CK$3,"y")</f>
        <v>57.301587301587304</v>
      </c>
      <c r="F64">
        <f>AVERAGEIFS('2017 Individual scores unweight'!C72:CK72,'2017 Individual scores unweight'!$C$2:$CK$2,'2017 Global results'!$F$3,'2017 Individual scores unweight'!$C$3:$CK$3,"y")</f>
        <v>61.118125701459029</v>
      </c>
      <c r="G64">
        <f>AVERAGEIFS('2017 Individual scores unweight'!C72:CK72,'2017 Individual scores unweight'!$C$2:$CK$2,'2017 Global results'!$G$3,'2017 Individual scores unweight'!$C$3:$CK$3,"y")</f>
        <v>68.333333333333343</v>
      </c>
      <c r="H64">
        <f>AVERAGEIFS('2017 Individual scores unweight'!C72:CK72,'2017 Individual scores unweight'!$C$2:$CK$2,'2017 Global results'!$H$3,'2017 Individual scores unweight'!$C$3:$CK$3,"y")</f>
        <v>58.649494949494944</v>
      </c>
      <c r="I64">
        <f>AVERAGEIF('2017 Individual scores unweight'!$C$3:$CK$3,"y",'2017 Individual scores unweight'!C72:CK72)</f>
        <v>64.074025974025986</v>
      </c>
    </row>
    <row r="65" spans="2:9">
      <c r="B65" s="60" t="s">
        <v>115</v>
      </c>
      <c r="C65" s="95" t="s">
        <v>187</v>
      </c>
      <c r="D65">
        <f>AVERAGEIFS('2017 Individual scores unweight'!C73:CK73,'2017 Individual scores unweight'!$C$2:$CK$2,'2017 Global results'!$D$3,'2017 Individual scores unweight'!$C$3:$CK$3,"y")</f>
        <v>38.786116298371205</v>
      </c>
      <c r="E65">
        <f>AVERAGEIFS('2017 Individual scores unweight'!C73:CK73,'2017 Individual scores unweight'!$C$2:$CK$2,'2017 Global results'!$E$3,'2017 Individual scores unweight'!$C$3:$CK$3,"y")</f>
        <v>31.120642701525053</v>
      </c>
      <c r="F65">
        <f>AVERAGEIFS('2017 Individual scores unweight'!C73:CK73,'2017 Individual scores unweight'!$C$2:$CK$2,'2017 Global results'!$F$3,'2017 Individual scores unweight'!$C$3:$CK$3,"y")</f>
        <v>24.104711328976034</v>
      </c>
      <c r="G65">
        <f>AVERAGEIFS('2017 Individual scores unweight'!C73:CK73,'2017 Individual scores unweight'!$C$2:$CK$2,'2017 Global results'!$G$3,'2017 Individual scores unweight'!$C$3:$CK$3,"y")</f>
        <v>23.52941176470588</v>
      </c>
      <c r="H65">
        <f>AVERAGEIFS('2017 Individual scores unweight'!C73:CK73,'2017 Individual scores unweight'!$C$2:$CK$2,'2017 Global results'!$H$3,'2017 Individual scores unweight'!$C$3:$CK$3,"y")</f>
        <v>40.661083877995644</v>
      </c>
      <c r="I65">
        <f>AVERAGEIF('2017 Individual scores unweight'!$C$3:$CK$3,"y",'2017 Individual scores unweight'!C73:CK73)</f>
        <v>29.969348008563692</v>
      </c>
    </row>
    <row r="66" spans="2:9">
      <c r="B66" s="60" t="s">
        <v>115</v>
      </c>
      <c r="C66" s="95" t="s">
        <v>188</v>
      </c>
      <c r="D66">
        <f>AVERAGEIFS('2017 Individual scores unweight'!C74:CK74,'2017 Individual scores unweight'!$C$2:$CK$2,'2017 Global results'!$D$3,'2017 Individual scores unweight'!$C$3:$CK$3,"y")</f>
        <v>24.663299663299664</v>
      </c>
      <c r="E66">
        <f>AVERAGEIFS('2017 Individual scores unweight'!C74:CK74,'2017 Individual scores unweight'!$C$2:$CK$2,'2017 Global results'!$E$3,'2017 Individual scores unweight'!$C$3:$CK$3,"y")</f>
        <v>41.411736411736406</v>
      </c>
      <c r="F66">
        <f>AVERAGEIFS('2017 Individual scores unweight'!C74:CK74,'2017 Individual scores unweight'!$C$2:$CK$2,'2017 Global results'!$F$3,'2017 Individual scores unweight'!$C$3:$CK$3,"y")</f>
        <v>35.066538399871732</v>
      </c>
      <c r="G66">
        <f>AVERAGEIFS('2017 Individual scores unweight'!C74:CK74,'2017 Individual scores unweight'!$C$2:$CK$2,'2017 Global results'!$G$3,'2017 Individual scores unweight'!$C$3:$CK$3,"y")</f>
        <v>31.060606060606069</v>
      </c>
      <c r="H66">
        <f>AVERAGEIFS('2017 Individual scores unweight'!C74:CK74,'2017 Individual scores unweight'!$C$2:$CK$2,'2017 Global results'!$H$3,'2017 Individual scores unweight'!$C$3:$CK$3,"y")</f>
        <v>48.302910052910057</v>
      </c>
      <c r="I66">
        <f>AVERAGEIF('2017 Individual scores unweight'!$C$3:$CK$3,"y",'2017 Individual scores unweight'!C74:CK74)</f>
        <v>35.870799835085542</v>
      </c>
    </row>
    <row r="67" spans="2:9">
      <c r="B67" s="60" t="s">
        <v>127</v>
      </c>
      <c r="C67" s="95" t="s">
        <v>189</v>
      </c>
      <c r="D67">
        <f>AVERAGEIFS('2017 Individual scores unweight'!C75:CK75,'2017 Individual scores unweight'!$C$2:$CK$2,'2017 Global results'!$D$3,'2017 Individual scores unweight'!$C$3:$CK$3,"y")</f>
        <v>96.552028218694886</v>
      </c>
      <c r="E67">
        <f>AVERAGEIFS('2017 Individual scores unweight'!C75:CK75,'2017 Individual scores unweight'!$C$2:$CK$2,'2017 Global results'!$E$3,'2017 Individual scores unweight'!$C$3:$CK$3,"y")</f>
        <v>91.835571835571841</v>
      </c>
      <c r="F67">
        <f>AVERAGEIFS('2017 Individual scores unweight'!C75:CK75,'2017 Individual scores unweight'!$C$2:$CK$2,'2017 Global results'!$F$3,'2017 Individual scores unweight'!$C$3:$CK$3,"y")</f>
        <v>89.692545109211764</v>
      </c>
      <c r="G67">
        <f>AVERAGEIFS('2017 Individual scores unweight'!C75:CK75,'2017 Individual scores unweight'!$C$2:$CK$2,'2017 Global results'!$G$3,'2017 Individual scores unweight'!$C$3:$CK$3,"y")</f>
        <v>95.494505494505503</v>
      </c>
      <c r="H67">
        <f>AVERAGEIFS('2017 Individual scores unweight'!C75:CK75,'2017 Individual scores unweight'!$C$2:$CK$2,'2017 Global results'!$H$3,'2017 Individual scores unweight'!$C$3:$CK$3,"y")</f>
        <v>85.867724867724874</v>
      </c>
      <c r="I67">
        <f>AVERAGEIF('2017 Individual scores unweight'!$C$3:$CK$3,"y",'2017 Individual scores unweight'!C75:CK75)</f>
        <v>91.579510436653308</v>
      </c>
    </row>
    <row r="68" spans="2:9">
      <c r="B68" s="60" t="s">
        <v>119</v>
      </c>
      <c r="C68" s="95" t="s">
        <v>190</v>
      </c>
      <c r="D68">
        <f>AVERAGEIFS('2017 Individual scores unweight'!C76:CK76,'2017 Individual scores unweight'!$C$2:$CK$2,'2017 Global results'!$D$3,'2017 Individual scores unweight'!$C$3:$CK$3,"y")</f>
        <v>84.547152194211023</v>
      </c>
      <c r="E68">
        <f>AVERAGEIFS('2017 Individual scores unweight'!C76:CK76,'2017 Individual scores unweight'!$C$2:$CK$2,'2017 Global results'!$E$3,'2017 Individual scores unweight'!$C$3:$CK$3,"y")</f>
        <v>80.597405628918253</v>
      </c>
      <c r="F68">
        <f>AVERAGEIFS('2017 Individual scores unweight'!C76:CK76,'2017 Individual scores unweight'!$C$2:$CK$2,'2017 Global results'!$F$3,'2017 Individual scores unweight'!$C$3:$CK$3,"y")</f>
        <v>80.03838572466023</v>
      </c>
      <c r="G68">
        <f>AVERAGEIFS('2017 Individual scores unweight'!C76:CK76,'2017 Individual scores unweight'!$C$2:$CK$2,'2017 Global results'!$G$3,'2017 Individual scores unweight'!$C$3:$CK$3,"y")</f>
        <v>72.805429864253398</v>
      </c>
      <c r="H68">
        <f>AVERAGEIFS('2017 Individual scores unweight'!C76:CK76,'2017 Individual scores unweight'!$C$2:$CK$2,'2017 Global results'!$H$3,'2017 Individual scores unweight'!$C$3:$CK$3,"y")</f>
        <v>74.440631808278866</v>
      </c>
      <c r="I68">
        <f>AVERAGEIF('2017 Individual scores unweight'!$C$3:$CK$3,"y",'2017 Individual scores unweight'!C76:CK76)</f>
        <v>79.090162560750784</v>
      </c>
    </row>
    <row r="69" spans="2:9">
      <c r="B69" s="60" t="s">
        <v>119</v>
      </c>
      <c r="C69" s="95" t="s">
        <v>191</v>
      </c>
      <c r="D69">
        <f>AVERAGEIFS('2017 Individual scores unweight'!C77:CK77,'2017 Individual scores unweight'!$C$2:$CK$2,'2017 Global results'!$D$3,'2017 Individual scores unweight'!$C$3:$CK$3,"y")</f>
        <v>76.872109372109378</v>
      </c>
      <c r="E69">
        <f>AVERAGEIFS('2017 Individual scores unweight'!C77:CK77,'2017 Individual scores unweight'!$C$2:$CK$2,'2017 Global results'!$E$3,'2017 Individual scores unweight'!$C$3:$CK$3,"y")</f>
        <v>78.239141810570359</v>
      </c>
      <c r="F69">
        <f>AVERAGEIFS('2017 Individual scores unweight'!C77:CK77,'2017 Individual scores unweight'!$C$2:$CK$2,'2017 Global results'!$F$3,'2017 Individual scores unweight'!$C$3:$CK$3,"y")</f>
        <v>74.975024975024979</v>
      </c>
      <c r="G69">
        <f>AVERAGEIFS('2017 Individual scores unweight'!C77:CK77,'2017 Individual scores unweight'!$C$2:$CK$2,'2017 Global results'!$G$3,'2017 Individual scores unweight'!$C$3:$CK$3,"y")</f>
        <v>55.476190476190467</v>
      </c>
      <c r="H69">
        <f>AVERAGEIFS('2017 Individual scores unweight'!C77:CK77,'2017 Individual scores unweight'!$C$2:$CK$2,'2017 Global results'!$H$3,'2017 Individual scores unweight'!$C$3:$CK$3,"y")</f>
        <v>65.098290598290603</v>
      </c>
      <c r="I69">
        <f>AVERAGEIF('2017 Individual scores unweight'!$C$3:$CK$3,"y",'2017 Individual scores unweight'!C77:CK77)</f>
        <v>71.756552970838655</v>
      </c>
    </row>
    <row r="70" spans="2:9">
      <c r="B70" s="60" t="s">
        <v>127</v>
      </c>
      <c r="C70" s="95" t="s">
        <v>192</v>
      </c>
      <c r="D70">
        <f>AVERAGEIFS('2017 Individual scores unweight'!C78:CK78,'2017 Individual scores unweight'!$C$2:$CK$2,'2017 Global results'!$D$3,'2017 Individual scores unweight'!$C$3:$CK$3,"y")</f>
        <v>83.827160493827165</v>
      </c>
      <c r="E70">
        <f>AVERAGEIFS('2017 Individual scores unweight'!C78:CK78,'2017 Individual scores unweight'!$C$2:$CK$2,'2017 Global results'!$E$3,'2017 Individual scores unweight'!$C$3:$CK$3,"y")</f>
        <v>69.304610733182173</v>
      </c>
      <c r="F70">
        <f>AVERAGEIFS('2017 Individual scores unweight'!C78:CK78,'2017 Individual scores unweight'!$C$2:$CK$2,'2017 Global results'!$F$3,'2017 Individual scores unweight'!$C$3:$CK$3,"y")</f>
        <v>67.738095238095241</v>
      </c>
      <c r="G70">
        <f>AVERAGEIFS('2017 Individual scores unweight'!C78:CK78,'2017 Individual scores unweight'!$C$2:$CK$2,'2017 Global results'!$G$3,'2017 Individual scores unweight'!$C$3:$CK$3,"y")</f>
        <v>59.904761904761905</v>
      </c>
      <c r="H70">
        <f>AVERAGEIFS('2017 Individual scores unweight'!C78:CK78,'2017 Individual scores unweight'!$C$2:$CK$2,'2017 Global results'!$H$3,'2017 Individual scores unweight'!$C$3:$CK$3,"y")</f>
        <v>71.419508886175549</v>
      </c>
      <c r="I70">
        <f>AVERAGEIF('2017 Individual scores unweight'!$C$3:$CK$3,"y",'2017 Individual scores unweight'!C78:CK78)</f>
        <v>70.21639242591624</v>
      </c>
    </row>
    <row r="71" spans="2:9">
      <c r="B71" s="60" t="s">
        <v>110</v>
      </c>
      <c r="C71" s="95" t="s">
        <v>193</v>
      </c>
      <c r="D71">
        <f>AVERAGEIFS('2017 Individual scores unweight'!C79:CK79,'2017 Individual scores unweight'!$C$2:$CK$2,'2017 Global results'!$D$3,'2017 Individual scores unweight'!$C$3:$CK$3,"y")</f>
        <v>75.641025641025635</v>
      </c>
      <c r="E71">
        <f>AVERAGEIFS('2017 Individual scores unweight'!C79:CK79,'2017 Individual scores unweight'!$C$2:$CK$2,'2017 Global results'!$E$3,'2017 Individual scores unweight'!$C$3:$CK$3,"y")</f>
        <v>70.280830280830273</v>
      </c>
      <c r="F71">
        <f>AVERAGEIFS('2017 Individual scores unweight'!C79:CK79,'2017 Individual scores unweight'!$C$2:$CK$2,'2017 Global results'!$F$3,'2017 Individual scores unweight'!$C$3:$CK$3,"y")</f>
        <v>76.495726495726487</v>
      </c>
      <c r="G71">
        <f>AVERAGEIFS('2017 Individual scores unweight'!C79:CK79,'2017 Individual scores unweight'!$C$2:$CK$2,'2017 Global results'!$G$3,'2017 Individual scores unweight'!$C$3:$CK$3,"y")</f>
        <v>67.692307692307693</v>
      </c>
      <c r="H71">
        <f>AVERAGEIFS('2017 Individual scores unweight'!C79:CK79,'2017 Individual scores unweight'!$C$2:$CK$2,'2017 Global results'!$H$3,'2017 Individual scores unweight'!$C$3:$CK$3,"y")</f>
        <v>59.341880341880348</v>
      </c>
      <c r="I71">
        <f>AVERAGEIF('2017 Individual scores unweight'!$C$3:$CK$3,"y",'2017 Individual scores unweight'!C79:CK79)</f>
        <v>71.398046398046404</v>
      </c>
    </row>
    <row r="72" spans="2:9">
      <c r="B72" s="60" t="s">
        <v>127</v>
      </c>
      <c r="C72" s="95" t="s">
        <v>194</v>
      </c>
      <c r="D72">
        <f>AVERAGEIFS('2017 Individual scores unweight'!C80:CK80,'2017 Individual scores unweight'!$C$2:$CK$2,'2017 Global results'!$D$3,'2017 Individual scores unweight'!$C$3:$CK$3,"y")</f>
        <v>69.26638176638177</v>
      </c>
      <c r="E72">
        <f>AVERAGEIFS('2017 Individual scores unweight'!C80:CK80,'2017 Individual scores unweight'!$C$2:$CK$2,'2017 Global results'!$E$3,'2017 Individual scores unweight'!$C$3:$CK$3,"y")</f>
        <v>46.233211233211236</v>
      </c>
      <c r="F72">
        <f>AVERAGEIFS('2017 Individual scores unweight'!C80:CK80,'2017 Individual scores unweight'!$C$2:$CK$2,'2017 Global results'!$F$3,'2017 Individual scores unweight'!$C$3:$CK$3,"y")</f>
        <v>50.865492532159202</v>
      </c>
      <c r="G72">
        <f>AVERAGEIFS('2017 Individual scores unweight'!C80:CK80,'2017 Individual scores unweight'!$C$2:$CK$2,'2017 Global results'!$G$3,'2017 Individual scores unweight'!$C$3:$CK$3,"y")</f>
        <v>51.305361305361302</v>
      </c>
      <c r="H72">
        <f>AVERAGEIFS('2017 Individual scores unweight'!C80:CK80,'2017 Individual scores unweight'!$C$2:$CK$2,'2017 Global results'!$H$3,'2017 Individual scores unweight'!$C$3:$CK$3,"y")</f>
        <v>41.663299663299668</v>
      </c>
      <c r="I72">
        <f>AVERAGEIF('2017 Individual scores unweight'!$C$3:$CK$3,"y",'2017 Individual scores unweight'!C80:CK80)</f>
        <v>51.84171384171384</v>
      </c>
    </row>
    <row r="73" spans="2:9">
      <c r="B73" s="60" t="s">
        <v>127</v>
      </c>
      <c r="C73" s="95" t="s">
        <v>196</v>
      </c>
      <c r="D73">
        <f>AVERAGEIFS('2017 Individual scores unweight'!C81:CK81,'2017 Individual scores unweight'!$C$2:$CK$2,'2017 Global results'!$D$3,'2017 Individual scores unweight'!$C$3:$CK$3,"y")</f>
        <v>65.081369248035898</v>
      </c>
      <c r="E73">
        <f>AVERAGEIFS('2017 Individual scores unweight'!C81:CK81,'2017 Individual scores unweight'!$C$2:$CK$2,'2017 Global results'!$E$3,'2017 Individual scores unweight'!$C$3:$CK$3,"y")</f>
        <v>40.303030303030305</v>
      </c>
      <c r="F73">
        <f>AVERAGEIFS('2017 Individual scores unweight'!C81:CK81,'2017 Individual scores unweight'!$C$2:$CK$2,'2017 Global results'!$F$3,'2017 Individual scores unweight'!$C$3:$CK$3,"y")</f>
        <v>40.972222222222221</v>
      </c>
      <c r="G73">
        <f>AVERAGEIFS('2017 Individual scores unweight'!C81:CK81,'2017 Individual scores unweight'!$C$2:$CK$2,'2017 Global results'!$G$3,'2017 Individual scores unweight'!$C$3:$CK$3,"y")</f>
        <v>23.636363636363637</v>
      </c>
      <c r="H73">
        <f>AVERAGEIFS('2017 Individual scores unweight'!C81:CK81,'2017 Individual scores unweight'!$C$2:$CK$2,'2017 Global results'!$H$3,'2017 Individual scores unweight'!$C$3:$CK$3,"y")</f>
        <v>46.803030303030305</v>
      </c>
      <c r="I73">
        <f>AVERAGEIF('2017 Individual scores unweight'!$C$3:$CK$3,"y",'2017 Individual scores unweight'!C81:CK81)</f>
        <v>43.327801827801821</v>
      </c>
    </row>
    <row r="74" spans="2:9">
      <c r="B74" s="60" t="s">
        <v>110</v>
      </c>
      <c r="C74" s="95" t="s">
        <v>197</v>
      </c>
      <c r="D74">
        <f>AVERAGEIFS('2017 Individual scores unweight'!C82:CK82,'2017 Individual scores unweight'!$C$2:$CK$2,'2017 Global results'!$D$3,'2017 Individual scores unweight'!$C$3:$CK$3,"y")</f>
        <v>74.117549117549132</v>
      </c>
      <c r="E74">
        <f>AVERAGEIFS('2017 Individual scores unweight'!C82:CK82,'2017 Individual scores unweight'!$C$2:$CK$2,'2017 Global results'!$E$3,'2017 Individual scores unweight'!$C$3:$CK$3,"y")</f>
        <v>64.021164021164026</v>
      </c>
      <c r="F74">
        <f>AVERAGEIFS('2017 Individual scores unweight'!C82:CK82,'2017 Individual scores unweight'!$C$2:$CK$2,'2017 Global results'!$F$3,'2017 Individual scores unweight'!$C$3:$CK$3,"y")</f>
        <v>68.233448650115307</v>
      </c>
      <c r="G74">
        <f>AVERAGEIFS('2017 Individual scores unweight'!C82:CK82,'2017 Individual scores unweight'!$C$2:$CK$2,'2017 Global results'!$G$3,'2017 Individual scores unweight'!$C$3:$CK$3,"y")</f>
        <v>51.047619047619051</v>
      </c>
      <c r="H74">
        <f>AVERAGEIFS('2017 Individual scores unweight'!C82:CK82,'2017 Individual scores unweight'!$C$2:$CK$2,'2017 Global results'!$H$3,'2017 Individual scores unweight'!$C$3:$CK$3,"y")</f>
        <v>64.630850630850631</v>
      </c>
      <c r="I74">
        <f>AVERAGEIF('2017 Individual scores unweight'!$C$3:$CK$3,"y",'2017 Individual scores unweight'!C82:CK82)</f>
        <v>65.429919287062134</v>
      </c>
    </row>
    <row r="75" spans="2:9">
      <c r="B75" s="60" t="s">
        <v>127</v>
      </c>
      <c r="C75" s="95" t="s">
        <v>230</v>
      </c>
      <c r="D75">
        <f>AVERAGEIFS('2017 Individual scores unweight'!C83:CK83,'2017 Individual scores unweight'!$C$2:$CK$2,'2017 Global results'!$D$3,'2017 Individual scores unweight'!$C$3:$CK$3,"y")</f>
        <v>91.131461131461137</v>
      </c>
      <c r="E75">
        <f>AVERAGEIFS('2017 Individual scores unweight'!C83:CK83,'2017 Individual scores unweight'!$C$2:$CK$2,'2017 Global results'!$E$3,'2017 Individual scores unweight'!$C$3:$CK$3,"y")</f>
        <v>89.662654805511949</v>
      </c>
      <c r="F75">
        <f>AVERAGEIFS('2017 Individual scores unweight'!C83:CK83,'2017 Individual scores unweight'!$C$2:$CK$2,'2017 Global results'!$F$3,'2017 Individual scores unweight'!$C$3:$CK$3,"y")</f>
        <v>74.37220187220187</v>
      </c>
      <c r="G75">
        <f>AVERAGEIFS('2017 Individual scores unweight'!C83:CK83,'2017 Individual scores unweight'!$C$2:$CK$2,'2017 Global results'!$G$3,'2017 Individual scores unweight'!$C$3:$CK$3,"y")</f>
        <v>63.333333333333336</v>
      </c>
      <c r="H75">
        <f>AVERAGEIFS('2017 Individual scores unweight'!C83:CK83,'2017 Individual scores unweight'!$C$2:$CK$2,'2017 Global results'!$H$3,'2017 Individual scores unweight'!$C$3:$CK$3,"y")</f>
        <v>67.953876370543043</v>
      </c>
      <c r="I75">
        <f>AVERAGEIF('2017 Individual scores unweight'!$C$3:$CK$3,"y",'2017 Individual scores unweight'!C83:CK83)</f>
        <v>77.809423468947273</v>
      </c>
    </row>
    <row r="76" spans="2:9">
      <c r="B76" s="60" t="s">
        <v>115</v>
      </c>
      <c r="C76" s="95" t="s">
        <v>200</v>
      </c>
      <c r="D76">
        <f>AVERAGEIFS('2017 Individual scores unweight'!C84:CK84,'2017 Individual scores unweight'!$C$2:$CK$2,'2017 Global results'!$D$3,'2017 Individual scores unweight'!$C$3:$CK$3,"y")</f>
        <v>96.428571428571431</v>
      </c>
      <c r="E76">
        <f>AVERAGEIFS('2017 Individual scores unweight'!C84:CK84,'2017 Individual scores unweight'!$C$2:$CK$2,'2017 Global results'!$E$3,'2017 Individual scores unweight'!$C$3:$CK$3,"y")</f>
        <v>89.71044828187685</v>
      </c>
      <c r="F76">
        <f>AVERAGEIFS('2017 Individual scores unweight'!C84:CK84,'2017 Individual scores unweight'!$C$2:$CK$2,'2017 Global results'!$F$3,'2017 Individual scores unweight'!$C$3:$CK$3,"y")</f>
        <v>84.457671957671963</v>
      </c>
      <c r="G76">
        <f>AVERAGEIFS('2017 Individual scores unweight'!C84:CK84,'2017 Individual scores unweight'!$C$2:$CK$2,'2017 Global results'!$G$3,'2017 Individual scores unweight'!$C$3:$CK$3,"y")</f>
        <v>88.571428571428584</v>
      </c>
      <c r="H76">
        <f>AVERAGEIFS('2017 Individual scores unweight'!C84:CK84,'2017 Individual scores unweight'!$C$2:$CK$2,'2017 Global results'!$H$3,'2017 Individual scores unweight'!$C$3:$CK$3,"y")</f>
        <v>82.488196988196975</v>
      </c>
      <c r="I76">
        <f>AVERAGEIF('2017 Individual scores unweight'!$C$3:$CK$3,"y",'2017 Individual scores unweight'!C84:CK84)</f>
        <v>87.866707366707388</v>
      </c>
    </row>
    <row r="77" spans="2:9">
      <c r="B77" s="60" t="s">
        <v>127</v>
      </c>
      <c r="C77" s="95" t="s">
        <v>201</v>
      </c>
      <c r="D77">
        <f>AVERAGEIFS('2017 Individual scores unweight'!C85:CK85,'2017 Individual scores unweight'!$C$2:$CK$2,'2017 Global results'!$D$3,'2017 Individual scores unweight'!$C$3:$CK$3,"y")</f>
        <v>88.468013468013467</v>
      </c>
      <c r="E77">
        <f>AVERAGEIFS('2017 Individual scores unweight'!C85:CK85,'2017 Individual scores unweight'!$C$2:$CK$2,'2017 Global results'!$E$3,'2017 Individual scores unweight'!$C$3:$CK$3,"y")</f>
        <v>85.575757575757578</v>
      </c>
      <c r="F77">
        <f>AVERAGEIFS('2017 Individual scores unweight'!C85:CK85,'2017 Individual scores unweight'!$C$2:$CK$2,'2017 Global results'!$F$3,'2017 Individual scores unweight'!$C$3:$CK$3,"y")</f>
        <v>80.966142910587351</v>
      </c>
      <c r="G77">
        <f>AVERAGEIFS('2017 Individual scores unweight'!C85:CK85,'2017 Individual scores unweight'!$C$2:$CK$2,'2017 Global results'!$G$3,'2017 Individual scores unweight'!$C$3:$CK$3,"y")</f>
        <v>93.777777777777786</v>
      </c>
      <c r="H77">
        <f>AVERAGEIFS('2017 Individual scores unweight'!C85:CK85,'2017 Individual scores unweight'!$C$2:$CK$2,'2017 Global results'!$H$3,'2017 Individual scores unweight'!$C$3:$CK$3,"y")</f>
        <v>65.330303030303028</v>
      </c>
      <c r="I77">
        <f>AVERAGEIF('2017 Individual scores unweight'!$C$3:$CK$3,"y",'2017 Individual scores unweight'!C85:CK85)</f>
        <v>82.770642937309589</v>
      </c>
    </row>
    <row r="78" spans="2:9">
      <c r="B78" s="60" t="s">
        <v>110</v>
      </c>
      <c r="C78" s="95" t="s">
        <v>203</v>
      </c>
      <c r="D78">
        <f>AVERAGEIFS('2017 Individual scores unweight'!C86:CK86,'2017 Individual scores unweight'!$C$2:$CK$2,'2017 Global results'!$D$3,'2017 Individual scores unweight'!$C$3:$CK$3,"y")</f>
        <v>41.348671904227466</v>
      </c>
      <c r="E78">
        <f>AVERAGEIFS('2017 Individual scores unweight'!C86:CK86,'2017 Individual scores unweight'!$C$2:$CK$2,'2017 Global results'!$E$3,'2017 Individual scores unweight'!$C$3:$CK$3,"y")</f>
        <v>41.825396825396822</v>
      </c>
      <c r="F78">
        <f>AVERAGEIFS('2017 Individual scores unweight'!C86:CK86,'2017 Individual scores unweight'!$C$2:$CK$2,'2017 Global results'!$F$3,'2017 Individual scores unweight'!$C$3:$CK$3,"y")</f>
        <v>42.370931537598203</v>
      </c>
      <c r="G78">
        <f>AVERAGEIFS('2017 Individual scores unweight'!C86:CK86,'2017 Individual scores unweight'!$C$2:$CK$2,'2017 Global results'!$G$3,'2017 Individual scores unweight'!$C$3:$CK$3,"y")</f>
        <v>36.36363636363636</v>
      </c>
      <c r="H78">
        <f>AVERAGEIFS('2017 Individual scores unweight'!C86:CK86,'2017 Individual scores unweight'!$C$2:$CK$2,'2017 Global results'!$H$3,'2017 Individual scores unweight'!$C$3:$CK$3,"y")</f>
        <v>38.621156004489336</v>
      </c>
      <c r="I78">
        <f>AVERAGEIF('2017 Individual scores unweight'!$C$3:$CK$3,"y",'2017 Individual scores unweight'!C86:CK86)</f>
        <v>40.692712842712844</v>
      </c>
    </row>
    <row r="79" spans="2:9">
      <c r="B79" s="60" t="s">
        <v>119</v>
      </c>
      <c r="C79" s="95" t="s">
        <v>204</v>
      </c>
      <c r="D79">
        <f>AVERAGEIFS('2017 Individual scores unweight'!C87:CK87,'2017 Individual scores unweight'!$C$2:$CK$2,'2017 Global results'!$D$3,'2017 Individual scores unweight'!$C$3:$CK$3,"y")</f>
        <v>84.309764309764304</v>
      </c>
      <c r="E79">
        <f>AVERAGEIFS('2017 Individual scores unweight'!C87:CK87,'2017 Individual scores unweight'!$C$2:$CK$2,'2017 Global results'!$E$3,'2017 Individual scores unweight'!$C$3:$CK$3,"y")</f>
        <v>81.425685425685415</v>
      </c>
      <c r="F79">
        <f>AVERAGEIFS('2017 Individual scores unweight'!C87:CK87,'2017 Individual scores unweight'!$C$2:$CK$2,'2017 Global results'!$F$3,'2017 Individual scores unweight'!$C$3:$CK$3,"y")</f>
        <v>76.218200523756082</v>
      </c>
      <c r="G79">
        <f>AVERAGEIFS('2017 Individual scores unweight'!C87:CK87,'2017 Individual scores unweight'!$C$2:$CK$2,'2017 Global results'!$G$3,'2017 Individual scores unweight'!$C$3:$CK$3,"y")</f>
        <v>62.393939393939398</v>
      </c>
      <c r="H79">
        <f>AVERAGEIFS('2017 Individual scores unweight'!C87:CK87,'2017 Individual scores unweight'!$C$2:$CK$2,'2017 Global results'!$H$3,'2017 Individual scores unweight'!$C$3:$CK$3,"y")</f>
        <v>62.182603815937135</v>
      </c>
      <c r="I79">
        <f>AVERAGEIF('2017 Individual scores unweight'!$C$3:$CK$3,"y",'2017 Individual scores unweight'!C87:CK87)</f>
        <v>74.666843033509693</v>
      </c>
    </row>
    <row r="80" spans="2:9">
      <c r="B80" s="60" t="s">
        <v>115</v>
      </c>
      <c r="C80" s="95" t="s">
        <v>205</v>
      </c>
      <c r="D80">
        <f>AVERAGEIFS('2017 Individual scores unweight'!C88:CK88,'2017 Individual scores unweight'!$C$2:$CK$2,'2017 Global results'!$D$3,'2017 Individual scores unweight'!$C$3:$CK$3,"y")</f>
        <v>58.862433862433853</v>
      </c>
      <c r="E80">
        <f>AVERAGEIFS('2017 Individual scores unweight'!C88:CK88,'2017 Individual scores unweight'!$C$2:$CK$2,'2017 Global results'!$E$3,'2017 Individual scores unweight'!$C$3:$CK$3,"y")</f>
        <v>41.224489795918366</v>
      </c>
      <c r="F80">
        <f>AVERAGEIFS('2017 Individual scores unweight'!C88:CK88,'2017 Individual scores unweight'!$C$2:$CK$2,'2017 Global results'!$F$3,'2017 Individual scores unweight'!$C$3:$CK$3,"y")</f>
        <v>60.531135531135526</v>
      </c>
      <c r="G80">
        <f>AVERAGEIFS('2017 Individual scores unweight'!C88:CK88,'2017 Individual scores unweight'!$C$2:$CK$2,'2017 Global results'!$G$3,'2017 Individual scores unweight'!$C$3:$CK$3,"y")</f>
        <v>56.593406593406598</v>
      </c>
      <c r="H80">
        <f>AVERAGEIFS('2017 Individual scores unweight'!C88:CK88,'2017 Individual scores unweight'!$C$2:$CK$2,'2017 Global results'!$H$3,'2017 Individual scores unweight'!$C$3:$CK$3,"y")</f>
        <v>65.330687830687836</v>
      </c>
      <c r="I80">
        <f>AVERAGEIF('2017 Individual scores unweight'!$C$3:$CK$3,"y",'2017 Individual scores unweight'!C88:CK88)</f>
        <v>56.50686086400372</v>
      </c>
    </row>
    <row r="81" spans="1:32">
      <c r="B81" s="60" t="s">
        <v>127</v>
      </c>
      <c r="C81" s="95" t="s">
        <v>206</v>
      </c>
      <c r="D81">
        <f>AVERAGEIFS('2017 Individual scores unweight'!C89:CK89,'2017 Individual scores unweight'!$C$2:$CK$2,'2017 Global results'!$D$3,'2017 Individual scores unweight'!$C$3:$CK$3,"y")</f>
        <v>90.11158594491927</v>
      </c>
      <c r="E81">
        <f>AVERAGEIFS('2017 Individual scores unweight'!C89:CK89,'2017 Individual scores unweight'!$C$2:$CK$2,'2017 Global results'!$E$3,'2017 Individual scores unweight'!$C$3:$CK$3,"y")</f>
        <v>78.730935730935727</v>
      </c>
      <c r="F81">
        <f>AVERAGEIFS('2017 Individual scores unweight'!C89:CK89,'2017 Individual scores unweight'!$C$2:$CK$2,'2017 Global results'!$F$3,'2017 Individual scores unweight'!$C$3:$CK$3,"y")</f>
        <v>65.653112319778984</v>
      </c>
      <c r="G81">
        <f>AVERAGEIFS('2017 Individual scores unweight'!C89:CK89,'2017 Individual scores unweight'!$C$2:$CK$2,'2017 Global results'!$G$3,'2017 Individual scores unweight'!$C$3:$CK$3,"y")</f>
        <v>75.959595959595958</v>
      </c>
      <c r="H81">
        <f>AVERAGEIFS('2017 Individual scores unweight'!C89:CK89,'2017 Individual scores unweight'!$C$2:$CK$2,'2017 Global results'!$H$3,'2017 Individual scores unweight'!$C$3:$CK$3,"y")</f>
        <v>62.190421307087966</v>
      </c>
      <c r="I81">
        <f>AVERAGEIF('2017 Individual scores unweight'!$C$3:$CK$3,"y",'2017 Individual scores unweight'!C89:CK89)</f>
        <v>73.439242855909498</v>
      </c>
    </row>
    <row r="82" spans="1:32">
      <c r="B82" s="60" t="s">
        <v>115</v>
      </c>
      <c r="C82" s="95" t="s">
        <v>207</v>
      </c>
      <c r="D82">
        <f>AVERAGEIFS('2017 Individual scores unweight'!C90:CK90,'2017 Individual scores unweight'!$C$2:$CK$2,'2017 Global results'!$D$3,'2017 Individual scores unweight'!$C$3:$CK$3,"y")</f>
        <v>68.101851851851848</v>
      </c>
      <c r="E82">
        <f>AVERAGEIFS('2017 Individual scores unweight'!C90:CK90,'2017 Individual scores unweight'!$C$2:$CK$2,'2017 Global results'!$E$3,'2017 Individual scores unweight'!$C$3:$CK$3,"y")</f>
        <v>58.527777777777771</v>
      </c>
      <c r="F82">
        <f>AVERAGEIFS('2017 Individual scores unweight'!C90:CK90,'2017 Individual scores unweight'!$C$2:$CK$2,'2017 Global results'!$F$3,'2017 Individual scores unweight'!$C$3:$CK$3,"y")</f>
        <v>69.146274250440925</v>
      </c>
      <c r="G82">
        <f>AVERAGEIFS('2017 Individual scores unweight'!C90:CK90,'2017 Individual scores unweight'!$C$2:$CK$2,'2017 Global results'!$G$3,'2017 Individual scores unweight'!$C$3:$CK$3,"y")</f>
        <v>49.13095238095238</v>
      </c>
      <c r="H82">
        <f>AVERAGEIFS('2017 Individual scores unweight'!C90:CK90,'2017 Individual scores unweight'!$C$2:$CK$2,'2017 Global results'!$H$3,'2017 Individual scores unweight'!$C$3:$CK$3,"y")</f>
        <v>60.433289241622582</v>
      </c>
      <c r="I82">
        <f>AVERAGEIF('2017 Individual scores unweight'!$C$3:$CK$3,"y",'2017 Individual scores unweight'!C90:CK90)</f>
        <v>62.739487276392033</v>
      </c>
    </row>
    <row r="83" spans="1:32">
      <c r="B83" s="60" t="s">
        <v>115</v>
      </c>
      <c r="C83" s="95" t="s">
        <v>208</v>
      </c>
      <c r="D83">
        <f>AVERAGEIFS('2017 Individual scores unweight'!C91:CK91,'2017 Individual scores unweight'!$C$2:$CK$2,'2017 Global results'!$D$3,'2017 Individual scores unweight'!$C$3:$CK$3,"y")</f>
        <v>75.18518518518519</v>
      </c>
      <c r="E83">
        <f>AVERAGEIFS('2017 Individual scores unweight'!C91:CK91,'2017 Individual scores unweight'!$C$2:$CK$2,'2017 Global results'!$E$3,'2017 Individual scores unweight'!$C$3:$CK$3,"y")</f>
        <v>68.719576719576722</v>
      </c>
      <c r="F83">
        <f>AVERAGEIFS('2017 Individual scores unweight'!C91:CK91,'2017 Individual scores unweight'!$C$2:$CK$2,'2017 Global results'!$F$3,'2017 Individual scores unweight'!$C$3:$CK$3,"y")</f>
        <v>68.485958485958477</v>
      </c>
      <c r="G83">
        <f>AVERAGEIFS('2017 Individual scores unweight'!C91:CK91,'2017 Individual scores unweight'!$C$2:$CK$2,'2017 Global results'!$G$3,'2017 Individual scores unweight'!$C$3:$CK$3,"y")</f>
        <v>77.333333333333329</v>
      </c>
      <c r="H83">
        <f>AVERAGEIFS('2017 Individual scores unweight'!C91:CK91,'2017 Individual scores unweight'!$C$2:$CK$2,'2017 Global results'!$H$3,'2017 Individual scores unweight'!$C$3:$CK$3,"y")</f>
        <v>68.466137566137576</v>
      </c>
      <c r="I83">
        <f>AVERAGEIF('2017 Individual scores unweight'!$C$3:$CK$3,"y",'2017 Individual scores unweight'!C91:CK91)</f>
        <v>70.942200127914418</v>
      </c>
    </row>
    <row r="84" spans="1:32">
      <c r="B84" s="60" t="s">
        <v>110</v>
      </c>
      <c r="C84" s="95" t="s">
        <v>209</v>
      </c>
      <c r="D84">
        <f>AVERAGEIFS('2017 Individual scores unweight'!C92:CK92,'2017 Individual scores unweight'!$C$2:$CK$2,'2017 Global results'!$D$3,'2017 Individual scores unweight'!$C$3:$CK$3,"y")</f>
        <v>92.292768959435634</v>
      </c>
      <c r="E84">
        <f>AVERAGEIFS('2017 Individual scores unweight'!C92:CK92,'2017 Individual scores unweight'!$C$2:$CK$2,'2017 Global results'!$E$3,'2017 Individual scores unweight'!$C$3:$CK$3,"y")</f>
        <v>74.253968253968239</v>
      </c>
      <c r="F84">
        <f>AVERAGEIFS('2017 Individual scores unweight'!C92:CK92,'2017 Individual scores unweight'!$C$2:$CK$2,'2017 Global results'!$F$3,'2017 Individual scores unweight'!$C$3:$CK$3,"y")</f>
        <v>80.648148148148138</v>
      </c>
      <c r="G84">
        <f>AVERAGEIFS('2017 Individual scores unweight'!C92:CK92,'2017 Individual scores unweight'!$C$2:$CK$2,'2017 Global results'!$G$3,'2017 Individual scores unweight'!$C$3:$CK$3,"y")</f>
        <v>88</v>
      </c>
      <c r="H84">
        <f>AVERAGEIFS('2017 Individual scores unweight'!C92:CK92,'2017 Individual scores unweight'!$C$2:$CK$2,'2017 Global results'!$H$3,'2017 Individual scores unweight'!$C$3:$CK$3,"y")</f>
        <v>73.76649029982363</v>
      </c>
      <c r="I84">
        <f>AVERAGEIF('2017 Individual scores unweight'!$C$3:$CK$3,"y",'2017 Individual scores unweight'!C92:CK92)</f>
        <v>81.432703451751067</v>
      </c>
    </row>
    <row r="85" spans="1:32">
      <c r="B85" s="60" t="s">
        <v>127</v>
      </c>
      <c r="C85" s="95" t="s">
        <v>210</v>
      </c>
      <c r="D85">
        <f>AVERAGEIFS('2017 Individual scores unweight'!C93:CK93,'2017 Individual scores unweight'!$C$2:$CK$2,'2017 Global results'!$D$3,'2017 Individual scores unweight'!$C$3:$CK$3,"y")</f>
        <v>78.299663299663294</v>
      </c>
      <c r="E85">
        <f>AVERAGEIFS('2017 Individual scores unweight'!C93:CK93,'2017 Individual scores unweight'!$C$2:$CK$2,'2017 Global results'!$E$3,'2017 Individual scores unweight'!$C$3:$CK$3,"y")</f>
        <v>69.156954156954157</v>
      </c>
      <c r="F85">
        <f>AVERAGEIFS('2017 Individual scores unweight'!C93:CK93,'2017 Individual scores unweight'!$C$2:$CK$2,'2017 Global results'!$F$3,'2017 Individual scores unweight'!$C$3:$CK$3,"y")</f>
        <v>70.253820253820251</v>
      </c>
      <c r="G85">
        <f>AVERAGEIFS('2017 Individual scores unweight'!C93:CK93,'2017 Individual scores unweight'!$C$2:$CK$2,'2017 Global results'!$G$3,'2017 Individual scores unweight'!$C$3:$CK$3,"y")</f>
        <v>70.573426573426588</v>
      </c>
      <c r="H85">
        <f>AVERAGEIFS('2017 Individual scores unweight'!C93:CK93,'2017 Individual scores unweight'!$C$2:$CK$2,'2017 Global results'!$H$3,'2017 Individual scores unweight'!$C$3:$CK$3,"y")</f>
        <v>59.897163947163939</v>
      </c>
      <c r="I85">
        <f>AVERAGEIF('2017 Individual scores unweight'!$C$3:$CK$3,"y",'2017 Individual scores unweight'!C93:CK93)</f>
        <v>69.979870129870136</v>
      </c>
    </row>
    <row r="86" spans="1:32">
      <c r="B86" s="60" t="s">
        <v>127</v>
      </c>
      <c r="C86" s="95" t="s">
        <v>211</v>
      </c>
      <c r="D86">
        <f>AVERAGEIFS('2017 Individual scores unweight'!C94:CK94,'2017 Individual scores unweight'!$C$2:$CK$2,'2017 Global results'!$D$3,'2017 Individual scores unweight'!$C$3:$CK$3,"y")</f>
        <v>97.751322751322746</v>
      </c>
      <c r="E86">
        <f>AVERAGEIFS('2017 Individual scores unweight'!C94:CK94,'2017 Individual scores unweight'!$C$2:$CK$2,'2017 Global results'!$E$3,'2017 Individual scores unweight'!$C$3:$CK$3,"y")</f>
        <v>73.763347763347767</v>
      </c>
      <c r="F86">
        <f>AVERAGEIFS('2017 Individual scores unweight'!C94:CK94,'2017 Individual scores unweight'!$C$2:$CK$2,'2017 Global results'!$F$3,'2017 Individual scores unweight'!$C$3:$CK$3,"y")</f>
        <v>68.472222222222214</v>
      </c>
      <c r="G86">
        <f>AVERAGEIFS('2017 Individual scores unweight'!C94:CK94,'2017 Individual scores unweight'!$C$2:$CK$2,'2017 Global results'!$G$3,'2017 Individual scores unweight'!$C$3:$CK$3,"y")</f>
        <v>75</v>
      </c>
      <c r="H86">
        <f>AVERAGEIFS('2017 Individual scores unweight'!C94:CK94,'2017 Individual scores unweight'!$C$2:$CK$2,'2017 Global results'!$H$3,'2017 Individual scores unweight'!$C$3:$CK$3,"y")</f>
        <v>66.205788039121359</v>
      </c>
      <c r="I86">
        <f>AVERAGEIF('2017 Individual scores unweight'!$C$3:$CK$3,"y",'2017 Individual scores unweight'!C94:CK94)</f>
        <v>75.158485077532688</v>
      </c>
    </row>
    <row r="88" spans="1:32">
      <c r="C88" s="1" t="s">
        <v>212</v>
      </c>
    </row>
    <row r="89" spans="1:32">
      <c r="C89" s="1" t="s">
        <v>224</v>
      </c>
    </row>
    <row r="90" spans="1:32">
      <c r="C90" s="1" t="s">
        <v>214</v>
      </c>
    </row>
    <row r="91" spans="1:32">
      <c r="B91" s="1">
        <f>COUNTA(B5:B86)</f>
        <v>82</v>
      </c>
      <c r="C91" s="1" t="s">
        <v>213</v>
      </c>
    </row>
    <row r="93" spans="1:32">
      <c r="A93" s="235" t="s">
        <v>231</v>
      </c>
      <c r="B93" s="235"/>
      <c r="C93" s="235"/>
      <c r="D93" t="s">
        <v>3</v>
      </c>
      <c r="E93" t="s">
        <v>4</v>
      </c>
      <c r="F93" t="s">
        <v>233</v>
      </c>
      <c r="G93" t="s">
        <v>234</v>
      </c>
      <c r="H93" t="s">
        <v>235</v>
      </c>
      <c r="J93" t="s">
        <v>227</v>
      </c>
      <c r="L93" s="237" t="s">
        <v>430</v>
      </c>
      <c r="M93" s="237"/>
      <c r="N93" s="237"/>
      <c r="O93" t="s">
        <v>3</v>
      </c>
      <c r="P93" t="s">
        <v>4</v>
      </c>
      <c r="Q93" t="s">
        <v>5</v>
      </c>
      <c r="R93" t="s">
        <v>234</v>
      </c>
      <c r="S93" t="s">
        <v>235</v>
      </c>
      <c r="U93" t="s">
        <v>227</v>
      </c>
      <c r="W93" s="230" t="s">
        <v>554</v>
      </c>
      <c r="X93" s="230"/>
      <c r="Y93" s="230"/>
      <c r="Z93" t="s">
        <v>3</v>
      </c>
      <c r="AA93" t="s">
        <v>4</v>
      </c>
      <c r="AB93" t="s">
        <v>5</v>
      </c>
      <c r="AC93" t="s">
        <v>234</v>
      </c>
      <c r="AD93" t="s">
        <v>235</v>
      </c>
      <c r="AF93" t="s">
        <v>227</v>
      </c>
    </row>
    <row r="94" spans="1:32">
      <c r="B94" s="1" t="str">
        <f>C94&amp;" ("&amp;COUNTIF($D$5:$D$86,"&lt;&gt;NA")&amp;")"</f>
        <v>Global Average (82)</v>
      </c>
      <c r="C94" s="1" t="s">
        <v>225</v>
      </c>
      <c r="D94">
        <f>AVERAGE(D5:D86)</f>
        <v>74.038908375444677</v>
      </c>
      <c r="E94">
        <f t="shared" ref="E94:F94" si="0">AVERAGE(E5:E86)</f>
        <v>64.034930518244835</v>
      </c>
      <c r="F94">
        <f t="shared" si="0"/>
        <v>63.92804497375203</v>
      </c>
      <c r="G94">
        <f>AVERAGE(H5:H86)</f>
        <v>60.990209568273038</v>
      </c>
      <c r="H94">
        <f>AVERAGE(G5:G86)</f>
        <v>59.842611681519486</v>
      </c>
      <c r="J94">
        <f>AVERAGE(I5:I86)</f>
        <v>64.663734690633959</v>
      </c>
      <c r="M94" s="1" t="str">
        <f>N94&amp;" ("&amp;COUNTIF($D$5:$D$86,"&lt;&gt;NA")&amp;")"</f>
        <v>Global Average (82)</v>
      </c>
      <c r="N94" s="1" t="s">
        <v>225</v>
      </c>
      <c r="O94">
        <f>AVERAGE(D141:D222)</f>
        <v>56.67987565205911</v>
      </c>
      <c r="P94">
        <f>AVERAGE(E141:E222)</f>
        <v>46.0696019753155</v>
      </c>
      <c r="Q94">
        <f>AVERAGE(F141:F222)</f>
        <v>50.341962269172768</v>
      </c>
      <c r="R94">
        <f>AVERAGE(H141:H222)</f>
        <v>55.123055008606158</v>
      </c>
      <c r="S94">
        <f>AVERAGE(G141:G222)</f>
        <v>38.911722904997646</v>
      </c>
      <c r="U94">
        <f>AVERAGE(I141:I222)</f>
        <v>48.223556302764464</v>
      </c>
      <c r="X94" s="1" t="str">
        <f>Y94&amp;" ("&amp;COUNTIF($D$5:$D$86,"&lt;&gt;NA")&amp;")"</f>
        <v>Global Average (82)</v>
      </c>
      <c r="Y94" s="1" t="s">
        <v>225</v>
      </c>
      <c r="Z94">
        <f>AVERAGE(D229:D310)</f>
        <v>82.172804331126187</v>
      </c>
      <c r="AA94">
        <f t="shared" ref="AA94:AB94" si="1">AVERAGE(E229:E310)</f>
        <v>71.201399744440835</v>
      </c>
      <c r="AB94">
        <f t="shared" si="1"/>
        <v>72.279669739766561</v>
      </c>
      <c r="AC94">
        <f>AVERAGE(H229:H310)</f>
        <v>74.591125677499463</v>
      </c>
      <c r="AD94">
        <f>AVERAGE(G229:G310)</f>
        <v>59.842611681519486</v>
      </c>
      <c r="AF94">
        <f>AVERAGE(I229:I310)</f>
        <v>71.007182177265008</v>
      </c>
    </row>
    <row r="95" spans="1:32">
      <c r="D95" t="s">
        <v>3</v>
      </c>
      <c r="E95" t="s">
        <v>4</v>
      </c>
      <c r="F95" t="s">
        <v>233</v>
      </c>
      <c r="G95" t="s">
        <v>234</v>
      </c>
      <c r="H95" t="s">
        <v>235</v>
      </c>
      <c r="J95" t="s">
        <v>227</v>
      </c>
      <c r="M95" s="1"/>
      <c r="N95" s="1"/>
      <c r="O95" t="s">
        <v>3</v>
      </c>
      <c r="P95" t="s">
        <v>4</v>
      </c>
      <c r="Q95" t="s">
        <v>5</v>
      </c>
      <c r="R95" t="s">
        <v>7</v>
      </c>
      <c r="S95" t="s">
        <v>6</v>
      </c>
      <c r="U95" t="s">
        <v>227</v>
      </c>
      <c r="X95" s="1"/>
      <c r="Y95" s="1"/>
      <c r="Z95" t="s">
        <v>3</v>
      </c>
      <c r="AA95" t="s">
        <v>4</v>
      </c>
      <c r="AB95" t="s">
        <v>5</v>
      </c>
      <c r="AC95" t="s">
        <v>7</v>
      </c>
      <c r="AD95" t="s">
        <v>6</v>
      </c>
      <c r="AF95" t="s">
        <v>227</v>
      </c>
    </row>
    <row r="96" spans="1:32">
      <c r="B96" s="1" t="str">
        <f t="shared" ref="B96:B101" si="2">C96&amp;" ("&amp;COUNTIF($B$5:$B$86, C96)&amp;")"</f>
        <v>SSAF-A (20)</v>
      </c>
      <c r="C96" s="1" t="s">
        <v>127</v>
      </c>
      <c r="D96">
        <f>AVERAGEIF($B$5:$B$86,$C$96,D5:D86)</f>
        <v>81.190890098161304</v>
      </c>
      <c r="E96">
        <f>AVERAGEIF($B$5:$B$86,$C$96,E5:E86)</f>
        <v>70.332886845491871</v>
      </c>
      <c r="F96">
        <f>AVERAGEIF($B$5:$B$86,$C$96,F5:F86)</f>
        <v>65.913567316549347</v>
      </c>
      <c r="G96">
        <f>AVERAGEIF($B$5:$B$86,$C$96,H5:H86)</f>
        <v>64.549662019776392</v>
      </c>
      <c r="H96">
        <f>AVERAGEIF($B$5:$B$86,$C$96,G5:G86)</f>
        <v>65.437790967202744</v>
      </c>
      <c r="J96">
        <f ca="1">AVERAGEIF($B$5:$B$86,C96,I9:$I$86)</f>
        <v>68.198347496451547</v>
      </c>
      <c r="M96" s="1" t="str">
        <f t="shared" ref="M96:M101" si="3">N96&amp;" ("&amp;COUNTIF($B$5:$B$86, N96)&amp;")"</f>
        <v>SSAF-A (20)</v>
      </c>
      <c r="N96" s="1" t="s">
        <v>127</v>
      </c>
      <c r="O96">
        <f>AVERAGEIF($B$141:$B$222,$N$96,D141:D222)</f>
        <v>63.11415516899585</v>
      </c>
      <c r="P96">
        <f>AVERAGEIF($B$141:$B$222,$N$96,E141:E222)</f>
        <v>50.898864987590471</v>
      </c>
      <c r="Q96">
        <f>AVERAGEIF($B$141:$B$222,$N$96,F141:F222)</f>
        <v>51.407047306965616</v>
      </c>
      <c r="R96">
        <f>AVERAGEIF($B$141:$B$222,$N$96,H141:H222)</f>
        <v>62.429237120903778</v>
      </c>
      <c r="S96">
        <f>AVERAGEIF($B$141:$B$222,$N$96,G141:G222)</f>
        <v>40.336157125372814</v>
      </c>
      <c r="U96">
        <f t="shared" ref="U96:U101" si="4">AVERAGEIF($B$141:$B$222,N96,$I$141:$I$222)</f>
        <v>51.430219360795334</v>
      </c>
      <c r="X96" s="1" t="str">
        <f t="shared" ref="X96:X101" si="5">Y96&amp;" ("&amp;COUNTIF($B$5:$B$86, Y96)&amp;")"</f>
        <v>SSAF-A (20)</v>
      </c>
      <c r="Y96" s="1" t="s">
        <v>127</v>
      </c>
      <c r="Z96">
        <f>AVERAGEIF($B$229:$B$310,Y96,$D$229:$D$310)</f>
        <v>89.640434932714342</v>
      </c>
      <c r="AA96">
        <f>AVERAGEIF($B$229:$B$310,Y96,$E$229:$E$310)</f>
        <v>79.916928251487093</v>
      </c>
      <c r="AB96">
        <f>AVERAGEIF($B$229:$B$310,Y96,$F$229:$F$310)</f>
        <v>75.860815246844666</v>
      </c>
      <c r="AC96">
        <f>AVERAGEIF($B$229:$B$310,Y96,$H$229:$H$310)</f>
        <v>83.438310708898939</v>
      </c>
      <c r="AD96">
        <f>AVERAGEIF($B$229:$B$310,Y96,$G$229:$G$310)</f>
        <v>65.437790967202744</v>
      </c>
      <c r="AF96">
        <f>AVERAGEIF($B$229:$B$310,Y96,$I$229:$I$310)</f>
        <v>77.201080488139297</v>
      </c>
    </row>
    <row r="97" spans="1:32">
      <c r="B97" s="1" t="str">
        <f t="shared" si="2"/>
        <v>LAC (12)</v>
      </c>
      <c r="C97" s="1" t="s">
        <v>122</v>
      </c>
      <c r="D97">
        <f>AVERAGEIF($B$5:$B$86,$C$97,D5:D86)</f>
        <v>68.862415019822421</v>
      </c>
      <c r="E97">
        <f>AVERAGEIF($B$5:$B$86,$C$97,E5:E86)</f>
        <v>60.615832506705516</v>
      </c>
      <c r="F97">
        <f>AVERAGEIF($B$5:$B$86,$C$97,F5:F86)</f>
        <v>62.547155990443024</v>
      </c>
      <c r="G97">
        <f>AVERAGEIF($B$5:$B$86,$C$97,H5:H86)</f>
        <v>60.622279084084632</v>
      </c>
      <c r="H97">
        <f>AVERAGEIF($B$5:$B$86,$C$97,G5:G86)</f>
        <v>56.443024568024555</v>
      </c>
      <c r="J97">
        <f ca="1">AVERAGEIF($B$5:$B$86,C97,I10:$I$86)</f>
        <v>64.051641207721971</v>
      </c>
      <c r="M97" s="1" t="str">
        <f t="shared" si="3"/>
        <v>LAC (12)</v>
      </c>
      <c r="N97" s="1" t="s">
        <v>122</v>
      </c>
      <c r="O97">
        <f>AVERAGEIF($B$141:$B$222,$N$97,D141:D222)</f>
        <v>52.291509288037069</v>
      </c>
      <c r="P97">
        <f>AVERAGEIF($B$141:$B$222,$N$97,E141:E222)</f>
        <v>44.835609221025884</v>
      </c>
      <c r="Q97">
        <f>AVERAGEIF($B$141:$B$222,$N$97,F141:F222)</f>
        <v>49.028301730848028</v>
      </c>
      <c r="R97">
        <f>AVERAGEIF($B$141:$B$222,$N$97,H141:H222)</f>
        <v>55.683050488606035</v>
      </c>
      <c r="S97">
        <f>AVERAGEIF($B$141:$B$222,$N$97,G141:G222)</f>
        <v>37.153617986951325</v>
      </c>
      <c r="U97">
        <f t="shared" si="4"/>
        <v>46.20804706380364</v>
      </c>
      <c r="X97" s="1" t="str">
        <f t="shared" si="5"/>
        <v>LAC (12)</v>
      </c>
      <c r="Y97" s="1" t="s">
        <v>122</v>
      </c>
      <c r="Z97">
        <f t="shared" ref="Z97:Z101" si="6">AVERAGEIF($B$229:$B$310,Y97,$D$229:$D$310)</f>
        <v>74.87991175491176</v>
      </c>
      <c r="AA97">
        <f t="shared" ref="AA97:AA101" si="7">AVERAGEIF($B$229:$B$310,Y97,$E$229:$E$310)</f>
        <v>66.728671791171791</v>
      </c>
      <c r="AB97">
        <f t="shared" ref="AB97:AB101" si="8">AVERAGEIF($B$229:$B$310,Y97,$F$229:$F$310)</f>
        <v>69.631556714890039</v>
      </c>
      <c r="AC97">
        <f t="shared" ref="AC97:AC101" si="9">AVERAGEIF($B$229:$B$310,Y97,$H$229:$H$310)</f>
        <v>77.526715708533885</v>
      </c>
      <c r="AD97">
        <f t="shared" ref="AD97:AD101" si="10">AVERAGEIF($B$229:$B$310,Y97,$G$229:$G$310)</f>
        <v>56.443024568024555</v>
      </c>
      <c r="AF97">
        <f t="shared" ref="AF97:AF101" si="11">AVERAGEIF($B$229:$B$310,Y97,$I$229:$I$310)</f>
        <v>67.168658990186785</v>
      </c>
    </row>
    <row r="98" spans="1:32">
      <c r="B98" s="1" t="str">
        <f t="shared" si="2"/>
        <v>MENA (5)</v>
      </c>
      <c r="C98" s="1" t="s">
        <v>112</v>
      </c>
      <c r="D98">
        <f>AVERAGEIF($B$5:$B$86,$C$98,D5:D86)</f>
        <v>76.085630040308402</v>
      </c>
      <c r="E98">
        <f>AVERAGEIF($B$5:$B$86,$C$98,E5:E86)</f>
        <v>61.350736092943279</v>
      </c>
      <c r="F98">
        <f>AVERAGEIF($B$5:$B$86,$C$98,F5:F86)</f>
        <v>65.141398695298761</v>
      </c>
      <c r="G98">
        <f>AVERAGEIF($B$5:$B$86,$C$98,H5:H86)</f>
        <v>56.414378630268786</v>
      </c>
      <c r="H98">
        <f>AVERAGEIF($B$5:$B$86,$C$98,G5:G86)</f>
        <v>65.805379342879348</v>
      </c>
      <c r="J98">
        <f ca="1">AVERAGEIF($B$5:$B$86,C98,I7:$I$86)</f>
        <v>61.253535626630857</v>
      </c>
      <c r="M98" s="1" t="str">
        <f t="shared" si="3"/>
        <v>MENA (5)</v>
      </c>
      <c r="N98" s="1" t="s">
        <v>112</v>
      </c>
      <c r="O98">
        <f>AVERAGEIF($B$141:$B$222,$N$98,D141:D222)</f>
        <v>57.082438428452917</v>
      </c>
      <c r="P98">
        <f>AVERAGEIF($B$141:$B$222,$N$98,E141:E222)</f>
        <v>47.506577032315889</v>
      </c>
      <c r="Q98">
        <f>AVERAGEIF($B$141:$B$222,$N$98,F141:F222)</f>
        <v>53.186840211350024</v>
      </c>
      <c r="R98">
        <f>AVERAGEIF($B$141:$B$222,$N$98,H141:H222)</f>
        <v>48.861701261701263</v>
      </c>
      <c r="S98">
        <f>AVERAGEIF($B$141:$B$222,$N$98,G141:G222)</f>
        <v>44.881915905445311</v>
      </c>
      <c r="U98">
        <f t="shared" si="4"/>
        <v>50.521660873837476</v>
      </c>
      <c r="X98" s="1" t="str">
        <f t="shared" si="5"/>
        <v>MENA (5)</v>
      </c>
      <c r="Y98" s="1" t="s">
        <v>112</v>
      </c>
      <c r="Z98">
        <f t="shared" si="6"/>
        <v>83.642714741398962</v>
      </c>
      <c r="AA98">
        <f t="shared" si="7"/>
        <v>63.503593612718326</v>
      </c>
      <c r="AB98">
        <f t="shared" si="8"/>
        <v>68.343256388148035</v>
      </c>
      <c r="AC98">
        <f t="shared" si="9"/>
        <v>50.461390948233053</v>
      </c>
      <c r="AD98">
        <f t="shared" si="10"/>
        <v>65.805379342879348</v>
      </c>
      <c r="AF98">
        <f t="shared" si="11"/>
        <v>68.852916827156633</v>
      </c>
    </row>
    <row r="99" spans="1:32">
      <c r="B99" s="1" t="str">
        <f t="shared" si="2"/>
        <v>ASIA (17)</v>
      </c>
      <c r="C99" s="1" t="s">
        <v>110</v>
      </c>
      <c r="D99">
        <f>AVERAGEIF($B$5:$B$86,$C$99,D5:D86)</f>
        <v>74.806734665291089</v>
      </c>
      <c r="E99">
        <f>AVERAGEIF($B$5:$B$86,$C$99,E5:E86)</f>
        <v>60.592923807274566</v>
      </c>
      <c r="F99">
        <f>AVERAGEIF($B$5:$B$86,$C$99,F5:F86)</f>
        <v>62.973845938147363</v>
      </c>
      <c r="G99">
        <f>AVERAGEIF($B$5:$B$86,$C$99,H5:H86)</f>
        <v>59.849561827685129</v>
      </c>
      <c r="H99">
        <f>AVERAGEIF($B$5:$B$86,$C$99,G5:G86)</f>
        <v>59.043250088505971</v>
      </c>
      <c r="J99">
        <f>AVERAGEIF($B$5:$B$86,C99,I5:$I$86)</f>
        <v>63.518316728039778</v>
      </c>
      <c r="M99" s="1" t="str">
        <f t="shared" si="3"/>
        <v>ASIA (17)</v>
      </c>
      <c r="N99" s="1" t="s">
        <v>110</v>
      </c>
      <c r="O99">
        <f>AVERAGEIF($B$141:$B$222,$N$99,D141:D222)</f>
        <v>55.590699042616563</v>
      </c>
      <c r="P99">
        <f>AVERAGEIF($B$141:$B$222,$N$99,E141:E222)</f>
        <v>42.023320088607477</v>
      </c>
      <c r="Q99">
        <f>AVERAGEIF($B$141:$B$222,$N$99,F141:F222)</f>
        <v>47.37876561215004</v>
      </c>
      <c r="R99">
        <f>AVERAGEIF($B$141:$B$222,$N$99,H141:H222)</f>
        <v>51.678442200501024</v>
      </c>
      <c r="S99">
        <f>AVERAGEIF($B$141:$B$222,$N$99,G141:G222)</f>
        <v>38.30614365663385</v>
      </c>
      <c r="U99">
        <f t="shared" si="4"/>
        <v>45.906331025156035</v>
      </c>
      <c r="X99" s="1" t="str">
        <f t="shared" si="5"/>
        <v>ASIA (17)</v>
      </c>
      <c r="Y99" s="1" t="s">
        <v>110</v>
      </c>
      <c r="Z99">
        <f t="shared" si="6"/>
        <v>81.430993434669887</v>
      </c>
      <c r="AA99">
        <f t="shared" si="7"/>
        <v>66.512299455638555</v>
      </c>
      <c r="AB99">
        <f t="shared" si="8"/>
        <v>69.415434703064463</v>
      </c>
      <c r="AC99">
        <f t="shared" si="9"/>
        <v>68.032540670038401</v>
      </c>
      <c r="AD99">
        <f t="shared" si="10"/>
        <v>59.043250088505971</v>
      </c>
      <c r="AF99">
        <f t="shared" si="11"/>
        <v>68.575728544609433</v>
      </c>
    </row>
    <row r="100" spans="1:32">
      <c r="B100" s="1" t="str">
        <f t="shared" si="2"/>
        <v>SSAF-F (17)</v>
      </c>
      <c r="C100" s="1" t="s">
        <v>119</v>
      </c>
      <c r="D100">
        <f>AVERAGEIF($B$5:$B$86,$C$100,D5:D86)</f>
        <v>75.226817890697163</v>
      </c>
      <c r="E100">
        <f>AVERAGEIF($B$5:$B$86,$C$100,E5:E86)</f>
        <v>69.728053171083332</v>
      </c>
      <c r="F100">
        <f>AVERAGEIF($B$5:$B$86,$C$100,F5:F86)</f>
        <v>68.483320766336902</v>
      </c>
      <c r="G100">
        <f>AVERAGEIF($B$5:$B$86,$C$100,H5:H86)</f>
        <v>63.080394400550112</v>
      </c>
      <c r="H100">
        <f>AVERAGEIF($B$5:$B$86,$C$100,G5:G86)</f>
        <v>60.052915174022438</v>
      </c>
      <c r="J100">
        <f ca="1">AVERAGEIF($B$5:$B$86,C100,I8:$I$86)</f>
        <v>63.067599579136505</v>
      </c>
      <c r="M100" s="1" t="str">
        <f t="shared" si="3"/>
        <v>SSAF-F (17)</v>
      </c>
      <c r="N100" s="1" t="s">
        <v>119</v>
      </c>
      <c r="O100">
        <f>AVERAGEIF($B$141:$B$222,$N$100,D141:D222)</f>
        <v>59.194141114556338</v>
      </c>
      <c r="P100">
        <f>AVERAGEIF($B$141:$B$222,$N$100,E141:E222)</f>
        <v>48.032686993471309</v>
      </c>
      <c r="Q100">
        <f>AVERAGEIF($B$141:$B$222,$N$100,F141:F222)</f>
        <v>56.037877639184835</v>
      </c>
      <c r="R100">
        <f>AVERAGEIF($B$141:$B$222,$N$100,H141:H222)</f>
        <v>54.727572899141535</v>
      </c>
      <c r="S100">
        <f>AVERAGEIF($B$141:$B$222,$N$100,G141:G222)</f>
        <v>38.429354041234077</v>
      </c>
      <c r="U100">
        <f t="shared" si="4"/>
        <v>50.711423770018229</v>
      </c>
      <c r="X100" s="1" t="str">
        <f t="shared" si="5"/>
        <v>SSAF-F (17)</v>
      </c>
      <c r="Y100" s="1" t="s">
        <v>119</v>
      </c>
      <c r="Z100">
        <f t="shared" si="6"/>
        <v>87.503447148775862</v>
      </c>
      <c r="AA100">
        <f t="shared" si="7"/>
        <v>78.754142363787693</v>
      </c>
      <c r="AB100">
        <f t="shared" si="8"/>
        <v>83.572364454717373</v>
      </c>
      <c r="AC100">
        <f t="shared" si="9"/>
        <v>78.486511950179761</v>
      </c>
      <c r="AD100">
        <f t="shared" si="10"/>
        <v>60.052915174022438</v>
      </c>
      <c r="AF100">
        <f t="shared" si="11"/>
        <v>77.2607816299425</v>
      </c>
    </row>
    <row r="101" spans="1:32">
      <c r="B101" s="1" t="str">
        <f t="shared" si="2"/>
        <v>EECA (11)</v>
      </c>
      <c r="C101" s="1" t="s">
        <v>115</v>
      </c>
      <c r="D101">
        <f>AVERAGEIF($B$5:$B$86,$C$101,D5:D86)</f>
        <v>62.729560084729428</v>
      </c>
      <c r="E101">
        <f>AVERAGEIF($B$5:$B$86,$C$101,E5:E86)</f>
        <v>54.055116946270282</v>
      </c>
      <c r="F101">
        <f>AVERAGEIF($B$5:$B$86,$C$101,F5:F86)</f>
        <v>55.707603834421541</v>
      </c>
      <c r="G101">
        <f>AVERAGEIF($B$5:$B$86,$C$101,H5:H86)</f>
        <v>55.53231328750023</v>
      </c>
      <c r="H101">
        <f>AVERAGEIF($B$5:$B$86,$C$101,G5:G86)</f>
        <v>51.578212504260925</v>
      </c>
      <c r="J101">
        <f>AVERAGEIF(B5:B86,C101,I5:I86)</f>
        <v>55.862257702805771</v>
      </c>
      <c r="M101" s="1" t="str">
        <f t="shared" si="3"/>
        <v>EECA (11)</v>
      </c>
      <c r="N101" s="1" t="s">
        <v>115</v>
      </c>
      <c r="O101">
        <f>AVERAGE($B$141:$B$222,$N$101,D141:D222)</f>
        <v>56.67987565205911</v>
      </c>
      <c r="P101">
        <f>AVERAGE($B$141:$B$222,$N$101,E141:E222)</f>
        <v>46.0696019753155</v>
      </c>
      <c r="Q101">
        <f>AVERAGE($B$141:$B$222,$N$101,F141:F222)</f>
        <v>50.341962269172768</v>
      </c>
      <c r="R101">
        <f>AVERAGE($B$141:$B$222,$N$101,H141:H222)</f>
        <v>55.123055008606158</v>
      </c>
      <c r="S101">
        <f>AVERAGE($B$141:$B$222,$N$101,G141:G222)</f>
        <v>38.911722904997646</v>
      </c>
      <c r="U101">
        <f t="shared" si="4"/>
        <v>43.283684450725971</v>
      </c>
      <c r="X101" s="1" t="str">
        <f t="shared" si="5"/>
        <v>EECA (11)</v>
      </c>
      <c r="Y101" s="1" t="s">
        <v>115</v>
      </c>
      <c r="Z101">
        <f t="shared" si="6"/>
        <v>68.791204710322347</v>
      </c>
      <c r="AA101">
        <f t="shared" si="7"/>
        <v>59.307697593318899</v>
      </c>
      <c r="AB101">
        <f t="shared" si="8"/>
        <v>57.420824138386756</v>
      </c>
      <c r="AC101">
        <f t="shared" si="9"/>
        <v>69.778665807303568</v>
      </c>
      <c r="AD101">
        <f t="shared" si="10"/>
        <v>51.578212504260925</v>
      </c>
      <c r="AF101">
        <f t="shared" si="11"/>
        <v>59.005287617048793</v>
      </c>
    </row>
    <row r="103" spans="1:32">
      <c r="A103" s="219" t="s">
        <v>232</v>
      </c>
      <c r="B103" s="219"/>
      <c r="C103" s="219"/>
      <c r="J103" t="s">
        <v>227</v>
      </c>
      <c r="L103" s="220" t="s">
        <v>431</v>
      </c>
      <c r="M103" s="220"/>
      <c r="N103" s="220"/>
      <c r="U103" t="s">
        <v>227</v>
      </c>
      <c r="W103" s="221" t="s">
        <v>555</v>
      </c>
      <c r="X103" s="221"/>
      <c r="Y103" s="221"/>
    </row>
    <row r="104" spans="1:32">
      <c r="B104" s="1" t="str">
        <f>C104&amp;" ("&amp;COUNTIF($D$5:$D$86,"&lt;&gt;NA")&amp;")"</f>
        <v>Global Average (82)</v>
      </c>
      <c r="C104" s="1" t="s">
        <v>225</v>
      </c>
      <c r="D104">
        <f>SUM(D316:D397)/$C$114</f>
        <v>76.621573314866055</v>
      </c>
      <c r="E104">
        <f t="shared" ref="E104:F104" si="12">SUM(E316:E397)/$C$114</f>
        <v>61.571996213636808</v>
      </c>
      <c r="F104">
        <f t="shared" si="12"/>
        <v>63.031682979041726</v>
      </c>
      <c r="G104">
        <f>SUM(H316:H397)/$C$114</f>
        <v>60.432229255762827</v>
      </c>
      <c r="H104">
        <f>SUM(G316:G397)/$C$114</f>
        <v>57.345000223489713</v>
      </c>
      <c r="J104">
        <f>SUM(I316:I397)/$C$114</f>
        <v>63.882975457991677</v>
      </c>
      <c r="M104" s="1" t="str">
        <f>N104&amp;" ("&amp;COUNTIF($D$5:$D$86,"&lt;&gt;NA")&amp;")"</f>
        <v>Global Average (82)</v>
      </c>
      <c r="N104" s="1" t="s">
        <v>225</v>
      </c>
      <c r="O104">
        <f>SUM(D404:D485)/$C$114</f>
        <v>58.543396718820397</v>
      </c>
      <c r="P104">
        <f t="shared" ref="P104:Q104" si="13">SUM(E404:E485)/$C$114</f>
        <v>45.154492724689845</v>
      </c>
      <c r="Q104">
        <f t="shared" si="13"/>
        <v>48.425452145793059</v>
      </c>
      <c r="R104">
        <f>SUM(H404:H485)/$C$114</f>
        <v>49.001642397124996</v>
      </c>
      <c r="S104">
        <f>SUM(G404:G485)/$C$114</f>
        <v>38.573312089727231</v>
      </c>
      <c r="U104">
        <f>SUM(I404:I485)/$C$114</f>
        <v>47.383188452446554</v>
      </c>
      <c r="X104" s="1" t="str">
        <f>Y104&amp;" ("&amp;COUNTIF($D$5:$D$86,"&lt;&gt;NA")&amp;")"</f>
        <v>Global Average (82)</v>
      </c>
      <c r="Y104" s="1" t="s">
        <v>225</v>
      </c>
      <c r="Z104">
        <f>SUM(D492:D573)/$C$114</f>
        <v>81.213082184647305</v>
      </c>
      <c r="AA104">
        <f>SUM(E492:E573)/C114</f>
        <v>67.782045581953</v>
      </c>
      <c r="AB104">
        <f>SUM(F492:F573)/C114</f>
        <v>71.122304022670534</v>
      </c>
      <c r="AC104">
        <f>SUM(H492:H573)/C114</f>
        <v>60.793541252480807</v>
      </c>
      <c r="AD104">
        <f>SUM(G492:G573)/C114</f>
        <v>57.345000223489713</v>
      </c>
      <c r="AF104">
        <f>SUM(I492:I573)/C114</f>
        <v>68.522993447782525</v>
      </c>
    </row>
    <row r="105" spans="1:32">
      <c r="D105" t="s">
        <v>3</v>
      </c>
      <c r="E105" t="s">
        <v>4</v>
      </c>
      <c r="F105" t="s">
        <v>233</v>
      </c>
      <c r="G105" t="s">
        <v>234</v>
      </c>
      <c r="H105" t="s">
        <v>235</v>
      </c>
      <c r="J105" t="s">
        <v>227</v>
      </c>
      <c r="M105" s="1"/>
      <c r="N105" s="1"/>
      <c r="O105" t="s">
        <v>3</v>
      </c>
      <c r="P105" t="s">
        <v>4</v>
      </c>
      <c r="Q105" t="s">
        <v>233</v>
      </c>
      <c r="R105" t="s">
        <v>234</v>
      </c>
      <c r="S105" t="s">
        <v>235</v>
      </c>
      <c r="U105" t="s">
        <v>227</v>
      </c>
      <c r="X105" s="1"/>
      <c r="Y105" s="1"/>
      <c r="Z105" t="s">
        <v>3</v>
      </c>
      <c r="AA105" t="s">
        <v>4</v>
      </c>
      <c r="AB105" t="s">
        <v>233</v>
      </c>
      <c r="AC105" t="s">
        <v>234</v>
      </c>
      <c r="AD105" t="s">
        <v>235</v>
      </c>
      <c r="AF105" t="s">
        <v>227</v>
      </c>
    </row>
    <row r="106" spans="1:32">
      <c r="B106" s="1" t="str">
        <f t="shared" ref="B106:B111" si="14">C106&amp;" ("&amp;COUNTIF($B$5:$B$86, C106)&amp;")"</f>
        <v>SSAF-A (20)</v>
      </c>
      <c r="C106" s="1" t="s">
        <v>127</v>
      </c>
      <c r="D106">
        <f>SUMIF($B$316:$B$397,$C$106,D316:D397)/$C$115</f>
        <v>84.129914006729294</v>
      </c>
      <c r="E106">
        <f t="shared" ref="E106:F106" si="15">SUMIF($B$316:$B$397,$C$106,E316:E397)/$C$115</f>
        <v>71.804625755146276</v>
      </c>
      <c r="F106">
        <f t="shared" si="15"/>
        <v>67.840760469926906</v>
      </c>
      <c r="G106">
        <f>SUMIF($B$316:$B$397,$C$106,H316:H397)/$C$115</f>
        <v>63.881230772737553</v>
      </c>
      <c r="H106">
        <f>SUMIF($B$316:$B$397,$C$106,G316:G397)/$C$115</f>
        <v>64.66083829904359</v>
      </c>
      <c r="J106">
        <f>SUMIF($B$316:$B$397,$C$106,I316:I397)/$C$115</f>
        <v>70.406038152126527</v>
      </c>
      <c r="M106" s="1" t="str">
        <f t="shared" ref="M106:M111" si="16">N106&amp;" ("&amp;COUNTIF($B$5:$B$86, N106)&amp;")"</f>
        <v>SSAF-A (20)</v>
      </c>
      <c r="N106" s="1" t="s">
        <v>127</v>
      </c>
      <c r="O106">
        <f>SUMIF($B$404:$B$485,$C$106,D404:D485)/$C$115</f>
        <v>66.30562923005138</v>
      </c>
      <c r="P106">
        <f>SUMIF($B$404:$B$485,$C$106,E404:E485)/$C$115</f>
        <v>50.541727633405742</v>
      </c>
      <c r="Q106">
        <f>SUMIF($B$404:$B$485,$C$106,F404:F485)/$C$115</f>
        <v>53.43051629160508</v>
      </c>
      <c r="R106">
        <f>SUMIF($B$404:$B$485,$C$106,H404:H485)/$C$115</f>
        <v>60.474325895128189</v>
      </c>
      <c r="S106">
        <f>SUMIF($B$404:$B$485,$C$106,G404:G485)/$C$115</f>
        <v>38.034476295099374</v>
      </c>
      <c r="U106">
        <f>SUMIF($B$404:$B$485,$C$106,I404:I485)/$C$115</f>
        <v>51.930961628704203</v>
      </c>
      <c r="X106" s="1" t="str">
        <f t="shared" ref="X106:X111" si="17">Y106&amp;" ("&amp;COUNTIF($B$5:$B$86, Y106)&amp;")"</f>
        <v>SSAF-A (20)</v>
      </c>
      <c r="Y106" s="1" t="s">
        <v>127</v>
      </c>
      <c r="Z106">
        <f>SUMIF($B$492:$B$573,$Y$106,D492:D573)/$C$115</f>
        <v>92.100713550128148</v>
      </c>
      <c r="AA106">
        <f t="shared" ref="AA106:AB106" si="18">SUMIF($B$492:$B$573,$Y$106,E492:E573)/$C$115</f>
        <v>81.927407042931193</v>
      </c>
      <c r="AB106">
        <f t="shared" si="18"/>
        <v>78.730484315178401</v>
      </c>
      <c r="AC106">
        <f>SUMIF($B$492:$B$573,$Y$106,H492:H573)/$C$115</f>
        <v>77.985960101531035</v>
      </c>
      <c r="AD106">
        <f>SUMIF($B$492:$B$573,$Y$106,G492:G573)/$C$115</f>
        <v>64.66083829904359</v>
      </c>
      <c r="AF106">
        <f>SUMIF($B$492:$B$573,$Y$106,I492:I573)/$C$115</f>
        <v>78.489276993002846</v>
      </c>
    </row>
    <row r="107" spans="1:32">
      <c r="B107" s="1" t="str">
        <f t="shared" si="14"/>
        <v>SSAF-F (17)</v>
      </c>
      <c r="C107" s="1" t="s">
        <v>119</v>
      </c>
      <c r="D107">
        <f>SUMIF($B$316:$B$397,$C$107,D316:D397)/$C$116</f>
        <v>75.320792687132482</v>
      </c>
      <c r="E107">
        <f t="shared" ref="E107:F107" si="19">SUMIF($B$316:$B$397,$C$107,E316:E397)/$C$116</f>
        <v>67.39972921206116</v>
      </c>
      <c r="F107">
        <f t="shared" si="19"/>
        <v>67.081933478157239</v>
      </c>
      <c r="G107">
        <f>SUMIF($B$316:$B$397,$C$107,H316:H397)/$C$116</f>
        <v>62.14549946214315</v>
      </c>
      <c r="H107">
        <f>SUMIF($B$316:$B$397,$C$107,G316:G397)/$C$116</f>
        <v>57.886060407569786</v>
      </c>
      <c r="J107">
        <f>SUMIF($B$316:$B$397,$C$107,I316:I397)/$C$116</f>
        <v>66.538967476962142</v>
      </c>
      <c r="M107" s="1" t="str">
        <f t="shared" si="16"/>
        <v>SSAF-F (17)</v>
      </c>
      <c r="N107" s="1" t="s">
        <v>119</v>
      </c>
      <c r="O107">
        <f>SUMIF($B$404:$B$485,$C$107,D404:D485)/$C$116</f>
        <v>58.999096801271058</v>
      </c>
      <c r="P107">
        <f>SUMIF($B$404:$B$485,$C$107,E404:E485)/$C$116</f>
        <v>41.790757684156468</v>
      </c>
      <c r="Q107">
        <f>SUMIF($B$404:$B$485,$C$107,F404:F485)/$C$116</f>
        <v>52.238826803640634</v>
      </c>
      <c r="R107">
        <f>SUMIF($B$404:$B$485,$C$107,H404:H485)/$C$116</f>
        <v>50.758280976497389</v>
      </c>
      <c r="S107">
        <f>SUMIF($B$404:$B$485,$C$107,G404:G485)/$C$116</f>
        <v>32.845114042085683</v>
      </c>
      <c r="U107">
        <f>SUMIF($B$404:$B$485,$C$107,I404:I485)/$C$116</f>
        <v>46.710126434028908</v>
      </c>
      <c r="X107" s="1" t="str">
        <f t="shared" si="17"/>
        <v>SSAF-F (17)</v>
      </c>
      <c r="Y107" s="1" t="s">
        <v>119</v>
      </c>
      <c r="Z107">
        <f>SUMIF($B$492:$B$573,$Y$107,D492:D573)/$C$116</f>
        <v>89.101949233932913</v>
      </c>
      <c r="AA107">
        <f t="shared" ref="AA107:AB107" si="20">SUMIF($B$492:$B$573,$Y$107,E492:E573)/$C$116</f>
        <v>76.702155246898329</v>
      </c>
      <c r="AB107">
        <f t="shared" si="20"/>
        <v>81.484685528366043</v>
      </c>
      <c r="AC107">
        <f>SUMIF($B$492:$B$573,$Y$107,H492:H573)/$C$116</f>
        <v>78.057658954212442</v>
      </c>
      <c r="AD107">
        <f>SUMIF($B$492:$B$573,$Y$107,G492:G573)/$C$116</f>
        <v>57.886060407569786</v>
      </c>
      <c r="AF107">
        <f>SUMIF($B$492:$B$573,$Y$107,I492:I573)/$C$116</f>
        <v>75.980624604279129</v>
      </c>
    </row>
    <row r="108" spans="1:32">
      <c r="B108" s="1" t="str">
        <f t="shared" si="14"/>
        <v>LAC (12)</v>
      </c>
      <c r="C108" s="1" t="s">
        <v>122</v>
      </c>
      <c r="D108">
        <f>SUMIF($B$316:$B$397,$C$108,D316:D397)/$C$117</f>
        <v>70.20880991085005</v>
      </c>
      <c r="E108">
        <f t="shared" ref="E108:F108" si="21">SUMIF($B$316:$B$397,$C$108,E316:E397)/$C$117</f>
        <v>66.281752063526497</v>
      </c>
      <c r="F108">
        <f t="shared" si="21"/>
        <v>64.850141404522631</v>
      </c>
      <c r="G108">
        <f>SUMIF($B$316:$B$397,$C$108,H316:H397)/$C$117</f>
        <v>62.741188675075925</v>
      </c>
      <c r="H108">
        <f>SUMIF($B$316:$B$397,$C$108,G316:G397)/$C$117</f>
        <v>59.665557984261412</v>
      </c>
      <c r="J108">
        <f>SUMIF($B$316:$B$397,$C$108,I316:I397)/$C$117</f>
        <v>65.014804634643411</v>
      </c>
      <c r="M108" s="1" t="str">
        <f t="shared" si="16"/>
        <v>LAC (12)</v>
      </c>
      <c r="N108" s="1" t="s">
        <v>122</v>
      </c>
      <c r="O108">
        <f>SUMIF($B$404:$B$485,$C$108,D404:D485)/$C$117</f>
        <v>55.115873164292502</v>
      </c>
      <c r="P108">
        <f>SUMIF($B$404:$B$485,$C$108,E404:E485)/$C$117</f>
        <v>48.445979406695976</v>
      </c>
      <c r="Q108">
        <f>SUMIF($B$404:$B$485,$C$108,F404:F485)/$C$117</f>
        <v>49.47876981052918</v>
      </c>
      <c r="R108">
        <f>SUMIF($B$404:$B$485,$C$108,H404:H485)/$C$117</f>
        <v>57.726686689082925</v>
      </c>
      <c r="S108">
        <f>SUMIF($B$404:$B$485,$C$108,G404:G485)/$C$117</f>
        <v>35.763753107162479</v>
      </c>
      <c r="U108">
        <f>SUMIF($B$404:$B$485,$C$108,I404:I485)/$C$117</f>
        <v>47.383467173781249</v>
      </c>
      <c r="X108" s="1" t="str">
        <f t="shared" si="17"/>
        <v>LAC (12)</v>
      </c>
      <c r="Y108" s="1" t="s">
        <v>122</v>
      </c>
      <c r="Z108">
        <f>SUMIF($B$492:$B$573,$Y$108,D492:D573)/$C$117</f>
        <v>75.516988005635866</v>
      </c>
      <c r="AA108">
        <f t="shared" ref="AA108:AB108" si="22">SUMIF($B$492:$B$573,$Y$108,E492:E573)/$C$117</f>
        <v>75.062077581518068</v>
      </c>
      <c r="AB108">
        <f t="shared" si="22"/>
        <v>73.237389928295386</v>
      </c>
      <c r="AC108">
        <f>SUMIF($B$492:$B$573,$Y$108,H492:H573)/$C$117</f>
        <v>80.839628508730613</v>
      </c>
      <c r="AD108">
        <f>SUMIF($B$492:$B$573,$Y$108,G492:G573)/$C$117</f>
        <v>59.665557984261412</v>
      </c>
      <c r="AF108">
        <f>SUMIF($B$492:$B$573,$Y$108,I492:I573)/$C$117</f>
        <v>71.081356386441684</v>
      </c>
    </row>
    <row r="109" spans="1:32">
      <c r="B109" s="1" t="str">
        <f t="shared" si="14"/>
        <v>ASIA (17)</v>
      </c>
      <c r="C109" s="1" t="s">
        <v>110</v>
      </c>
      <c r="D109">
        <f>SUMIF($B$316:$B$397,$C$109,D316:D397)/$C$118</f>
        <v>80.071261145159497</v>
      </c>
      <c r="E109">
        <f t="shared" ref="E109:F109" si="23">SUMIF($B$316:$B$397,$C$109,E316:E397)/$C$118</f>
        <v>59.119200238485121</v>
      </c>
      <c r="F109">
        <f t="shared" si="23"/>
        <v>62.999924681772214</v>
      </c>
      <c r="G109">
        <f>SUMIF($B$316:$B$397,$C$109,H316:H397)/$C$118</f>
        <v>60.580943231405215</v>
      </c>
      <c r="H109">
        <f>SUMIF($B$316:$B$397,$C$109,G316:G397)/$C$118</f>
        <v>56.358278041612166</v>
      </c>
      <c r="J109">
        <f>SUMIF($B$316:$B$397,$C$109,I316:I397)/$C$118</f>
        <v>63.855919173905903</v>
      </c>
      <c r="M109" s="1" t="str">
        <f t="shared" si="16"/>
        <v>ASIA (17)</v>
      </c>
      <c r="N109" s="1" t="s">
        <v>110</v>
      </c>
      <c r="O109">
        <f>SUMIF($B$404:$B$485,$C$109,D404:D485)/$C$118</f>
        <v>60.767475525657154</v>
      </c>
      <c r="P109">
        <f>SUMIF($B$404:$B$485,$C$109,E404:E485)/$C$118</f>
        <v>45.063546695772082</v>
      </c>
      <c r="Q109">
        <f>SUMIF($B$404:$B$485,$C$109,F404:F485)/$C$118</f>
        <v>48.176551263077165</v>
      </c>
      <c r="R109">
        <f>SUMIF($B$404:$B$485,$C$109,H404:H485)/$C$118</f>
        <v>45.550945451414321</v>
      </c>
      <c r="S109">
        <f>SUMIF($B$404:$B$485,$C$109,G404:G485)/$C$118</f>
        <v>41.030462983662815</v>
      </c>
      <c r="U109">
        <f>SUMIF($B$404:$B$485,$C$109,I404:I485)/$C$118</f>
        <v>48.194306349248471</v>
      </c>
      <c r="X109" s="1" t="str">
        <f t="shared" si="17"/>
        <v>ASIA (17)</v>
      </c>
      <c r="Y109" s="1" t="s">
        <v>110</v>
      </c>
      <c r="Z109">
        <f>SUMIF($B$492:$B$573,$Y$109,D492:D573)/$C$118</f>
        <v>83.030562974733812</v>
      </c>
      <c r="AA109">
        <f t="shared" ref="AA109:AB109" si="24">SUMIF($B$492:$B$573,$Y$109,E492:E573)/$C$118</f>
        <v>63.343887519048913</v>
      </c>
      <c r="AB109">
        <f t="shared" si="24"/>
        <v>71.430997739207086</v>
      </c>
      <c r="AC109">
        <f>SUMIF($B$492:$B$573,$Y$109,H492:H573)/$C$118</f>
        <v>55.118306260912256</v>
      </c>
      <c r="AD109">
        <f>SUMIF($B$492:$B$573,$Y$109,G492:G573)/$C$118</f>
        <v>56.358278041612166</v>
      </c>
      <c r="AF109">
        <f>SUMIF($B$492:$B$573,$Y$109,I492:I573)/$C$118</f>
        <v>67.549674243967331</v>
      </c>
    </row>
    <row r="110" spans="1:32">
      <c r="B110" s="1" t="str">
        <f t="shared" si="14"/>
        <v>MENA (5)</v>
      </c>
      <c r="C110" s="1" t="s">
        <v>112</v>
      </c>
      <c r="D110">
        <f>SUMIF($B$316:$B$397,$C$110,D316:D397)/$C$119</f>
        <v>71.528709123447925</v>
      </c>
      <c r="E110">
        <f t="shared" ref="E110:F110" si="25">SUMIF($B$316:$B$397,$C$110,E316:E397)/$C$119</f>
        <v>60.035225839531137</v>
      </c>
      <c r="F110">
        <f t="shared" si="25"/>
        <v>62.040558560193382</v>
      </c>
      <c r="G110">
        <f>SUMIF($B$316:$B$397,$C$110,H316:H397)/$C$119</f>
        <v>51.83112557947392</v>
      </c>
      <c r="H110">
        <f>SUMIF($B$316:$B$397,$C$110,G316:G397)/$C$119</f>
        <v>61.497711791442121</v>
      </c>
      <c r="J110">
        <f>SUMIF($B$316:$B$397,$C$110,I316:I397)/$C$119</f>
        <v>61.722274495648442</v>
      </c>
      <c r="M110" s="1" t="str">
        <f t="shared" si="16"/>
        <v>MENA (5)</v>
      </c>
      <c r="N110" s="1" t="s">
        <v>112</v>
      </c>
      <c r="O110">
        <f>SUMIF($B$404:$B$485,$C$110,D404:D485)/$C$119</f>
        <v>57.019853066223078</v>
      </c>
      <c r="P110">
        <f>SUMIF($B$404:$B$485,$C$110,E404:E485)/$C$119</f>
        <v>44.543842934543747</v>
      </c>
      <c r="Q110">
        <f>SUMIF($B$404:$B$485,$C$110,F404:F485)/$C$119</f>
        <v>49.419137519123375</v>
      </c>
      <c r="R110">
        <f>SUMIF($B$404:$B$485,$C$110,H404:H485)/$C$119</f>
        <v>42.661126085807567</v>
      </c>
      <c r="S110">
        <f>SUMIF($B$404:$B$485,$C$110,G404:G485)/$C$119</f>
        <v>41.167990534520577</v>
      </c>
      <c r="U110">
        <f>SUMIF($B$404:$B$485,$C$110,I404:I485)/$C$119</f>
        <v>47.547618809518212</v>
      </c>
      <c r="X110" s="1" t="str">
        <f t="shared" si="17"/>
        <v>MENA (5)</v>
      </c>
      <c r="Y110" s="1" t="s">
        <v>112</v>
      </c>
      <c r="Z110">
        <f>SUMIF($B$492:$B$573,$Y$110,D492:D573)/$C$119</f>
        <v>77.103681366315215</v>
      </c>
      <c r="AA110">
        <f t="shared" ref="AA110:AB110" si="26">SUMIF($B$492:$B$573,$Y$110,E492:E573)/$C$119</f>
        <v>63.186400014761013</v>
      </c>
      <c r="AB110">
        <f t="shared" si="26"/>
        <v>62.907634812043959</v>
      </c>
      <c r="AC110">
        <f>SUMIF($B$492:$B$573,$Y$110,H492:H573)/$C$119</f>
        <v>37.863241528496566</v>
      </c>
      <c r="AD110">
        <f>SUMIF($B$492:$B$573,$Y$110,G492:G573)/$C$119</f>
        <v>61.497711791442121</v>
      </c>
      <c r="AF110">
        <f>SUMIF($B$492:$B$573,$Y$110,I492:I573)/$C$119</f>
        <v>64.191088764436884</v>
      </c>
    </row>
    <row r="111" spans="1:32">
      <c r="B111" s="1" t="str">
        <f t="shared" si="14"/>
        <v>EECA (11)</v>
      </c>
      <c r="C111" s="1" t="s">
        <v>115</v>
      </c>
      <c r="D111">
        <f>SUMIF($B$316:$B$397,$C$111,D316:D397)/$C$120</f>
        <v>46.108531097099331</v>
      </c>
      <c r="E111">
        <f t="shared" ref="E111:F111" si="27">SUMIF($B$316:$B$397,$C$111,E316:E397)/$C$120</f>
        <v>50.037101948496641</v>
      </c>
      <c r="F111">
        <f t="shared" si="27"/>
        <v>48.259504854386272</v>
      </c>
      <c r="G111">
        <f>SUMIF($B$316:$B$397,$C$111,H316:H397)/$C$120</f>
        <v>53.763340554712073</v>
      </c>
      <c r="H111">
        <f>SUMIF($B$316:$B$397,$C$111,G316:G397)/$C$120</f>
        <v>44.320959922678469</v>
      </c>
      <c r="J111">
        <f>SUMIF($B$316:$B$397,$C$111,I316:I397)/$C$120</f>
        <v>48.436334796643045</v>
      </c>
      <c r="M111" s="1" t="str">
        <f t="shared" si="16"/>
        <v>EECA (11)</v>
      </c>
      <c r="N111" s="1" t="s">
        <v>115</v>
      </c>
      <c r="O111">
        <f>SUMIF($B$404:$B$485,$C$111,D404:D485)/$C$120</f>
        <v>29.746709617215302</v>
      </c>
      <c r="P111">
        <f>SUMIF($B$404:$B$485,$C$111,E404:E485)/$C$120</f>
        <v>34.964668370375442</v>
      </c>
      <c r="Q111">
        <f>SUMIF($B$404:$B$485,$C$111,F404:F485)/$C$120</f>
        <v>34.686367877000158</v>
      </c>
      <c r="R111">
        <f>SUMIF($B$404:$B$485,$C$111,H404:H485)/$C$120</f>
        <v>45.420692158286123</v>
      </c>
      <c r="S111">
        <f>SUMIF($B$404:$B$485,$C$111,G404:G485)/$C$120</f>
        <v>27.469964710792105</v>
      </c>
      <c r="U111">
        <f>SUMIF($B$404:$B$485,$C$111,I404:I485)/$C$120</f>
        <v>32.365005803303092</v>
      </c>
      <c r="X111" s="1" t="str">
        <f t="shared" si="17"/>
        <v>EECA (11)</v>
      </c>
      <c r="Y111" s="1" t="s">
        <v>115</v>
      </c>
      <c r="Z111">
        <f>SUMIF($B$492:$B$573,$Y$111,D492:D573)/$C$120</f>
        <v>46.189505687165976</v>
      </c>
      <c r="AA111">
        <f t="shared" ref="AA111:AB111" si="28">SUMIF($B$492:$B$573,$Y$111,E492:E573)/$C$120</f>
        <v>59.919951917363065</v>
      </c>
      <c r="AB111">
        <f t="shared" si="28"/>
        <v>46.356109885146971</v>
      </c>
      <c r="AC111">
        <f>SUMIF($B$492:$B$573,$Y$111,H492:H573)/$C$120</f>
        <v>46.539393553807997</v>
      </c>
      <c r="AD111">
        <f>SUMIF($B$492:$B$573,$Y$111,G492:G573)/$C$120</f>
        <v>44.320959922678469</v>
      </c>
      <c r="AF111">
        <f>SUMIF($B$492:$B$573,$Y$111,I492:I573)/$C$120</f>
        <v>48.654703368872056</v>
      </c>
    </row>
    <row r="113" spans="2:32">
      <c r="L113" s="134" t="s">
        <v>556</v>
      </c>
      <c r="M113" s="134"/>
      <c r="N113" s="134"/>
      <c r="O113" s="134"/>
      <c r="P113" s="134"/>
      <c r="W113" s="222" t="s">
        <v>557</v>
      </c>
      <c r="X113" s="222"/>
      <c r="Y113" s="222"/>
      <c r="Z113" s="222"/>
      <c r="AA113" s="222"/>
    </row>
    <row r="114" spans="2:32">
      <c r="B114" s="100" t="s">
        <v>227</v>
      </c>
      <c r="C114">
        <f>SUM(J316:J397)</f>
        <v>957013.23</v>
      </c>
      <c r="M114" t="s">
        <v>225</v>
      </c>
      <c r="N114" s="1" t="s">
        <v>225</v>
      </c>
      <c r="O114">
        <f>MEDIAN(D578:D659)</f>
        <v>26.964962121212125</v>
      </c>
      <c r="P114">
        <f t="shared" ref="P114:Q114" si="29">MEDIAN(E578:E659)</f>
        <v>27.647665413290415</v>
      </c>
      <c r="Q114">
        <f t="shared" si="29"/>
        <v>24.050024050024046</v>
      </c>
      <c r="R114">
        <f>MEDIAN(H578:H659)</f>
        <v>19.805836139169475</v>
      </c>
      <c r="S114">
        <f>MEDIAN(G578:G659)</f>
        <v>20.457012123678794</v>
      </c>
      <c r="U114">
        <f>MEDIAN(I578:I659)</f>
        <v>25.473126100860878</v>
      </c>
      <c r="Y114" s="1" t="s">
        <v>225</v>
      </c>
      <c r="Z114">
        <f>SUM(D744:D745)/SUM(J396:J397)</f>
        <v>24.797611805959484</v>
      </c>
      <c r="AA114">
        <f>SUM(E726,E729)/SUM(J378,J381)</f>
        <v>35.402687392608456</v>
      </c>
      <c r="AB114">
        <f>SUM(F721,F745)/SUM(J373,J397)</f>
        <v>31.166834017000447</v>
      </c>
      <c r="AC114">
        <f>SUM(H686,H710)/SUM(J338,J362)</f>
        <v>7.177348603272617</v>
      </c>
      <c r="AD114">
        <f>SUM(G690,G739)/SUM(J342,J391)</f>
        <v>28.146247119953681</v>
      </c>
      <c r="AF114">
        <f>SUM(I678,I687)/SUM(J330,J339)</f>
        <v>21.190741947136544</v>
      </c>
    </row>
    <row r="115" spans="2:32">
      <c r="B115" s="100" t="s">
        <v>127</v>
      </c>
      <c r="C115">
        <f t="shared" ref="C115:C120" si="30">SUMIF($B$316:$B$397,B115,$J$316:$J$397)</f>
        <v>144553.57799999998</v>
      </c>
      <c r="O115" t="s">
        <v>3</v>
      </c>
      <c r="P115" t="s">
        <v>4</v>
      </c>
      <c r="Q115" t="s">
        <v>233</v>
      </c>
      <c r="R115" t="s">
        <v>234</v>
      </c>
      <c r="S115" t="s">
        <v>235</v>
      </c>
      <c r="U115" t="s">
        <v>227</v>
      </c>
      <c r="Z115" t="s">
        <v>3</v>
      </c>
      <c r="AA115" t="s">
        <v>4</v>
      </c>
      <c r="AB115" t="s">
        <v>233</v>
      </c>
      <c r="AC115" t="s">
        <v>234</v>
      </c>
      <c r="AD115" t="s">
        <v>235</v>
      </c>
      <c r="AF115" t="s">
        <v>227</v>
      </c>
    </row>
    <row r="116" spans="2:32">
      <c r="B116" s="100" t="s">
        <v>119</v>
      </c>
      <c r="C116">
        <f t="shared" si="30"/>
        <v>68342.707999999984</v>
      </c>
      <c r="M116" s="1" t="str">
        <f t="shared" ref="M116:M121" si="31">N116&amp;" ("&amp;COUNTIF($B$5:$B$86, N116)&amp;")"</f>
        <v>SSAF-A (20)</v>
      </c>
      <c r="N116" s="1" t="s">
        <v>127</v>
      </c>
      <c r="O116" cm="1">
        <f t="array" ref="O116">MEDIAN(IF($B$578:$B$659=$N$116,D578:D659))</f>
        <v>26.695534403867732</v>
      </c>
      <c r="P116" cm="1">
        <f t="array" ref="P116">MEDIAN(IF($B$578:$B$659=$N$116,E578:E659))</f>
        <v>28.601981351981355</v>
      </c>
      <c r="Q116" cm="1">
        <f t="array" ref="Q116">MEDIAN(IF($B$578:$B$659=$N$116,F578:F659))</f>
        <v>24.106316628783947</v>
      </c>
      <c r="R116" cm="1">
        <f t="array" ref="R116">MEDIAN(IF($B$578:$B$659=$N$116,H578:H659))</f>
        <v>18.689588189588189</v>
      </c>
      <c r="S116" cm="1">
        <f t="array" ref="S116">MEDIAN(IF($B$578:$B$659=$N$116,G578:G659))</f>
        <v>27.713055463055468</v>
      </c>
      <c r="U116" cm="1">
        <f t="array" ref="U116">MEDIAN(IF($B$578:$B$659=$N$116,I578:I659))</f>
        <v>26.17502901963686</v>
      </c>
      <c r="X116" s="1" t="str">
        <f t="shared" ref="X116:X121" si="32">Y116&amp;" ("&amp;COUNTIF($B$5:$B$86, Y116)&amp;")"</f>
        <v>SSAF-A (20)</v>
      </c>
      <c r="Y116" s="1" t="s">
        <v>127</v>
      </c>
      <c r="Z116">
        <f>SUM(D744:D745)/SUM(J396:J397)</f>
        <v>24.797611805959484</v>
      </c>
      <c r="AA116">
        <f>SUM(E729,E745)/SUM(J381,J397)</f>
        <v>35.415381041268184</v>
      </c>
      <c r="AB116">
        <f>SUM(F703,F745)/SUM(J355,J397)</f>
        <v>23.38504911444808</v>
      </c>
      <c r="AC116">
        <f>SUM(H732,H744)/SUM(J384,J396)</f>
        <v>19.553028241266531</v>
      </c>
      <c r="AD116">
        <f>SUM(G672,G726)/SUM(J324,J378)</f>
        <v>22.125177542986641</v>
      </c>
      <c r="AF116">
        <f>SUM(I731,I745)/SUM(J383,J397)</f>
        <v>27.822364799466801</v>
      </c>
    </row>
    <row r="117" spans="2:32">
      <c r="B117" s="100" t="s">
        <v>122</v>
      </c>
      <c r="C117">
        <f t="shared" si="30"/>
        <v>76658.570000000007</v>
      </c>
      <c r="M117" s="1" t="str">
        <f t="shared" si="31"/>
        <v>SSAF-F (17)</v>
      </c>
      <c r="N117" s="1" t="s">
        <v>119</v>
      </c>
      <c r="O117" cm="1">
        <f t="array" ref="O117">MEDIAN(IF($B$578:$B$659=$N$117,D578:D659))</f>
        <v>29.305555555555557</v>
      </c>
      <c r="P117" cm="1">
        <f t="array" ref="P117">MEDIAN(IF($B$578:$B$659=$N$117,E578:E659))</f>
        <v>33.030885780885768</v>
      </c>
      <c r="Q117" cm="1">
        <f t="array" ref="Q117">MEDIAN(IF($B$578:$B$659=$N$117,F578:F659))</f>
        <v>27.880658436213984</v>
      </c>
      <c r="R117" cm="1">
        <f t="array" ref="R117">MEDIAN(IF($B$578:$B$659=$N$117,H578:H659))</f>
        <v>28.148148148148138</v>
      </c>
      <c r="S117" cm="1">
        <f t="array" ref="S117">MEDIAN(IF($B$578:$B$659=$N$117,G578:G659))</f>
        <v>23.678099678099674</v>
      </c>
      <c r="U117" cm="1">
        <f t="array" ref="U117">MEDIAN(IF($B$578:$B$659=$N$117,I578:I659))</f>
        <v>28.837728321061661</v>
      </c>
      <c r="X117" s="1" t="str">
        <f t="shared" si="32"/>
        <v>SSAF-F (17)</v>
      </c>
      <c r="Y117" s="1" t="s">
        <v>119</v>
      </c>
      <c r="Z117" cm="1">
        <f t="array" ref="Z117">MEDIAN(IF($B$664:$B$745=$Y$117,D664:D745))/J340</f>
        <v>34.861619861619843</v>
      </c>
      <c r="AA117" cm="1">
        <f t="array" ref="AA117">MEDIAN(IF($B$664:$B$745=$Y$117,E664:E745))/J340</f>
        <v>33.288591038591044</v>
      </c>
      <c r="AB117" cm="1">
        <f t="array" ref="AB117">MEDIAN(IF($B$664:$B$745=$Y$117,F664:F745))/J357</f>
        <v>25.221589110477968</v>
      </c>
      <c r="AC117" cm="1">
        <f t="array" ref="AC117">MEDIAN(IF($B$664:$B$745=$Y$117,H664:H745))/J326</f>
        <v>28.148148148148138</v>
      </c>
      <c r="AD117" cm="1">
        <f t="array" ref="AD117">MEDIAN(IF($B$664:$B$745=$Y$117,G664:G745))/J340</f>
        <v>28.425722425722441</v>
      </c>
      <c r="AF117" cm="1">
        <f t="array" ref="AF117">MEDIAN(IF($B$664:$B$745=$Y$117,I664:I745))/J340</f>
        <v>33.622146372146354</v>
      </c>
    </row>
    <row r="118" spans="2:32">
      <c r="B118" s="100" t="s">
        <v>110</v>
      </c>
      <c r="C118">
        <f t="shared" si="30"/>
        <v>549861.57000000007</v>
      </c>
      <c r="M118" s="1" t="str">
        <f t="shared" si="31"/>
        <v>LAC (12)</v>
      </c>
      <c r="N118" s="1" t="s">
        <v>122</v>
      </c>
      <c r="O118" cm="1">
        <f t="array" ref="O118">MEDIAN(IF($B$578:$B$659=$N$118,D578:D659))</f>
        <v>21.439393939393948</v>
      </c>
      <c r="P118" cm="1">
        <f t="array" ref="P118">MEDIAN(IF($B$578:$B$659=$N$118,E578:E659))</f>
        <v>21.329030537363874</v>
      </c>
      <c r="Q118" cm="1">
        <f t="array" ref="Q118">MEDIAN(IF($B$578:$B$659=$N$118,F578:F659))</f>
        <v>22.066565122120682</v>
      </c>
      <c r="R118" cm="1">
        <f t="array" ref="R118">MEDIAN(IF($B$578:$B$659=$N$118,H578:H659))</f>
        <v>21.300070300070299</v>
      </c>
      <c r="S118" cm="1">
        <f t="array" ref="S118">MEDIAN(IF($B$578:$B$659=$N$118,G578:G659))</f>
        <v>20.376484626484626</v>
      </c>
      <c r="U118" cm="1">
        <f t="array" ref="U118">MEDIAN(IF($B$578:$B$659=$N$118,I578:I659))</f>
        <v>21.646565009065018</v>
      </c>
      <c r="X118" s="1" t="str">
        <f t="shared" si="32"/>
        <v>LAC (12)</v>
      </c>
      <c r="Y118" s="1" t="s">
        <v>122</v>
      </c>
      <c r="Z118">
        <f>SUM(D678,D690)/SUM(J330,J342)</f>
        <v>23.080698404281424</v>
      </c>
      <c r="AA118">
        <f>SUM(E687,E715)/SUM(J339,J367)</f>
        <v>13.731829222602769</v>
      </c>
      <c r="AB118">
        <f>SUM(F678,F715)/SUM(J330,J367)</f>
        <v>30.865152073152867</v>
      </c>
      <c r="AC118">
        <f>SUM(H691,H678)/SUM(J330,J343)</f>
        <v>22.290159361053405</v>
      </c>
      <c r="AD118">
        <f>SUM(G668,G715)/SUM(J320,J367)</f>
        <v>16.53464071077844</v>
      </c>
      <c r="AF118">
        <f>SUM(I678,I715)/SUM(J330,J367)</f>
        <v>25.521359975517726</v>
      </c>
    </row>
    <row r="119" spans="2:32">
      <c r="B119" s="100" t="s">
        <v>112</v>
      </c>
      <c r="C119">
        <f t="shared" si="30"/>
        <v>46676.30999999999</v>
      </c>
      <c r="M119" s="1" t="str">
        <f t="shared" si="31"/>
        <v>ASIA (17)</v>
      </c>
      <c r="N119" s="1" t="s">
        <v>110</v>
      </c>
      <c r="O119" cm="1">
        <f t="array" ref="O119">MEDIAN(IF($B$578:$B$659=$N$119,D578:D659))</f>
        <v>25.294612794612789</v>
      </c>
      <c r="P119" cm="1">
        <f t="array" ref="P119">MEDIAN(IF($B$578:$B$659=$N$119,E578:E659))</f>
        <v>21.452991452991455</v>
      </c>
      <c r="Q119" cm="1">
        <f t="array" ref="Q119">MEDIAN(IF($B$578:$B$659=$N$119,F578:F659))</f>
        <v>23.785473785473776</v>
      </c>
      <c r="R119" cm="1">
        <f t="array" ref="R119">MEDIAN(IF($B$578:$B$659=$N$119,H578:H659))</f>
        <v>13.79551467051467</v>
      </c>
      <c r="S119" cm="1">
        <f t="array" ref="S119">MEDIAN(IF($B$578:$B$659=$N$119,G578:G659))</f>
        <v>18.142672142672154</v>
      </c>
      <c r="U119" cm="1">
        <f t="array" ref="U119">MEDIAN(IF($B$578:$B$659=$N$119,I578:I659))</f>
        <v>25.761714517184075</v>
      </c>
      <c r="X119" s="1" t="str">
        <f t="shared" si="32"/>
        <v>ASIA (17)</v>
      </c>
      <c r="Y119" s="1" t="s">
        <v>110</v>
      </c>
      <c r="Z119" cm="1">
        <f t="array" ref="Z119">MEDIAN(IF($B$664:$B$745=$Y$119,D664:D745))/J366</f>
        <v>21.763798111837332</v>
      </c>
      <c r="AA119" cm="1">
        <f t="array" ref="AA119">MEDIAN(IF($B$664:$B$745=$Y$119,E664:E745))/J323</f>
        <v>39.611992945326278</v>
      </c>
      <c r="AB119" cm="1">
        <f t="array" ref="AB119">MEDIAN(IF($B$664:$B$745=$Y$119,F664:F745))/J323</f>
        <v>28.580246913580265</v>
      </c>
      <c r="AC119" cm="1">
        <f t="array" ref="AC119">MEDIAN(IF($B$664:$B$745=$Y$119,H664:H745))/J323</f>
        <v>29.877085877085875</v>
      </c>
      <c r="AD119" cm="1">
        <f t="array" ref="AD119">MEDIAN(IF($B$664:$B$745=$Y$119,G664:G745))/J323</f>
        <v>26.489214489214479</v>
      </c>
      <c r="AF119" cm="1">
        <f t="array" ref="AF119">MEDIAN(IF($B$664:$B$745=$Y$119,I664:I745))/J323</f>
        <v>32.918186134852796</v>
      </c>
    </row>
    <row r="120" spans="2:32">
      <c r="B120" s="100" t="s">
        <v>115</v>
      </c>
      <c r="C120">
        <f t="shared" si="30"/>
        <v>70920.493999999992</v>
      </c>
      <c r="M120" s="1" t="str">
        <f t="shared" si="31"/>
        <v>MENA (5)</v>
      </c>
      <c r="N120" s="1" t="s">
        <v>112</v>
      </c>
      <c r="O120" cm="1">
        <f t="array" ref="O120">MEDIAN(IF($B$578:$B$659=$N$120,D578:D659))</f>
        <v>27.877539974221897</v>
      </c>
      <c r="P120" cm="1">
        <f t="array" ref="P120">MEDIAN(IF($B$578:$B$659=$N$120,E578:E659))</f>
        <v>19.813077241852987</v>
      </c>
      <c r="Q120" cm="1">
        <f t="array" ref="Q120">MEDIAN(IF($B$578:$B$659=$N$120,F578:F659))</f>
        <v>17.191612399945726</v>
      </c>
      <c r="R120" cm="1">
        <f t="array" ref="R120">MEDIAN(IF($B$578:$B$659=$N$120,H578:H659))</f>
        <v>5.198717948717956</v>
      </c>
      <c r="S120" cm="1">
        <f t="array" ref="S120">MEDIAN(IF($B$578:$B$659=$N$120,G578:G659))</f>
        <v>17.959373959373963</v>
      </c>
      <c r="U120" cm="1">
        <f t="array" ref="U120">MEDIAN(IF($B$578:$B$659=$N$120,I578:I659))</f>
        <v>19.636473547034633</v>
      </c>
      <c r="X120" s="1" t="str">
        <f t="shared" si="32"/>
        <v>MENA (5)</v>
      </c>
      <c r="Y120" s="1" t="s">
        <v>112</v>
      </c>
      <c r="Z120" cm="1">
        <f t="array" ref="Z120">MEDIAN(IF($B$664:$B$745=$Y$120,D664:D745))/J362</f>
        <v>27.877539974221897</v>
      </c>
      <c r="AA120" cm="1">
        <f t="array" ref="AA120">MEDIAN(IF($B$664:$B$745=$Y$120,E664:E745))/J347</f>
        <v>26.111441798941797</v>
      </c>
      <c r="AB120" cm="1">
        <f t="array" ref="AB120">MEDIAN(IF($B$664:$B$745=$Y$120,F664:F745))/J347</f>
        <v>17.191612399945726</v>
      </c>
      <c r="AC120" cm="1">
        <f t="array" ref="AC120">MEDIAN(IF($B$664:$B$745=$Y$120,H664:H745))/J347</f>
        <v>5.1987179487179498</v>
      </c>
      <c r="AD120" cm="1">
        <f t="array" ref="AD120">MEDIAN(IF($B$664:$B$745=$Y$120,G664:G745))/J371</f>
        <v>39.021494708994709</v>
      </c>
      <c r="AF120" cm="1">
        <f t="array" ref="AF120">MEDIAN(IF($B$664:$B$745=$Y$120,I664:I745))/J347</f>
        <v>20.12723665223664</v>
      </c>
    </row>
    <row r="121" spans="2:32">
      <c r="M121" s="1" t="str">
        <f t="shared" si="31"/>
        <v>EECA (11)</v>
      </c>
      <c r="N121" s="1" t="s">
        <v>115</v>
      </c>
      <c r="O121" cm="1">
        <f t="array" ref="O121">MEDIAN(IF($B$578:$B$659=$N$121,D578:D659))</f>
        <v>26.223776223776213</v>
      </c>
      <c r="P121" cm="1">
        <f t="array" ref="P121">MEDIAN(IF($B$578:$B$659=$N$121,E578:E659))</f>
        <v>23.836344333054861</v>
      </c>
      <c r="Q121" cm="1">
        <f t="array" ref="Q121">MEDIAN(IF($B$578:$B$659=$N$121,F578:F659))</f>
        <v>22.302188552188561</v>
      </c>
      <c r="R121" cm="1">
        <f t="array" ref="R121">MEDIAN(IF($B$578:$B$659=$N$121,H578:H659))</f>
        <v>19.94708994708995</v>
      </c>
      <c r="S121" cm="1">
        <f t="array" ref="S121">MEDIAN(IF($B$578:$B$659=$N$121,G578:G659))</f>
        <v>17.850729517396193</v>
      </c>
      <c r="U121" cm="1">
        <f t="array" ref="U121">MEDIAN(IF($B$578:$B$659=$N$121,I578:I659))</f>
        <v>19.972348517304653</v>
      </c>
      <c r="X121" s="1" t="str">
        <f t="shared" si="32"/>
        <v>EECA (11)</v>
      </c>
      <c r="Y121" s="1" t="s">
        <v>115</v>
      </c>
      <c r="Z121" cm="1">
        <f t="array" ref="Z121">MEDIAN(IF($B$664:$B$745=$Y$121,D664:D745))/J360</f>
        <v>52.136752136752143</v>
      </c>
      <c r="AA121" cm="1">
        <f t="array" ref="AA121">MEDIAN(IF($B$664:$B$745=$Y$121,E664:E745))/J350</f>
        <v>23.836344333054861</v>
      </c>
      <c r="AB121" cm="1">
        <f t="array" ref="AB121">MEDIAN(IF($B$664:$B$745=$Y$121,F664:F745))/J350</f>
        <v>26.504908331103717</v>
      </c>
      <c r="AC121" cm="1">
        <f t="array" ref="AC121">MEDIAN(IF($B$664:$B$745=$Y$121,H664:H745))/J337</f>
        <v>28.846930846930835</v>
      </c>
      <c r="AD121" cm="1">
        <f t="array" ref="AD121">MEDIAN(IF($B$664:$B$745=$Y$121,G664:G745))/J350</f>
        <v>18.036798885096097</v>
      </c>
      <c r="AF121" cm="1">
        <f t="array" ref="AF121">MEDIAN(IF($B$664:$B$745=$Y$121,I664:I745))/J350</f>
        <v>19.972348517304646</v>
      </c>
    </row>
    <row r="137" spans="2:9">
      <c r="B137" s="93"/>
      <c r="C137" s="93"/>
      <c r="D137" s="236" t="s">
        <v>547</v>
      </c>
      <c r="E137" s="236"/>
      <c r="F137" s="236"/>
      <c r="G137" s="236"/>
      <c r="H137" s="236"/>
      <c r="I137" s="236"/>
    </row>
    <row r="138" spans="2:9">
      <c r="B138" s="93"/>
      <c r="C138" s="93"/>
      <c r="D138" s="83" t="s">
        <v>218</v>
      </c>
      <c r="E138" s="84" t="s">
        <v>219</v>
      </c>
      <c r="F138" s="85" t="s">
        <v>220</v>
      </c>
      <c r="G138" s="86" t="s">
        <v>221</v>
      </c>
      <c r="H138" s="87" t="s">
        <v>221</v>
      </c>
    </row>
    <row r="139" spans="2:9">
      <c r="B139" s="93"/>
      <c r="C139" s="93"/>
      <c r="D139" s="88" t="s">
        <v>3</v>
      </c>
      <c r="E139" s="89" t="s">
        <v>4</v>
      </c>
      <c r="F139" s="90" t="s">
        <v>5</v>
      </c>
      <c r="G139" s="91" t="s">
        <v>6</v>
      </c>
      <c r="H139" s="92" t="s">
        <v>7</v>
      </c>
      <c r="I139" s="96" t="s">
        <v>228</v>
      </c>
    </row>
    <row r="140" spans="2:9">
      <c r="B140" s="94" t="s">
        <v>222</v>
      </c>
      <c r="C140" s="94" t="s">
        <v>223</v>
      </c>
    </row>
    <row r="141" spans="2:9">
      <c r="B141" s="60" t="s">
        <v>110</v>
      </c>
      <c r="C141" s="95" t="s">
        <v>111</v>
      </c>
      <c r="D141">
        <f>AVERAGEIFS('2017 Individual scores unweight'!C13:CK13,'2017 Individual scores unweight'!$C$2:$CK$2,'2017 Global results'!$D$139,'2017 Individual scores unweight'!$C$4:$CK$4,"y")</f>
        <v>63.792892156862735</v>
      </c>
      <c r="E141">
        <f>AVERAGEIFS('2017 Individual scores unweight'!C13:CK13,'2017 Individual scores unweight'!$C$2:$CK$2,'2017 Global results'!$E$139,'2017 Individual scores unweight'!$C$4:$CK$4,"y")</f>
        <v>31.167721167721165</v>
      </c>
      <c r="F141">
        <f>AVERAGEIFS('2017 Individual scores unweight'!C13:CK13,'2017 Individual scores unweight'!$C$2:$CK$2,'2017 Global results'!$F$139,'2017 Individual scores unweight'!$C$4:$CK$4,"y")</f>
        <v>38.331352743117442</v>
      </c>
      <c r="G141">
        <f>AVERAGEIFS('2017 Individual scores unweight'!C13:CK13,'2017 Individual scores unweight'!$C$2:$CK$2,'2017 Global results'!$G$139,'2017 Individual scores unweight'!$C$4:$CK$4,"y")</f>
        <v>27.04161579161579</v>
      </c>
      <c r="H141">
        <f>AVERAGEIFS('2017 Individual scores unweight'!C13:CK13,'2017 Individual scores unweight'!$C$2:$CK$2,'2017 Global results'!$H$139,'2017 Individual scores unweight'!$C$4:$CK$4,"y")</f>
        <v>33.358974358974358</v>
      </c>
      <c r="I141">
        <f>AVERAGEIF('2017 Individual scores unweight'!$C$4:$CK$4,"y",'2017 Individual scores unweight'!C13:CK13)</f>
        <v>38.919881153704679</v>
      </c>
    </row>
    <row r="142" spans="2:9">
      <c r="B142" s="60" t="s">
        <v>115</v>
      </c>
      <c r="C142" s="95" t="s">
        <v>116</v>
      </c>
      <c r="D142">
        <f>AVERAGEIFS('2017 Individual scores unweight'!C14:CK14,'2017 Individual scores unweight'!$C$2:$CK$2,'2017 Global results'!$D$139,'2017 Individual scores unweight'!$C$4:$CK$4,"y")</f>
        <v>67.592592592592595</v>
      </c>
      <c r="E142">
        <f>AVERAGEIFS('2017 Individual scores unweight'!C14:CK14,'2017 Individual scores unweight'!$C$2:$CK$2,'2017 Global results'!$E$139,'2017 Individual scores unweight'!$C$4:$CK$4,"y")</f>
        <v>42.888888888888886</v>
      </c>
      <c r="F142">
        <f>AVERAGEIFS('2017 Individual scores unweight'!C14:CK14,'2017 Individual scores unweight'!$C$2:$CK$2,'2017 Global results'!$F$139,'2017 Individual scores unweight'!$C$4:$CK$4,"y")</f>
        <v>46.419753086419746</v>
      </c>
      <c r="G142">
        <f>AVERAGEIFS('2017 Individual scores unweight'!C14:CK14,'2017 Individual scores unweight'!$C$2:$CK$2,'2017 Global results'!$G$139,'2017 Individual scores unweight'!$C$4:$CK$4,"y")</f>
        <v>44.888888888888893</v>
      </c>
      <c r="H142">
        <f>AVERAGEIFS('2017 Individual scores unweight'!C14:CK14,'2017 Individual scores unweight'!$C$2:$CK$2,'2017 Global results'!$H$139,'2017 Individual scores unweight'!$C$4:$CK$4,"y")</f>
        <v>46.962962962962962</v>
      </c>
      <c r="I142">
        <f>AVERAGEIF('2017 Individual scores unweight'!$C$4:$CK$4,"y",'2017 Individual scores unweight'!C14:CK14)</f>
        <v>49.592592592592588</v>
      </c>
    </row>
    <row r="143" spans="2:9">
      <c r="B143" s="60" t="s">
        <v>110</v>
      </c>
      <c r="C143" s="95" t="s">
        <v>118</v>
      </c>
      <c r="D143">
        <f>AVERAGEIFS('2017 Individual scores unweight'!C15:CK15,'2017 Individual scores unweight'!$C$2:$CK$2,'2017 Global results'!$D$139,'2017 Individual scores unweight'!$C$4:$CK$4,"y")</f>
        <v>56.922398589065253</v>
      </c>
      <c r="E143">
        <f>AVERAGEIFS('2017 Individual scores unweight'!C15:CK15,'2017 Individual scores unweight'!$C$2:$CK$2,'2017 Global results'!$E$139,'2017 Individual scores unweight'!$C$4:$CK$4,"y")</f>
        <v>43.477062289562291</v>
      </c>
      <c r="F143">
        <f>AVERAGEIFS('2017 Individual scores unweight'!C15:CK15,'2017 Individual scores unweight'!$C$2:$CK$2,'2017 Global results'!$F$139,'2017 Individual scores unweight'!$C$4:$CK$4,"y")</f>
        <v>40.532348604459024</v>
      </c>
      <c r="G143">
        <f>AVERAGEIFS('2017 Individual scores unweight'!C15:CK15,'2017 Individual scores unweight'!$C$2:$CK$2,'2017 Global results'!$G$139,'2017 Individual scores unweight'!$C$4:$CK$4,"y")</f>
        <v>36.931386514719847</v>
      </c>
      <c r="H143">
        <f>AVERAGEIFS('2017 Individual scores unweight'!C15:CK15,'2017 Individual scores unweight'!$C$2:$CK$2,'2017 Global results'!$H$139,'2017 Individual scores unweight'!$C$4:$CK$4,"y")</f>
        <v>36.941798941798936</v>
      </c>
      <c r="I143">
        <f>AVERAGEIF('2017 Individual scores unweight'!$C$4:$CK$4,"y",'2017 Individual scores unweight'!C15:CK15)</f>
        <v>43.319533332833132</v>
      </c>
    </row>
    <row r="144" spans="2:9">
      <c r="B144" s="60" t="s">
        <v>110</v>
      </c>
      <c r="C144" s="95" t="s">
        <v>121</v>
      </c>
      <c r="D144">
        <f>AVERAGEIFS('2017 Individual scores unweight'!C16:CK16,'2017 Individual scores unweight'!$C$2:$CK$2,'2017 Global results'!$D$139,'2017 Individual scores unweight'!$C$4:$CK$4,"y")</f>
        <v>52.546296296296305</v>
      </c>
      <c r="E144">
        <f>AVERAGEIFS('2017 Individual scores unweight'!C16:CK16,'2017 Individual scores unweight'!$C$2:$CK$2,'2017 Global results'!$E$139,'2017 Individual scores unweight'!$C$4:$CK$4,"y")</f>
        <v>48.73361823361823</v>
      </c>
      <c r="F144">
        <f>AVERAGEIFS('2017 Individual scores unweight'!C16:CK16,'2017 Individual scores unweight'!$C$2:$CK$2,'2017 Global results'!$F$139,'2017 Individual scores unweight'!$C$4:$CK$4,"y")</f>
        <v>47.831592276036723</v>
      </c>
      <c r="G144">
        <f>AVERAGEIFS('2017 Individual scores unweight'!C16:CK16,'2017 Individual scores unweight'!$C$2:$CK$2,'2017 Global results'!$G$139,'2017 Individual scores unweight'!$C$4:$CK$4,"y")</f>
        <v>39.908609908609904</v>
      </c>
      <c r="H144">
        <f>AVERAGEIFS('2017 Individual scores unweight'!C16:CK16,'2017 Individual scores unweight'!$C$2:$CK$2,'2017 Global results'!$H$139,'2017 Individual scores unweight'!$C$4:$CK$4,"y")</f>
        <v>68.53142536475869</v>
      </c>
      <c r="I144">
        <f>AVERAGEIF('2017 Individual scores unweight'!$C$4:$CK$4,"y",'2017 Individual scores unweight'!C16:CK16)</f>
        <v>48.009184334184333</v>
      </c>
    </row>
    <row r="145" spans="2:9">
      <c r="B145" s="60" t="s">
        <v>122</v>
      </c>
      <c r="C145" s="95" t="s">
        <v>123</v>
      </c>
      <c r="D145">
        <f>AVERAGEIFS('2017 Individual scores unweight'!C17:CK17,'2017 Individual scores unweight'!$C$2:$CK$2,'2017 Global results'!$D$139,'2017 Individual scores unweight'!$C$4:$CK$4,"y")</f>
        <v>41.346153846153847</v>
      </c>
      <c r="E145">
        <f>AVERAGEIFS('2017 Individual scores unweight'!C17:CK17,'2017 Individual scores unweight'!$C$2:$CK$2,'2017 Global results'!$E$139,'2017 Individual scores unweight'!$C$4:$CK$4,"y")</f>
        <v>31.70940170940171</v>
      </c>
      <c r="F145">
        <f>AVERAGEIFS('2017 Individual scores unweight'!C17:CK17,'2017 Individual scores unweight'!$C$2:$CK$2,'2017 Global results'!$F$139,'2017 Individual scores unweight'!$C$4:$CK$4,"y")</f>
        <v>36.039886039886042</v>
      </c>
      <c r="G145">
        <f>AVERAGEIFS('2017 Individual scores unweight'!C17:CK17,'2017 Individual scores unweight'!$C$2:$CK$2,'2017 Global results'!$G$139,'2017 Individual scores unweight'!$C$4:$CK$4,"y")</f>
        <v>23.589743589743588</v>
      </c>
      <c r="H145">
        <f>AVERAGEIFS('2017 Individual scores unweight'!C17:CK17,'2017 Individual scores unweight'!$C$2:$CK$2,'2017 Global results'!$H$139,'2017 Individual scores unweight'!$C$4:$CK$4,"y")</f>
        <v>41.367521367521363</v>
      </c>
      <c r="I145">
        <f>AVERAGEIF('2017 Individual scores unweight'!$C$4:$CK$4,"y",'2017 Individual scores unweight'!C17:CK17)</f>
        <v>33.388888888888893</v>
      </c>
    </row>
    <row r="146" spans="2:9">
      <c r="B146" s="60" t="s">
        <v>119</v>
      </c>
      <c r="C146" s="95" t="s">
        <v>124</v>
      </c>
      <c r="D146">
        <f>AVERAGEIFS('2017 Individual scores unweight'!C18:CK18,'2017 Individual scores unweight'!$C$2:$CK$2,'2017 Global results'!$D$139,'2017 Individual scores unweight'!$C$4:$CK$4,"y")</f>
        <v>51.460113960113958</v>
      </c>
      <c r="E146">
        <f>AVERAGEIFS('2017 Individual scores unweight'!C18:CK18,'2017 Individual scores unweight'!$C$2:$CK$2,'2017 Global results'!$E$139,'2017 Individual scores unweight'!$C$4:$CK$4,"y")</f>
        <v>50.169645169645172</v>
      </c>
      <c r="F146">
        <f>AVERAGEIFS('2017 Individual scores unweight'!C18:CK18,'2017 Individual scores unweight'!$C$2:$CK$2,'2017 Global results'!$F$139,'2017 Individual scores unweight'!$C$4:$CK$4,"y")</f>
        <v>51.478459811793151</v>
      </c>
      <c r="G146">
        <f>AVERAGEIFS('2017 Individual scores unweight'!C18:CK18,'2017 Individual scores unweight'!$C$2:$CK$2,'2017 Global results'!$G$139,'2017 Individual scores unweight'!$C$4:$CK$4,"y")</f>
        <v>47.693602693602699</v>
      </c>
      <c r="H146">
        <f>AVERAGEIFS('2017 Individual scores unweight'!C18:CK18,'2017 Individual scores unweight'!$C$2:$CK$2,'2017 Global results'!$H$139,'2017 Individual scores unweight'!$C$4:$CK$4,"y")</f>
        <v>67.692307692307679</v>
      </c>
      <c r="I146">
        <f>AVERAGEIF('2017 Individual scores unweight'!$C$4:$CK$4,"y",'2017 Individual scores unweight'!C18:CK18)</f>
        <v>51.077505827505817</v>
      </c>
    </row>
    <row r="147" spans="2:9">
      <c r="B147" s="60" t="s">
        <v>119</v>
      </c>
      <c r="C147" s="95" t="s">
        <v>125</v>
      </c>
      <c r="D147">
        <f>AVERAGEIFS('2017 Individual scores unweight'!C19:CK19,'2017 Individual scores unweight'!$C$2:$CK$2,'2017 Global results'!$D$139,'2017 Individual scores unweight'!$C$4:$CK$4,"y")</f>
        <v>57.542226292226289</v>
      </c>
      <c r="E147">
        <f>AVERAGEIFS('2017 Individual scores unweight'!C19:CK19,'2017 Individual scores unweight'!$C$2:$CK$2,'2017 Global results'!$E$139,'2017 Individual scores unweight'!$C$4:$CK$4,"y")</f>
        <v>42.665482665482664</v>
      </c>
      <c r="F147">
        <f>AVERAGEIFS('2017 Individual scores unweight'!C19:CK19,'2017 Individual scores unweight'!$C$2:$CK$2,'2017 Global results'!$F$139,'2017 Individual scores unweight'!$C$4:$CK$4,"y")</f>
        <v>59.831094831094838</v>
      </c>
      <c r="G147">
        <f>AVERAGEIFS('2017 Individual scores unweight'!C19:CK19,'2017 Individual scores unweight'!$C$2:$CK$2,'2017 Global results'!$G$139,'2017 Individual scores unweight'!$C$4:$CK$4,"y")</f>
        <v>34.346468346468349</v>
      </c>
      <c r="H147">
        <f>AVERAGEIFS('2017 Individual scores unweight'!C19:CK19,'2017 Individual scores unweight'!$C$2:$CK$2,'2017 Global results'!$H$139,'2017 Individual scores unweight'!$C$4:$CK$4,"y")</f>
        <v>40.267115600448932</v>
      </c>
      <c r="I147">
        <f>AVERAGEIF('2017 Individual scores unweight'!$C$4:$CK$4,"y",'2017 Individual scores unweight'!C19:CK19)</f>
        <v>48.59084310750977</v>
      </c>
    </row>
    <row r="148" spans="2:9">
      <c r="B148" s="60" t="s">
        <v>110</v>
      </c>
      <c r="C148" s="95" t="s">
        <v>126</v>
      </c>
      <c r="D148">
        <f>AVERAGEIFS('2017 Individual scores unweight'!C20:CK20,'2017 Individual scores unweight'!$C$2:$CK$2,'2017 Global results'!$D$139,'2017 Individual scores unweight'!$C$4:$CK$4,"y")</f>
        <v>51.80555555555555</v>
      </c>
      <c r="E148">
        <f>AVERAGEIFS('2017 Individual scores unweight'!C20:CK20,'2017 Individual scores unweight'!$C$2:$CK$2,'2017 Global results'!$E$139,'2017 Individual scores unweight'!$C$4:$CK$4,"y")</f>
        <v>31.007054673721342</v>
      </c>
      <c r="F148">
        <f>AVERAGEIFS('2017 Individual scores unweight'!C20:CK20,'2017 Individual scores unweight'!$C$2:$CK$2,'2017 Global results'!$F$139,'2017 Individual scores unweight'!$C$4:$CK$4,"y")</f>
        <v>44.197530864197525</v>
      </c>
      <c r="G148">
        <f>AVERAGEIFS('2017 Individual scores unweight'!C20:CK20,'2017 Individual scores unweight'!$C$2:$CK$2,'2017 Global results'!$G$139,'2017 Individual scores unweight'!$C$4:$CK$4,"y")</f>
        <v>35.225071225071225</v>
      </c>
      <c r="H148">
        <f>AVERAGEIFS('2017 Individual scores unweight'!C20:CK20,'2017 Individual scores unweight'!$C$2:$CK$2,'2017 Global results'!$H$139,'2017 Individual scores unweight'!$C$4:$CK$4,"y")</f>
        <v>48.899470899470899</v>
      </c>
      <c r="I148">
        <f>AVERAGEIF('2017 Individual scores unweight'!$C$4:$CK$4,"y",'2017 Individual scores unweight'!C20:CK20)</f>
        <v>41.073022656355995</v>
      </c>
    </row>
    <row r="149" spans="2:9">
      <c r="B149" s="60" t="s">
        <v>127</v>
      </c>
      <c r="C149" s="95" t="s">
        <v>128</v>
      </c>
      <c r="D149">
        <f>AVERAGEIFS('2017 Individual scores unweight'!C21:CK21,'2017 Individual scores unweight'!$C$2:$CK$2,'2017 Global results'!$D$139,'2017 Individual scores unweight'!$C$4:$CK$4,"y")</f>
        <v>57.804001554001545</v>
      </c>
      <c r="E149">
        <f>AVERAGEIFS('2017 Individual scores unweight'!C21:CK21,'2017 Individual scores unweight'!$C$2:$CK$2,'2017 Global results'!$E$139,'2017 Individual scores unweight'!$C$4:$CK$4,"y")</f>
        <v>48.197358197358191</v>
      </c>
      <c r="F149">
        <f>AVERAGEIFS('2017 Individual scores unweight'!C21:CK21,'2017 Individual scores unweight'!$C$2:$CK$2,'2017 Global results'!$F$139,'2017 Individual scores unweight'!$C$4:$CK$4,"y")</f>
        <v>50.726243920688354</v>
      </c>
      <c r="G149">
        <f>AVERAGEIFS('2017 Individual scores unweight'!C21:CK21,'2017 Individual scores unweight'!$C$2:$CK$2,'2017 Global results'!$G$139,'2017 Individual scores unweight'!$C$4:$CK$4,"y")</f>
        <v>34.601571268237933</v>
      </c>
      <c r="H149">
        <f>AVERAGEIFS('2017 Individual scores unweight'!C21:CK21,'2017 Individual scores unweight'!$C$2:$CK$2,'2017 Global results'!$H$139,'2017 Individual scores unweight'!$C$4:$CK$4,"y")</f>
        <v>52.777777777777771</v>
      </c>
      <c r="I149">
        <f>AVERAGEIF('2017 Individual scores unweight'!$C$4:$CK$4,"y",'2017 Individual scores unweight'!C21:CK21)</f>
        <v>47.707426832426826</v>
      </c>
    </row>
    <row r="150" spans="2:9">
      <c r="B150" s="60" t="s">
        <v>119</v>
      </c>
      <c r="C150" s="95" t="s">
        <v>129</v>
      </c>
      <c r="D150">
        <f>AVERAGEIFS('2017 Individual scores unweight'!C22:CK22,'2017 Individual scores unweight'!$C$2:$CK$2,'2017 Global results'!$D$139,'2017 Individual scores unweight'!$C$4:$CK$4,"y")</f>
        <v>23.263888888888886</v>
      </c>
      <c r="E150">
        <f>AVERAGEIFS('2017 Individual scores unweight'!C22:CK22,'2017 Individual scores unweight'!$C$2:$CK$2,'2017 Global results'!$E$139,'2017 Individual scores unweight'!$C$4:$CK$4,"y")</f>
        <v>28.792735042735043</v>
      </c>
      <c r="F150">
        <f>AVERAGEIFS('2017 Individual scores unweight'!C22:CK22,'2017 Individual scores unweight'!$C$2:$CK$2,'2017 Global results'!$F$139,'2017 Individual scores unweight'!$C$4:$CK$4,"y")</f>
        <v>41.111111111111114</v>
      </c>
      <c r="G150">
        <f>AVERAGEIFS('2017 Individual scores unweight'!C22:CK22,'2017 Individual scores unweight'!$C$2:$CK$2,'2017 Global results'!$G$139,'2017 Individual scores unweight'!$C$4:$CK$4,"y")</f>
        <v>24.811447811447813</v>
      </c>
      <c r="H150">
        <f>AVERAGEIFS('2017 Individual scores unweight'!C22:CK22,'2017 Individual scores unweight'!$C$2:$CK$2,'2017 Global results'!$H$139,'2017 Individual scores unweight'!$C$4:$CK$4,"y")</f>
        <v>46.666666666666664</v>
      </c>
      <c r="I150">
        <f>AVERAGEIF('2017 Individual scores unweight'!$C$4:$CK$4,"y",'2017 Individual scores unweight'!C22:CK22)</f>
        <v>31.280853405853399</v>
      </c>
    </row>
    <row r="151" spans="2:9">
      <c r="B151" s="60" t="s">
        <v>119</v>
      </c>
      <c r="C151" s="95" t="s">
        <v>130</v>
      </c>
      <c r="D151">
        <f>AVERAGEIFS('2017 Individual scores unweight'!C23:CK23,'2017 Individual scores unweight'!$C$2:$CK$2,'2017 Global results'!$D$139,'2017 Individual scores unweight'!$C$4:$CK$4,"y")</f>
        <v>26.481481481481481</v>
      </c>
      <c r="E151">
        <f>AVERAGEIFS('2017 Individual scores unweight'!C23:CK23,'2017 Individual scores unweight'!$C$2:$CK$2,'2017 Global results'!$E$139,'2017 Individual scores unweight'!$C$4:$CK$4,"y")</f>
        <v>21.736467236467234</v>
      </c>
      <c r="F151">
        <f>AVERAGEIFS('2017 Individual scores unweight'!C23:CK23,'2017 Individual scores unweight'!$C$2:$CK$2,'2017 Global results'!$F$139,'2017 Individual scores unweight'!$C$4:$CK$4,"y")</f>
        <v>35.035273368606703</v>
      </c>
      <c r="G151">
        <f>AVERAGEIFS('2017 Individual scores unweight'!C23:CK23,'2017 Individual scores unweight'!$C$2:$CK$2,'2017 Global results'!$G$139,'2017 Individual scores unweight'!$C$4:$CK$4,"y")</f>
        <v>20.444444444444443</v>
      </c>
      <c r="H151">
        <f>AVERAGEIFS('2017 Individual scores unweight'!C23:CK23,'2017 Individual scores unweight'!$C$2:$CK$2,'2017 Global results'!$H$139,'2017 Individual scores unweight'!$C$4:$CK$4,"y")</f>
        <v>46.518518518518519</v>
      </c>
      <c r="I151">
        <f>AVERAGEIF('2017 Individual scores unweight'!$C$4:$CK$4,"y",'2017 Individual scores unweight'!C23:CK23)</f>
        <v>27.591208791208793</v>
      </c>
    </row>
    <row r="152" spans="2:9">
      <c r="B152" s="60" t="s">
        <v>122</v>
      </c>
      <c r="C152" s="95" t="s">
        <v>131</v>
      </c>
      <c r="D152">
        <f>AVERAGEIFS('2017 Individual scores unweight'!C24:CK24,'2017 Individual scores unweight'!$C$2:$CK$2,'2017 Global results'!$D$139,'2017 Individual scores unweight'!$C$4:$CK$4,"y")</f>
        <v>54.917929292929294</v>
      </c>
      <c r="E152">
        <f>AVERAGEIFS('2017 Individual scores unweight'!C24:CK24,'2017 Individual scores unweight'!$C$2:$CK$2,'2017 Global results'!$E$139,'2017 Individual scores unweight'!$C$4:$CK$4,"y")</f>
        <v>54.256874298540964</v>
      </c>
      <c r="F152">
        <f>AVERAGEIFS('2017 Individual scores unweight'!C24:CK24,'2017 Individual scores unweight'!$C$2:$CK$2,'2017 Global results'!$F$139,'2017 Individual scores unweight'!$C$4:$CK$4,"y")</f>
        <v>53.642442947998497</v>
      </c>
      <c r="G152">
        <f>AVERAGEIFS('2017 Individual scores unweight'!C24:CK24,'2017 Individual scores unweight'!$C$2:$CK$2,'2017 Global results'!$G$139,'2017 Individual scores unweight'!$C$4:$CK$4,"y")</f>
        <v>50.388007054673714</v>
      </c>
      <c r="H152">
        <f>AVERAGEIFS('2017 Individual scores unweight'!C24:CK24,'2017 Individual scores unweight'!$C$2:$CK$2,'2017 Global results'!$H$139,'2017 Individual scores unweight'!$C$4:$CK$4,"y")</f>
        <v>65.343915343915342</v>
      </c>
      <c r="I152">
        <f>AVERAGEIF('2017 Individual scores unweight'!$C$4:$CK$4,"y",'2017 Individual scores unweight'!C24:CK24)</f>
        <v>53.791891133557797</v>
      </c>
    </row>
    <row r="153" spans="2:9">
      <c r="B153" s="60" t="s">
        <v>119</v>
      </c>
      <c r="C153" s="95" t="s">
        <v>132</v>
      </c>
      <c r="D153">
        <f>AVERAGEIFS('2017 Individual scores unweight'!C25:CK25,'2017 Individual scores unweight'!$C$2:$CK$2,'2017 Global results'!$D$139,'2017 Individual scores unweight'!$C$4:$CK$4,"y")</f>
        <v>48.57905982905983</v>
      </c>
      <c r="E153">
        <f>AVERAGEIFS('2017 Individual scores unweight'!C25:CK25,'2017 Individual scores unweight'!$C$2:$CK$2,'2017 Global results'!$E$139,'2017 Individual scores unweight'!$C$4:$CK$4,"y")</f>
        <v>51.063131313131308</v>
      </c>
      <c r="F153">
        <f>AVERAGEIFS('2017 Individual scores unweight'!C25:CK25,'2017 Individual scores unweight'!$C$2:$CK$2,'2017 Global results'!$F$139,'2017 Individual scores unweight'!$C$4:$CK$4,"y")</f>
        <v>57.070707070707066</v>
      </c>
      <c r="G153">
        <f>AVERAGEIFS('2017 Individual scores unweight'!C25:CK25,'2017 Individual scores unweight'!$C$2:$CK$2,'2017 Global results'!$G$139,'2017 Individual scores unweight'!$C$4:$CK$4,"y")</f>
        <v>31.468013468013464</v>
      </c>
      <c r="H153">
        <f>AVERAGEIFS('2017 Individual scores unweight'!C25:CK25,'2017 Individual scores unweight'!$C$2:$CK$2,'2017 Global results'!$H$139,'2017 Individual scores unweight'!$C$4:$CK$4,"y")</f>
        <v>56.376956376956379</v>
      </c>
      <c r="I153">
        <f>AVERAGEIF('2017 Individual scores unweight'!$C$4:$CK$4,"y",'2017 Individual scores unweight'!C25:CK25)</f>
        <v>47.735501535501541</v>
      </c>
    </row>
    <row r="154" spans="2:9">
      <c r="B154" s="60" t="s">
        <v>119</v>
      </c>
      <c r="C154" s="95" t="s">
        <v>133</v>
      </c>
      <c r="D154">
        <f>AVERAGEIFS('2017 Individual scores unweight'!C26:CK26,'2017 Individual scores unweight'!$C$2:$CK$2,'2017 Global results'!$D$139,'2017 Individual scores unweight'!$C$4:$CK$4,"y")</f>
        <v>68.194444444444443</v>
      </c>
      <c r="E154">
        <f>AVERAGEIFS('2017 Individual scores unweight'!C26:CK26,'2017 Individual scores unweight'!$C$2:$CK$2,'2017 Global results'!$E$139,'2017 Individual scores unweight'!$C$4:$CK$4,"y")</f>
        <v>43.254931796598463</v>
      </c>
      <c r="F154">
        <f>AVERAGEIFS('2017 Individual scores unweight'!C26:CK26,'2017 Individual scores unweight'!$C$2:$CK$2,'2017 Global results'!$F$139,'2017 Individual scores unweight'!$C$4:$CK$4,"y")</f>
        <v>52.731013842124945</v>
      </c>
      <c r="G154">
        <f>AVERAGEIFS('2017 Individual scores unweight'!C26:CK26,'2017 Individual scores unweight'!$C$2:$CK$2,'2017 Global results'!$G$139,'2017 Individual scores unweight'!$C$4:$CK$4,"y")</f>
        <v>36.860670194003525</v>
      </c>
      <c r="H154">
        <f>AVERAGEIFS('2017 Individual scores unweight'!C26:CK26,'2017 Individual scores unweight'!$C$2:$CK$2,'2017 Global results'!$H$139,'2017 Individual scores unweight'!$C$4:$CK$4,"y")</f>
        <v>61.358024691358025</v>
      </c>
      <c r="I154">
        <f>AVERAGEIF('2017 Individual scores unweight'!$C$4:$CK$4,"y",'2017 Individual scores unweight'!C26:CK26)</f>
        <v>51.895756849460547</v>
      </c>
    </row>
    <row r="155" spans="2:9">
      <c r="B155" s="60" t="s">
        <v>122</v>
      </c>
      <c r="C155" s="95" t="s">
        <v>134</v>
      </c>
      <c r="D155">
        <f>AVERAGEIFS('2017 Individual scores unweight'!C27:CK27,'2017 Individual scores unweight'!$C$2:$CK$2,'2017 Global results'!$D$139,'2017 Individual scores unweight'!$C$4:$CK$4,"y")</f>
        <v>46.485690235690228</v>
      </c>
      <c r="E155">
        <f>AVERAGEIFS('2017 Individual scores unweight'!C27:CK27,'2017 Individual scores unweight'!$C$2:$CK$2,'2017 Global results'!$E$139,'2017 Individual scores unweight'!$C$4:$CK$4,"y")</f>
        <v>27.680097680097681</v>
      </c>
      <c r="F155">
        <f>AVERAGEIFS('2017 Individual scores unweight'!C27:CK27,'2017 Individual scores unweight'!$C$2:$CK$2,'2017 Global results'!$F$139,'2017 Individual scores unweight'!$C$4:$CK$4,"y")</f>
        <v>35.181793515126849</v>
      </c>
      <c r="G155">
        <f>AVERAGEIFS('2017 Individual scores unweight'!C27:CK27,'2017 Individual scores unweight'!$C$2:$CK$2,'2017 Global results'!$G$139,'2017 Individual scores unweight'!$C$4:$CK$4,"y")</f>
        <v>26.71328671328671</v>
      </c>
      <c r="H155">
        <f>AVERAGEIFS('2017 Individual scores unweight'!C27:CK27,'2017 Individual scores unweight'!$C$2:$CK$2,'2017 Global results'!$H$139,'2017 Individual scores unweight'!$C$4:$CK$4,"y")</f>
        <v>55.925925925925924</v>
      </c>
      <c r="I155">
        <f>AVERAGEIF('2017 Individual scores unweight'!$C$4:$CK$4,"y",'2017 Individual scores unweight'!C27:CK27)</f>
        <v>34.862313612313599</v>
      </c>
    </row>
    <row r="156" spans="2:9">
      <c r="B156" s="60" t="s">
        <v>119</v>
      </c>
      <c r="C156" s="95" t="s">
        <v>135</v>
      </c>
      <c r="D156">
        <f>AVERAGEIFS('2017 Individual scores unweight'!C28:CK28,'2017 Individual scores unweight'!$C$2:$CK$2,'2017 Global results'!$D$139,'2017 Individual scores unweight'!$C$4:$CK$4,"y")</f>
        <v>57.777777777777779</v>
      </c>
      <c r="E156">
        <f>AVERAGEIFS('2017 Individual scores unweight'!C28:CK28,'2017 Individual scores unweight'!$C$2:$CK$2,'2017 Global results'!$E$139,'2017 Individual scores unweight'!$C$4:$CK$4,"y")</f>
        <v>28.16049382716049</v>
      </c>
      <c r="F156">
        <f>AVERAGEIFS('2017 Individual scores unweight'!C28:CK28,'2017 Individual scores unweight'!$C$2:$CK$2,'2017 Global results'!$F$139,'2017 Individual scores unweight'!$C$4:$CK$4,"y")</f>
        <v>43.600823045267497</v>
      </c>
      <c r="G156">
        <f>AVERAGEIFS('2017 Individual scores unweight'!C28:CK28,'2017 Individual scores unweight'!$C$2:$CK$2,'2017 Global results'!$G$139,'2017 Individual scores unweight'!$C$4:$CK$4,"y")</f>
        <v>14.271604938271604</v>
      </c>
      <c r="H156">
        <f>AVERAGEIFS('2017 Individual scores unweight'!C28:CK28,'2017 Individual scores unweight'!$C$2:$CK$2,'2017 Global results'!$H$139,'2017 Individual scores unweight'!$C$4:$CK$4,"y")</f>
        <v>31.876543209876541</v>
      </c>
      <c r="I156">
        <f>AVERAGEIF('2017 Individual scores unweight'!$C$4:$CK$4,"y",'2017 Individual scores unweight'!C28:CK28)</f>
        <v>35.429629629629623</v>
      </c>
    </row>
    <row r="157" spans="2:9">
      <c r="B157" s="60" t="s">
        <v>112</v>
      </c>
      <c r="C157" s="95" t="s">
        <v>136</v>
      </c>
      <c r="D157">
        <f>AVERAGEIFS('2017 Individual scores unweight'!C29:CK29,'2017 Individual scores unweight'!$C$2:$CK$2,'2017 Global results'!$D$139,'2017 Individual scores unweight'!$C$4:$CK$4,"y")</f>
        <v>58.305274971941628</v>
      </c>
      <c r="E157">
        <f>AVERAGEIFS('2017 Individual scores unweight'!C29:CK29,'2017 Individual scores unweight'!$C$2:$CK$2,'2017 Global results'!$E$139,'2017 Individual scores unweight'!$C$4:$CK$4,"y")</f>
        <v>38.318342151675488</v>
      </c>
      <c r="F157">
        <f>AVERAGEIFS('2017 Individual scores unweight'!C29:CK29,'2017 Individual scores unweight'!$C$2:$CK$2,'2017 Global results'!$F$139,'2017 Individual scores unweight'!$C$4:$CK$4,"y")</f>
        <v>45.008417508417502</v>
      </c>
      <c r="G157">
        <f>AVERAGEIFS('2017 Individual scores unweight'!C29:CK29,'2017 Individual scores unweight'!$C$2:$CK$2,'2017 Global results'!$G$139,'2017 Individual scores unweight'!$C$4:$CK$4,"y")</f>
        <v>35.093795093795087</v>
      </c>
      <c r="H157">
        <f>AVERAGEIFS('2017 Individual scores unweight'!C29:CK29,'2017 Individual scores unweight'!$C$2:$CK$2,'2017 Global results'!$H$139,'2017 Individual scores unweight'!$C$4:$CK$4,"y")</f>
        <v>36.507936507936506</v>
      </c>
      <c r="I157">
        <f>AVERAGEIF('2017 Individual scores unweight'!$C$4:$CK$4,"y",'2017 Individual scores unweight'!C29:CK29)</f>
        <v>43.426094276094268</v>
      </c>
    </row>
    <row r="158" spans="2:9">
      <c r="B158" s="60" t="s">
        <v>122</v>
      </c>
      <c r="C158" s="95" t="s">
        <v>137</v>
      </c>
      <c r="D158">
        <f>AVERAGEIFS('2017 Individual scores unweight'!C30:CK30,'2017 Individual scores unweight'!$C$2:$CK$2,'2017 Global results'!$D$139,'2017 Individual scores unweight'!$C$4:$CK$4,"y")</f>
        <v>44.482323232323232</v>
      </c>
      <c r="E158">
        <f>AVERAGEIFS('2017 Individual scores unweight'!C30:CK30,'2017 Individual scores unweight'!$C$2:$CK$2,'2017 Global results'!$E$139,'2017 Individual scores unweight'!$C$4:$CK$4,"y")</f>
        <v>46.173382173382166</v>
      </c>
      <c r="F158">
        <f>AVERAGEIFS('2017 Individual scores unweight'!C30:CK30,'2017 Individual scores unweight'!$C$2:$CK$2,'2017 Global results'!$F$139,'2017 Individual scores unweight'!$C$4:$CK$4,"y")</f>
        <v>60.331592276036723</v>
      </c>
      <c r="G158">
        <f>AVERAGEIFS('2017 Individual scores unweight'!C30:CK30,'2017 Individual scores unweight'!$C$2:$CK$2,'2017 Global results'!$G$139,'2017 Individual scores unweight'!$C$4:$CK$4,"y")</f>
        <v>55.176767676767682</v>
      </c>
      <c r="H158">
        <f>AVERAGEIFS('2017 Individual scores unweight'!C30:CK30,'2017 Individual scores unweight'!$C$2:$CK$2,'2017 Global results'!$H$139,'2017 Individual scores unweight'!$C$4:$CK$4,"y")</f>
        <v>70.378917378917365</v>
      </c>
      <c r="I158">
        <f>AVERAGEIF('2017 Individual scores unweight'!$C$4:$CK$4,"y",'2017 Individual scores unweight'!C30:CK30)</f>
        <v>53.543756552089881</v>
      </c>
    </row>
    <row r="159" spans="2:9">
      <c r="B159" s="60" t="s">
        <v>127</v>
      </c>
      <c r="C159" s="95" t="s">
        <v>138</v>
      </c>
      <c r="D159">
        <f>AVERAGEIFS('2017 Individual scores unweight'!C31:CK31,'2017 Individual scores unweight'!$C$2:$CK$2,'2017 Global results'!$D$139,'2017 Individual scores unweight'!$C$4:$CK$4,"y")</f>
        <v>35.260989010989007</v>
      </c>
      <c r="E159">
        <f>AVERAGEIFS('2017 Individual scores unweight'!C31:CK31,'2017 Individual scores unweight'!$C$2:$CK$2,'2017 Global results'!$E$139,'2017 Individual scores unweight'!$C$4:$CK$4,"y")</f>
        <v>22.439813273146605</v>
      </c>
      <c r="F159">
        <f>AVERAGEIFS('2017 Individual scores unweight'!C31:CK31,'2017 Individual scores unweight'!$C$2:$CK$2,'2017 Global results'!$F$139,'2017 Individual scores unweight'!$C$4:$CK$4,"y")</f>
        <v>23.943494776828107</v>
      </c>
      <c r="G159">
        <f>AVERAGEIFS('2017 Individual scores unweight'!C31:CK31,'2017 Individual scores unweight'!$C$2:$CK$2,'2017 Global results'!$G$139,'2017 Individual scores unweight'!$C$4:$CK$4,"y")</f>
        <v>20.708994708994709</v>
      </c>
      <c r="H159">
        <f>AVERAGEIFS('2017 Individual scores unweight'!C31:CK31,'2017 Individual scores unweight'!$C$2:$CK$2,'2017 Global results'!$H$139,'2017 Individual scores unweight'!$C$4:$CK$4,"y")</f>
        <v>67.928774928774928</v>
      </c>
      <c r="I159">
        <f>AVERAGEIF('2017 Individual scores unweight'!$C$4:$CK$4,"y",'2017 Individual scores unweight'!C31:CK31)</f>
        <v>27.296896313562979</v>
      </c>
    </row>
    <row r="160" spans="2:9">
      <c r="B160" s="60" t="s">
        <v>127</v>
      </c>
      <c r="C160" s="95" t="s">
        <v>139</v>
      </c>
      <c r="D160">
        <f>AVERAGEIFS('2017 Individual scores unweight'!C32:CK32,'2017 Individual scores unweight'!$C$2:$CK$2,'2017 Global results'!$D$139,'2017 Individual scores unweight'!$C$4:$CK$4,"y")</f>
        <v>74.232711732711735</v>
      </c>
      <c r="E160">
        <f>AVERAGEIFS('2017 Individual scores unweight'!C32:CK32,'2017 Individual scores unweight'!$C$2:$CK$2,'2017 Global results'!$E$139,'2017 Individual scores unweight'!$C$4:$CK$4,"y")</f>
        <v>56.545454545454547</v>
      </c>
      <c r="F160">
        <f>AVERAGEIFS('2017 Individual scores unweight'!C32:CK32,'2017 Individual scores unweight'!$C$2:$CK$2,'2017 Global results'!$F$139,'2017 Individual scores unweight'!$C$4:$CK$4,"y")</f>
        <v>59.270359270359272</v>
      </c>
      <c r="G160">
        <f>AVERAGEIFS('2017 Individual scores unweight'!C32:CK32,'2017 Individual scores unweight'!$C$2:$CK$2,'2017 Global results'!$G$139,'2017 Individual scores unweight'!$C$4:$CK$4,"y")</f>
        <v>43.572230238896907</v>
      </c>
      <c r="H160">
        <f>AVERAGEIFS('2017 Individual scores unweight'!C32:CK32,'2017 Individual scores unweight'!$C$2:$CK$2,'2017 Global results'!$H$139,'2017 Individual scores unweight'!$C$4:$CK$4,"y")</f>
        <v>66.666666666666657</v>
      </c>
      <c r="I160">
        <f>AVERAGEIF('2017 Individual scores unweight'!$C$4:$CK$4,"y",'2017 Individual scores unweight'!C32:CK32)</f>
        <v>58.163131929798588</v>
      </c>
    </row>
    <row r="161" spans="2:9">
      <c r="B161" s="60" t="s">
        <v>127</v>
      </c>
      <c r="C161" s="95" t="s">
        <v>140</v>
      </c>
      <c r="D161">
        <f>AVERAGEIFS('2017 Individual scores unweight'!C33:CK33,'2017 Individual scores unweight'!$C$2:$CK$2,'2017 Global results'!$D$139,'2017 Individual scores unweight'!$C$4:$CK$4,"y")</f>
        <v>58.452041785375116</v>
      </c>
      <c r="E161">
        <f>AVERAGEIFS('2017 Individual scores unweight'!C33:CK33,'2017 Individual scores unweight'!$C$2:$CK$2,'2017 Global results'!$E$139,'2017 Individual scores unweight'!$C$4:$CK$4,"y")</f>
        <v>56.562881562881557</v>
      </c>
      <c r="F161">
        <f>AVERAGEIFS('2017 Individual scores unweight'!C33:CK33,'2017 Individual scores unweight'!$C$2:$CK$2,'2017 Global results'!$F$139,'2017 Individual scores unweight'!$C$4:$CK$4,"y")</f>
        <v>52.510863621974728</v>
      </c>
      <c r="G161">
        <f>AVERAGEIFS('2017 Individual scores unweight'!C33:CK33,'2017 Individual scores unweight'!$C$2:$CK$2,'2017 Global results'!$G$139,'2017 Individual scores unweight'!$C$4:$CK$4,"y")</f>
        <v>46.075036075036074</v>
      </c>
      <c r="H161">
        <f>AVERAGEIFS('2017 Individual scores unweight'!C33:CK33,'2017 Individual scores unweight'!$C$2:$CK$2,'2017 Global results'!$H$139,'2017 Individual scores unweight'!$C$4:$CK$4,"y")</f>
        <v>68.006993006993</v>
      </c>
      <c r="I161">
        <f>AVERAGEIF('2017 Individual scores unweight'!$C$4:$CK$4,"y",'2017 Individual scores unweight'!C33:CK33)</f>
        <v>53.675352425352422</v>
      </c>
    </row>
    <row r="162" spans="2:9">
      <c r="B162" s="60" t="s">
        <v>115</v>
      </c>
      <c r="C162" s="95" t="s">
        <v>141</v>
      </c>
      <c r="D162">
        <f>AVERAGEIFS('2017 Individual scores unweight'!C34:CK34,'2017 Individual scores unweight'!$C$2:$CK$2,'2017 Global results'!$D$139,'2017 Individual scores unweight'!$C$4:$CK$4,"y")</f>
        <v>52.767857142857139</v>
      </c>
      <c r="E162">
        <f>AVERAGEIFS('2017 Individual scores unweight'!C34:CK34,'2017 Individual scores unweight'!$C$2:$CK$2,'2017 Global results'!$E$139,'2017 Individual scores unweight'!$C$4:$CK$4,"y")</f>
        <v>34.188136323552996</v>
      </c>
      <c r="F162">
        <f>AVERAGEIFS('2017 Individual scores unweight'!C34:CK34,'2017 Individual scores unweight'!$C$2:$CK$2,'2017 Global results'!$F$139,'2017 Individual scores unweight'!$C$4:$CK$4,"y")</f>
        <v>40.90964590964591</v>
      </c>
      <c r="G162">
        <f>AVERAGEIFS('2017 Individual scores unweight'!C34:CK34,'2017 Individual scores unweight'!$C$2:$CK$2,'2017 Global results'!$G$139,'2017 Individual scores unweight'!$C$4:$CK$4,"y")</f>
        <v>25.793650793650791</v>
      </c>
      <c r="H162">
        <f>AVERAGEIFS('2017 Individual scores unweight'!C34:CK34,'2017 Individual scores unweight'!$C$2:$CK$2,'2017 Global results'!$H$139,'2017 Individual scores unweight'!$C$4:$CK$4,"y")</f>
        <v>35.319735819735818</v>
      </c>
      <c r="I162">
        <f>AVERAGEIF('2017 Individual scores unweight'!$C$4:$CK$4,"y",'2017 Individual scores unweight'!C34:CK34)</f>
        <v>39.954952551306718</v>
      </c>
    </row>
    <row r="163" spans="2:9">
      <c r="B163" s="60" t="s">
        <v>127</v>
      </c>
      <c r="C163" s="95" t="s">
        <v>142</v>
      </c>
      <c r="D163">
        <f>AVERAGEIFS('2017 Individual scores unweight'!C35:CK35,'2017 Individual scores unweight'!$C$2:$CK$2,'2017 Global results'!$D$139,'2017 Individual scores unweight'!$C$4:$CK$4,"y")</f>
        <v>76.205738705738696</v>
      </c>
      <c r="E163">
        <f>AVERAGEIFS('2017 Individual scores unweight'!C35:CK35,'2017 Individual scores unweight'!$C$2:$CK$2,'2017 Global results'!$E$139,'2017 Individual scores unweight'!$C$4:$CK$4,"y")</f>
        <v>67.857142857142861</v>
      </c>
      <c r="F163">
        <f>AVERAGEIFS('2017 Individual scores unweight'!C35:CK35,'2017 Individual scores unweight'!$C$2:$CK$2,'2017 Global results'!$F$139,'2017 Individual scores unweight'!$C$4:$CK$4,"y")</f>
        <v>72.305472305472293</v>
      </c>
      <c r="G163">
        <f>AVERAGEIFS('2017 Individual scores unweight'!C35:CK35,'2017 Individual scores unweight'!$C$2:$CK$2,'2017 Global results'!$G$139,'2017 Individual scores unweight'!$C$4:$CK$4,"y")</f>
        <v>59.12881562881563</v>
      </c>
      <c r="H163">
        <f>AVERAGEIFS('2017 Individual scores unweight'!C35:CK35,'2017 Individual scores unweight'!$C$2:$CK$2,'2017 Global results'!$H$139,'2017 Individual scores unweight'!$C$4:$CK$4,"y")</f>
        <v>87.096052096052091</v>
      </c>
      <c r="I163">
        <f>AVERAGEIF('2017 Individual scores unweight'!$C$4:$CK$4,"y",'2017 Individual scores unweight'!C35:CK35)</f>
        <v>69.641224516224526</v>
      </c>
    </row>
    <row r="164" spans="2:9">
      <c r="B164" s="60" t="s">
        <v>122</v>
      </c>
      <c r="C164" s="95" t="s">
        <v>143</v>
      </c>
      <c r="D164">
        <f>AVERAGEIFS('2017 Individual scores unweight'!C36:CK36,'2017 Individual scores unweight'!$C$2:$CK$2,'2017 Global results'!$D$139,'2017 Individual scores unweight'!$C$4:$CK$4,"y")</f>
        <v>48.106060606060602</v>
      </c>
      <c r="E164">
        <f>AVERAGEIFS('2017 Individual scores unweight'!C36:CK36,'2017 Individual scores unweight'!$C$2:$CK$2,'2017 Global results'!$E$139,'2017 Individual scores unweight'!$C$4:$CK$4,"y")</f>
        <v>29.158249158249152</v>
      </c>
      <c r="F164">
        <f>AVERAGEIFS('2017 Individual scores unweight'!C36:CK36,'2017 Individual scores unweight'!$C$2:$CK$2,'2017 Global results'!$F$139,'2017 Individual scores unweight'!$C$4:$CK$4,"y")</f>
        <v>30.437710437710436</v>
      </c>
      <c r="G164">
        <f>AVERAGEIFS('2017 Individual scores unweight'!C36:CK36,'2017 Individual scores unweight'!$C$2:$CK$2,'2017 Global results'!$G$139,'2017 Individual scores unweight'!$C$4:$CK$4,"y")</f>
        <v>19.023569023569024</v>
      </c>
      <c r="H164">
        <f>AVERAGEIFS('2017 Individual scores unweight'!C36:CK36,'2017 Individual scores unweight'!$C$2:$CK$2,'2017 Global results'!$H$139,'2017 Individual scores unweight'!$C$4:$CK$4,"y")</f>
        <v>55.575757575757564</v>
      </c>
      <c r="I164">
        <f>AVERAGEIF('2017 Individual scores unweight'!$C$4:$CK$4,"y",'2017 Individual scores unweight'!C36:CK36)</f>
        <v>32.118855218855217</v>
      </c>
    </row>
    <row r="165" spans="2:9">
      <c r="B165" s="60" t="s">
        <v>119</v>
      </c>
      <c r="C165" s="95" t="s">
        <v>144</v>
      </c>
      <c r="D165">
        <f>AVERAGEIFS('2017 Individual scores unweight'!C37:CK37,'2017 Individual scores unweight'!$C$2:$CK$2,'2017 Global results'!$D$139,'2017 Individual scores unweight'!$C$4:$CK$4,"y")</f>
        <v>56.035816035816033</v>
      </c>
      <c r="E165">
        <f>AVERAGEIFS('2017 Individual scores unweight'!C37:CK37,'2017 Individual scores unweight'!$C$2:$CK$2,'2017 Global results'!$E$139,'2017 Individual scores unweight'!$C$4:$CK$4,"y")</f>
        <v>49.508611758611764</v>
      </c>
      <c r="F165">
        <f>AVERAGEIFS('2017 Individual scores unweight'!C37:CK37,'2017 Individual scores unweight'!$C$2:$CK$2,'2017 Global results'!$F$139,'2017 Individual scores unweight'!$C$4:$CK$4,"y")</f>
        <v>52.789987789987784</v>
      </c>
      <c r="G165">
        <f>AVERAGEIFS('2017 Individual scores unweight'!C37:CK37,'2017 Individual scores unweight'!$C$2:$CK$2,'2017 Global results'!$G$139,'2017 Individual scores unweight'!$C$4:$CK$4,"y")</f>
        <v>34.988196988196982</v>
      </c>
      <c r="H165">
        <f>AVERAGEIFS('2017 Individual scores unweight'!C37:CK37,'2017 Individual scores unweight'!$C$2:$CK$2,'2017 Global results'!$H$139,'2017 Individual scores unweight'!$C$4:$CK$4,"y")</f>
        <v>60.169312169312164</v>
      </c>
      <c r="I165">
        <f>AVERAGEIF('2017 Individual scores unweight'!$C$4:$CK$4,"y",'2017 Individual scores unweight'!C37:CK37)</f>
        <v>48.701396751396743</v>
      </c>
    </row>
    <row r="166" spans="2:9">
      <c r="B166" s="60" t="s">
        <v>119</v>
      </c>
      <c r="C166" s="95" t="s">
        <v>145</v>
      </c>
      <c r="D166">
        <f>AVERAGEIFS('2017 Individual scores unweight'!C38:CK38,'2017 Individual scores unweight'!$C$2:$CK$2,'2017 Global results'!$D$139,'2017 Individual scores unweight'!$C$4:$CK$4,"y")</f>
        <v>75.746244496244501</v>
      </c>
      <c r="E166">
        <f>AVERAGEIFS('2017 Individual scores unweight'!C38:CK38,'2017 Individual scores unweight'!$C$2:$CK$2,'2017 Global results'!$E$139,'2017 Individual scores unweight'!$C$4:$CK$4,"y")</f>
        <v>85.823565323565333</v>
      </c>
      <c r="F166">
        <f>AVERAGEIFS('2017 Individual scores unweight'!C38:CK38,'2017 Individual scores unweight'!$C$2:$CK$2,'2017 Global results'!$F$139,'2017 Individual scores unweight'!$C$4:$CK$4,"y")</f>
        <v>79.309116809116802</v>
      </c>
      <c r="G166">
        <f>AVERAGEIFS('2017 Individual scores unweight'!C38:CK38,'2017 Individual scores unweight'!$C$2:$CK$2,'2017 Global results'!$G$139,'2017 Individual scores unweight'!$C$4:$CK$4,"y")</f>
        <v>69.658119658119645</v>
      </c>
      <c r="H166">
        <f>AVERAGEIFS('2017 Individual scores unweight'!C38:CK38,'2017 Individual scores unweight'!$C$2:$CK$2,'2017 Global results'!$H$139,'2017 Individual scores unweight'!$C$4:$CK$4,"y")</f>
        <v>68.320512820512818</v>
      </c>
      <c r="I166">
        <f>AVERAGEIF('2017 Individual scores unweight'!$C$4:$CK$4,"y",'2017 Individual scores unweight'!C38:CK38)</f>
        <v>77.320364820364816</v>
      </c>
    </row>
    <row r="167" spans="2:9">
      <c r="B167" s="60" t="s">
        <v>122</v>
      </c>
      <c r="C167" s="95" t="s">
        <v>146</v>
      </c>
      <c r="D167">
        <f>AVERAGEIFS('2017 Individual scores unweight'!C39:CK39,'2017 Individual scores unweight'!$C$2:$CK$2,'2017 Global results'!$D$139,'2017 Individual scores unweight'!$C$4:$CK$4,"y")</f>
        <v>47.032828282828277</v>
      </c>
      <c r="E167">
        <f>AVERAGEIFS('2017 Individual scores unweight'!C39:CK39,'2017 Individual scores unweight'!$C$2:$CK$2,'2017 Global results'!$E$139,'2017 Individual scores unweight'!$C$4:$CK$4,"y")</f>
        <v>36.906565656565654</v>
      </c>
      <c r="F167">
        <f>AVERAGEIFS('2017 Individual scores unweight'!C39:CK39,'2017 Individual scores unweight'!$C$2:$CK$2,'2017 Global results'!$F$139,'2017 Individual scores unweight'!$C$4:$CK$4,"y")</f>
        <v>41.481481481481474</v>
      </c>
      <c r="G167">
        <f>AVERAGEIFS('2017 Individual scores unweight'!C39:CK39,'2017 Individual scores unweight'!$C$2:$CK$2,'2017 Global results'!$G$139,'2017 Individual scores unweight'!$C$4:$CK$4,"y")</f>
        <v>16.026936026936028</v>
      </c>
      <c r="H167">
        <f>AVERAGEIFS('2017 Individual scores unweight'!C39:CK39,'2017 Individual scores unweight'!$C$2:$CK$2,'2017 Global results'!$H$139,'2017 Individual scores unweight'!$C$4:$CK$4,"y")</f>
        <v>29.25925925925926</v>
      </c>
      <c r="I167">
        <f>AVERAGEIF('2017 Individual scores unweight'!$C$4:$CK$4,"y",'2017 Individual scores unweight'!C39:CK39)</f>
        <v>34.702020202020201</v>
      </c>
    </row>
    <row r="168" spans="2:9">
      <c r="B168" s="60" t="s">
        <v>122</v>
      </c>
      <c r="C168" s="95" t="s">
        <v>147</v>
      </c>
      <c r="D168">
        <f>AVERAGEIFS('2017 Individual scores unweight'!C40:CK40,'2017 Individual scores unweight'!$C$2:$CK$2,'2017 Global results'!$D$139,'2017 Individual scores unweight'!$C$4:$CK$4,"y")</f>
        <v>42.21380471380472</v>
      </c>
      <c r="E168">
        <f>AVERAGEIFS('2017 Individual scores unweight'!C40:CK40,'2017 Individual scores unweight'!$C$2:$CK$2,'2017 Global results'!$E$139,'2017 Individual scores unweight'!$C$4:$CK$4,"y")</f>
        <v>37.100168350168346</v>
      </c>
      <c r="F168">
        <f>AVERAGEIFS('2017 Individual scores unweight'!C40:CK40,'2017 Individual scores unweight'!$C$2:$CK$2,'2017 Global results'!$F$139,'2017 Individual scores unweight'!$C$4:$CK$4,"y")</f>
        <v>54.349046015712673</v>
      </c>
      <c r="G168">
        <f>AVERAGEIFS('2017 Individual scores unweight'!C40:CK40,'2017 Individual scores unweight'!$C$2:$CK$2,'2017 Global results'!$G$139,'2017 Individual scores unweight'!$C$4:$CK$4,"y")</f>
        <v>46.016835016835024</v>
      </c>
      <c r="H168">
        <f>AVERAGEIFS('2017 Individual scores unweight'!C40:CK40,'2017 Individual scores unweight'!$C$2:$CK$2,'2017 Global results'!$H$139,'2017 Individual scores unweight'!$C$4:$CK$4,"y")</f>
        <v>64.764309764309772</v>
      </c>
      <c r="I168">
        <f>AVERAGEIF('2017 Individual scores unweight'!$C$4:$CK$4,"y",'2017 Individual scores unweight'!C40:CK40)</f>
        <v>46.909932659932657</v>
      </c>
    </row>
    <row r="169" spans="2:9">
      <c r="B169" s="60" t="s">
        <v>110</v>
      </c>
      <c r="C169" s="95" t="s">
        <v>148</v>
      </c>
      <c r="D169">
        <f>AVERAGEIFS('2017 Individual scores unweight'!C41:CK41,'2017 Individual scores unweight'!$C$2:$CK$2,'2017 Global results'!$D$139,'2017 Individual scores unweight'!$C$4:$CK$4,"y")</f>
        <v>62.65712682379349</v>
      </c>
      <c r="E169">
        <f>AVERAGEIFS('2017 Individual scores unweight'!C41:CK41,'2017 Individual scores unweight'!$C$2:$CK$2,'2017 Global results'!$E$139,'2017 Individual scores unweight'!$C$4:$CK$4,"y")</f>
        <v>47.808140933140933</v>
      </c>
      <c r="F169">
        <f>AVERAGEIFS('2017 Individual scores unweight'!C41:CK41,'2017 Individual scores unweight'!$C$2:$CK$2,'2017 Global results'!$F$139,'2017 Individual scores unweight'!$C$4:$CK$4,"y")</f>
        <v>50.456950456950459</v>
      </c>
      <c r="G169">
        <f>AVERAGEIFS('2017 Individual scores unweight'!C41:CK41,'2017 Individual scores unweight'!$C$2:$CK$2,'2017 Global results'!$G$139,'2017 Individual scores unweight'!$C$4:$CK$4,"y")</f>
        <v>43.167548500881836</v>
      </c>
      <c r="H169">
        <f>AVERAGEIFS('2017 Individual scores unweight'!C41:CK41,'2017 Individual scores unweight'!$C$2:$CK$2,'2017 Global results'!$H$139,'2017 Individual scores unweight'!$C$4:$CK$4,"y")</f>
        <v>46.402116402116398</v>
      </c>
      <c r="I169">
        <f>AVERAGEIF('2017 Individual scores unweight'!$C$4:$CK$4,"y",'2017 Individual scores unweight'!C41:CK41)</f>
        <v>50.342131633798296</v>
      </c>
    </row>
    <row r="170" spans="2:9">
      <c r="B170" s="60" t="s">
        <v>112</v>
      </c>
      <c r="C170" s="95" t="s">
        <v>150</v>
      </c>
      <c r="D170">
        <f>AVERAGEIFS('2017 Individual scores unweight'!C42:CK42,'2017 Individual scores unweight'!$C$2:$CK$2,'2017 Global results'!$D$139,'2017 Individual scores unweight'!$C$4:$CK$4,"y")</f>
        <v>61.255611672278334</v>
      </c>
      <c r="E170">
        <f>AVERAGEIFS('2017 Individual scores unweight'!C42:CK42,'2017 Individual scores unweight'!$C$2:$CK$2,'2017 Global results'!$E$139,'2017 Individual scores unweight'!$C$4:$CK$4,"y")</f>
        <v>59.024103468547914</v>
      </c>
      <c r="F170">
        <f>AVERAGEIFS('2017 Individual scores unweight'!C42:CK42,'2017 Individual scores unweight'!$C$2:$CK$2,'2017 Global results'!$F$139,'2017 Individual scores unweight'!$C$4:$CK$4,"y")</f>
        <v>56.967225161669603</v>
      </c>
      <c r="G170">
        <f>AVERAGEIFS('2017 Individual scores unweight'!C42:CK42,'2017 Individual scores unweight'!$C$2:$CK$2,'2017 Global results'!$G$139,'2017 Individual scores unweight'!$C$4:$CK$4,"y")</f>
        <v>54.179894179894177</v>
      </c>
      <c r="H170">
        <f>AVERAGEIFS('2017 Individual scores unweight'!C42:CK42,'2017 Individual scores unweight'!$C$2:$CK$2,'2017 Global results'!$H$139,'2017 Individual scores unweight'!$C$4:$CK$4,"y")</f>
        <v>56.719576719576722</v>
      </c>
      <c r="I170">
        <f>AVERAGEIF('2017 Individual scores unweight'!$C$4:$CK$4,"y",'2017 Individual scores unweight'!C42:CK42)</f>
        <v>57.448271351780114</v>
      </c>
    </row>
    <row r="171" spans="2:9">
      <c r="B171" s="60" t="s">
        <v>122</v>
      </c>
      <c r="C171" s="95" t="s">
        <v>151</v>
      </c>
      <c r="D171">
        <f>AVERAGEIFS('2017 Individual scores unweight'!C43:CK43,'2017 Individual scores unweight'!$C$2:$CK$2,'2017 Global results'!$D$139,'2017 Individual scores unweight'!$C$4:$CK$4,"y")</f>
        <v>70.427350427350419</v>
      </c>
      <c r="E171">
        <f>AVERAGEIFS('2017 Individual scores unweight'!C43:CK43,'2017 Individual scores unweight'!$C$2:$CK$2,'2017 Global results'!$E$139,'2017 Individual scores unweight'!$C$4:$CK$4,"y")</f>
        <v>63.648374773374769</v>
      </c>
      <c r="F171">
        <f>AVERAGEIFS('2017 Individual scores unweight'!C43:CK43,'2017 Individual scores unweight'!$C$2:$CK$2,'2017 Global results'!$F$139,'2017 Individual scores unweight'!$C$4:$CK$4,"y")</f>
        <v>59.92784992784992</v>
      </c>
      <c r="G171">
        <f>AVERAGEIFS('2017 Individual scores unweight'!C43:CK43,'2017 Individual scores unweight'!$C$2:$CK$2,'2017 Global results'!$G$139,'2017 Individual scores unweight'!$C$4:$CK$4,"y")</f>
        <v>52.041785375118693</v>
      </c>
      <c r="H171">
        <f>AVERAGEIFS('2017 Individual scores unweight'!C43:CK43,'2017 Individual scores unweight'!$C$2:$CK$2,'2017 Global results'!$H$139,'2017 Individual scores unweight'!$C$4:$CK$4,"y")</f>
        <v>49.663817663817653</v>
      </c>
      <c r="I171">
        <f>AVERAGEIF('2017 Individual scores unweight'!$C$4:$CK$4,"y",'2017 Individual scores unweight'!C43:CK43)</f>
        <v>60.306047104292702</v>
      </c>
    </row>
    <row r="172" spans="2:9">
      <c r="B172" s="60" t="s">
        <v>112</v>
      </c>
      <c r="C172" s="95" t="s">
        <v>152</v>
      </c>
      <c r="D172">
        <f>AVERAGEIFS('2017 Individual scores unweight'!C44:CK44,'2017 Individual scores unweight'!$C$2:$CK$2,'2017 Global results'!$D$139,'2017 Individual scores unweight'!$C$4:$CK$4,"y")</f>
        <v>65.428240740740748</v>
      </c>
      <c r="E172">
        <f>AVERAGEIFS('2017 Individual scores unweight'!C44:CK44,'2017 Individual scores unweight'!$C$2:$CK$2,'2017 Global results'!$E$139,'2017 Individual scores unweight'!$C$4:$CK$4,"y")</f>
        <v>52.153439153439152</v>
      </c>
      <c r="F172">
        <f>AVERAGEIFS('2017 Individual scores unweight'!C44:CK44,'2017 Individual scores unweight'!$C$2:$CK$2,'2017 Global results'!$F$139,'2017 Individual scores unweight'!$C$4:$CK$4,"y")</f>
        <v>66.171482838149515</v>
      </c>
      <c r="G172">
        <f>AVERAGEIFS('2017 Individual scores unweight'!C44:CK44,'2017 Individual scores unweight'!$C$2:$CK$2,'2017 Global results'!$G$139,'2017 Individual scores unweight'!$C$4:$CK$4,"y")</f>
        <v>53.476523476523468</v>
      </c>
      <c r="H172">
        <f>AVERAGEIFS('2017 Individual scores unweight'!C44:CK44,'2017 Individual scores unweight'!$C$2:$CK$2,'2017 Global results'!$H$139,'2017 Individual scores unweight'!$C$4:$CK$4,"y")</f>
        <v>55.948717948717942</v>
      </c>
      <c r="I172">
        <f>AVERAGEIF('2017 Individual scores unweight'!$C$4:$CK$4,"y",'2017 Individual scores unweight'!C44:CK44)</f>
        <v>59.534347596847603</v>
      </c>
    </row>
    <row r="173" spans="2:9">
      <c r="B173" s="60" t="s">
        <v>115</v>
      </c>
      <c r="C173" s="95" t="s">
        <v>153</v>
      </c>
      <c r="D173">
        <f>AVERAGEIFS('2017 Individual scores unweight'!C45:CK45,'2017 Individual scores unweight'!$C$2:$CK$2,'2017 Global results'!$D$139,'2017 Individual scores unweight'!$C$4:$CK$4,"y")</f>
        <v>49.73776223776224</v>
      </c>
      <c r="E173">
        <f>AVERAGEIFS('2017 Individual scores unweight'!C45:CK45,'2017 Individual scores unweight'!$C$2:$CK$2,'2017 Global results'!$E$139,'2017 Individual scores unweight'!$C$4:$CK$4,"y")</f>
        <v>51.733359233359238</v>
      </c>
      <c r="F173">
        <f>AVERAGEIFS('2017 Individual scores unweight'!C45:CK45,'2017 Individual scores unweight'!$C$2:$CK$2,'2017 Global results'!$F$139,'2017 Individual scores unweight'!$C$4:$CK$4,"y")</f>
        <v>45.918479668479669</v>
      </c>
      <c r="G173">
        <f>AVERAGEIFS('2017 Individual scores unweight'!C45:CK45,'2017 Individual scores unweight'!$C$2:$CK$2,'2017 Global results'!$G$139,'2017 Individual scores unweight'!$C$4:$CK$4,"y")</f>
        <v>47.271173271173268</v>
      </c>
      <c r="H173">
        <f>AVERAGEIFS('2017 Individual scores unweight'!C45:CK45,'2017 Individual scores unweight'!$C$2:$CK$2,'2017 Global results'!$H$139,'2017 Individual scores unweight'!$C$4:$CK$4,"y")</f>
        <v>58.068376068376061</v>
      </c>
      <c r="I173">
        <f>AVERAGEIF('2017 Individual scores unweight'!$C$4:$CK$4,"y",'2017 Individual scores unweight'!C45:CK45)</f>
        <v>48.790980315980313</v>
      </c>
    </row>
    <row r="174" spans="2:9">
      <c r="B174" s="60" t="s">
        <v>127</v>
      </c>
      <c r="C174" s="95" t="s">
        <v>154</v>
      </c>
      <c r="D174">
        <f>AVERAGEIFS('2017 Individual scores unweight'!C46:CK46,'2017 Individual scores unweight'!$C$2:$CK$2,'2017 Global results'!$D$139,'2017 Individual scores unweight'!$C$4:$CK$4,"y")</f>
        <v>74.020655270655254</v>
      </c>
      <c r="E174">
        <f>AVERAGEIFS('2017 Individual scores unweight'!C46:CK46,'2017 Individual scores unweight'!$C$2:$CK$2,'2017 Global results'!$E$139,'2017 Individual scores unweight'!$C$4:$CK$4,"y")</f>
        <v>60.256086506086511</v>
      </c>
      <c r="F174">
        <f>AVERAGEIFS('2017 Individual scores unweight'!C46:CK46,'2017 Individual scores unweight'!$C$2:$CK$2,'2017 Global results'!$F$139,'2017 Individual scores unweight'!$C$4:$CK$4,"y")</f>
        <v>54.8951048951049</v>
      </c>
      <c r="G174">
        <f>AVERAGEIFS('2017 Individual scores unweight'!C46:CK46,'2017 Individual scores unweight'!$C$2:$CK$2,'2017 Global results'!$G$139,'2017 Individual scores unweight'!$C$4:$CK$4,"y")</f>
        <v>51.764346764346762</v>
      </c>
      <c r="H174">
        <f>AVERAGEIFS('2017 Individual scores unweight'!C46:CK46,'2017 Individual scores unweight'!$C$2:$CK$2,'2017 Global results'!$H$139,'2017 Individual scores unweight'!$C$4:$CK$4,"y")</f>
        <v>77.474747474747474</v>
      </c>
      <c r="I174">
        <f>AVERAGEIF('2017 Individual scores unweight'!$C$4:$CK$4,"y",'2017 Individual scores unweight'!C46:CK46)</f>
        <v>60.13870388870388</v>
      </c>
    </row>
    <row r="175" spans="2:9">
      <c r="B175" s="60" t="s">
        <v>115</v>
      </c>
      <c r="C175" s="95" t="s">
        <v>155</v>
      </c>
      <c r="D175">
        <f>AVERAGEIFS('2017 Individual scores unweight'!C47:CK47,'2017 Individual scores unweight'!$C$2:$CK$2,'2017 Global results'!$D$139,'2017 Individual scores unweight'!$C$4:$CK$4,"y")</f>
        <v>33.085317460317462</v>
      </c>
      <c r="E175">
        <f>AVERAGEIFS('2017 Individual scores unweight'!C47:CK47,'2017 Individual scores unweight'!$C$2:$CK$2,'2017 Global results'!$E$139,'2017 Individual scores unweight'!$C$4:$CK$4,"y")</f>
        <v>39.634415900863267</v>
      </c>
      <c r="F175">
        <f>AVERAGEIFS('2017 Individual scores unweight'!C47:CK47,'2017 Individual scores unweight'!$C$2:$CK$2,'2017 Global results'!$F$139,'2017 Individual scores unweight'!$C$4:$CK$4,"y")</f>
        <v>39.162732994432339</v>
      </c>
      <c r="G175">
        <f>AVERAGEIFS('2017 Individual scores unweight'!C47:CK47,'2017 Individual scores unweight'!$C$2:$CK$2,'2017 Global results'!$G$139,'2017 Individual scores unweight'!$C$4:$CK$4,"y")</f>
        <v>34.718619071560248</v>
      </c>
      <c r="H175">
        <f>AVERAGEIFS('2017 Individual scores unweight'!C47:CK47,'2017 Individual scores unweight'!$C$2:$CK$2,'2017 Global results'!$H$139,'2017 Individual scores unweight'!$C$4:$CK$4,"y")</f>
        <v>46.478871890636597</v>
      </c>
      <c r="I175">
        <f>AVERAGEIF('2017 Individual scores unweight'!$C$4:$CK$4,"y",'2017 Individual scores unweight'!C47:CK47)</f>
        <v>37.296364932987736</v>
      </c>
    </row>
    <row r="176" spans="2:9">
      <c r="B176" s="60" t="s">
        <v>110</v>
      </c>
      <c r="C176" s="95" t="s">
        <v>156</v>
      </c>
      <c r="D176">
        <f>AVERAGEIFS('2017 Individual scores unweight'!C48:CK48,'2017 Individual scores unweight'!$C$2:$CK$2,'2017 Global results'!$D$139,'2017 Individual scores unweight'!$C$4:$CK$4,"y")</f>
        <v>48.232323232323225</v>
      </c>
      <c r="E176">
        <f>AVERAGEIFS('2017 Individual scores unweight'!C48:CK48,'2017 Individual scores unweight'!$C$2:$CK$2,'2017 Global results'!$E$139,'2017 Individual scores unweight'!$C$4:$CK$4,"y")</f>
        <v>29.190235690235689</v>
      </c>
      <c r="F176">
        <f>AVERAGEIFS('2017 Individual scores unweight'!C48:CK48,'2017 Individual scores unweight'!$C$2:$CK$2,'2017 Global results'!$F$139,'2017 Individual scores unweight'!$C$4:$CK$4,"y")</f>
        <v>40.370370370370367</v>
      </c>
      <c r="G176">
        <f>AVERAGEIFS('2017 Individual scores unweight'!C48:CK48,'2017 Individual scores unweight'!$C$2:$CK$2,'2017 Global results'!$G$139,'2017 Individual scores unweight'!$C$4:$CK$4,"y")</f>
        <v>23.641414141414138</v>
      </c>
      <c r="H176">
        <f>AVERAGEIFS('2017 Individual scores unweight'!C48:CK48,'2017 Individual scores unweight'!$C$2:$CK$2,'2017 Global results'!$H$139,'2017 Individual scores unweight'!$C$4:$CK$4,"y")</f>
        <v>70.592592592592581</v>
      </c>
      <c r="I176">
        <f>AVERAGEIF('2017 Individual scores unweight'!$C$4:$CK$4,"y",'2017 Individual scores unweight'!C48:CK48)</f>
        <v>37.035606060606057</v>
      </c>
    </row>
    <row r="177" spans="2:9">
      <c r="B177" s="60" t="s">
        <v>127</v>
      </c>
      <c r="C177" s="95" t="s">
        <v>157</v>
      </c>
      <c r="D177">
        <f>AVERAGEIFS('2017 Individual scores unweight'!C49:CK49,'2017 Individual scores unweight'!$C$2:$CK$2,'2017 Global results'!$D$139,'2017 Individual scores unweight'!$C$4:$CK$4,"y")</f>
        <v>52.79882154882155</v>
      </c>
      <c r="E177">
        <f>AVERAGEIFS('2017 Individual scores unweight'!C49:CK49,'2017 Individual scores unweight'!$C$2:$CK$2,'2017 Global results'!$E$139,'2017 Individual scores unweight'!$C$4:$CK$4,"y")</f>
        <v>67.404761904761912</v>
      </c>
      <c r="F177">
        <f>AVERAGEIFS('2017 Individual scores unweight'!C49:CK49,'2017 Individual scores unweight'!$C$2:$CK$2,'2017 Global results'!$F$139,'2017 Individual scores unweight'!$C$4:$CK$4,"y")</f>
        <v>64.339981006647676</v>
      </c>
      <c r="G177">
        <f>AVERAGEIFS('2017 Individual scores unweight'!C49:CK49,'2017 Individual scores unweight'!$C$2:$CK$2,'2017 Global results'!$G$139,'2017 Individual scores unweight'!$C$4:$CK$4,"y")</f>
        <v>49.248677248677247</v>
      </c>
      <c r="H177">
        <f>AVERAGEIFS('2017 Individual scores unweight'!C49:CK49,'2017 Individual scores unweight'!$C$2:$CK$2,'2017 Global results'!$H$139,'2017 Individual scores unweight'!$C$4:$CK$4,"y")</f>
        <v>70.762718762718762</v>
      </c>
      <c r="I177">
        <f>AVERAGEIF('2017 Individual scores unweight'!$C$4:$CK$4,"y",'2017 Individual scores unweight'!C49:CK49)</f>
        <v>59.193016243016231</v>
      </c>
    </row>
    <row r="178" spans="2:9">
      <c r="B178" s="60" t="s">
        <v>127</v>
      </c>
      <c r="C178" s="95" t="s">
        <v>158</v>
      </c>
      <c r="D178">
        <f>AVERAGEIFS('2017 Individual scores unweight'!C50:CK50,'2017 Individual scores unweight'!$C$2:$CK$2,'2017 Global results'!$D$139,'2017 Individual scores unweight'!$C$4:$CK$4,"y")</f>
        <v>60.375330687830683</v>
      </c>
      <c r="E178">
        <f>AVERAGEIFS('2017 Individual scores unweight'!C50:CK50,'2017 Individual scores unweight'!$C$2:$CK$2,'2017 Global results'!$E$139,'2017 Individual scores unweight'!$C$4:$CK$4,"y")</f>
        <v>45.047813569872389</v>
      </c>
      <c r="F178">
        <f>AVERAGEIFS('2017 Individual scores unweight'!C50:CK50,'2017 Individual scores unweight'!$C$2:$CK$2,'2017 Global results'!$F$139,'2017 Individual scores unweight'!$C$4:$CK$4,"y")</f>
        <v>37.579754123871773</v>
      </c>
      <c r="G178">
        <f>AVERAGEIFS('2017 Individual scores unweight'!C50:CK50,'2017 Individual scores unweight'!$C$2:$CK$2,'2017 Global results'!$G$139,'2017 Individual scores unweight'!$C$4:$CK$4,"y")</f>
        <v>24.56100217864924</v>
      </c>
      <c r="H178">
        <f>AVERAGEIFS('2017 Individual scores unweight'!C50:CK50,'2017 Individual scores unweight'!$C$2:$CK$2,'2017 Global results'!$H$139,'2017 Individual scores unweight'!$C$4:$CK$4,"y")</f>
        <v>35.590014923348257</v>
      </c>
      <c r="I178">
        <f>AVERAGEIF('2017 Individual scores unweight'!$C$4:$CK$4,"y",'2017 Individual scores unweight'!C50:CK50)</f>
        <v>40.278306379531863</v>
      </c>
    </row>
    <row r="179" spans="2:9">
      <c r="B179" s="60" t="s">
        <v>119</v>
      </c>
      <c r="C179" s="95" t="s">
        <v>159</v>
      </c>
      <c r="D179">
        <f>AVERAGEIFS('2017 Individual scores unweight'!C51:CK51,'2017 Individual scores unweight'!$C$2:$CK$2,'2017 Global results'!$D$139,'2017 Individual scores unweight'!$C$4:$CK$4,"y")</f>
        <v>64.224664224664224</v>
      </c>
      <c r="E179">
        <f>AVERAGEIFS('2017 Individual scores unweight'!C51:CK51,'2017 Individual scores unweight'!$C$2:$CK$2,'2017 Global results'!$E$139,'2017 Individual scores unweight'!$C$4:$CK$4,"y")</f>
        <v>44.263853430520101</v>
      </c>
      <c r="F179">
        <f>AVERAGEIFS('2017 Individual scores unweight'!C51:CK51,'2017 Individual scores unweight'!$C$2:$CK$2,'2017 Global results'!$F$139,'2017 Individual scores unweight'!$C$4:$CK$4,"y")</f>
        <v>55.158390991724325</v>
      </c>
      <c r="G179">
        <f>AVERAGEIFS('2017 Individual scores unweight'!C51:CK51,'2017 Individual scores unweight'!$C$2:$CK$2,'2017 Global results'!$G$139,'2017 Individual scores unweight'!$C$4:$CK$4,"y")</f>
        <v>30.271950271950271</v>
      </c>
      <c r="H179">
        <f>AVERAGEIFS('2017 Individual scores unweight'!C51:CK51,'2017 Individual scores unweight'!$C$2:$CK$2,'2017 Global results'!$H$139,'2017 Individual scores unweight'!$C$4:$CK$4,"y")</f>
        <v>45.057239057239066</v>
      </c>
      <c r="I179">
        <f>AVERAGEIF('2017 Individual scores unweight'!$C$4:$CK$4,"y",'2017 Individual scores unweight'!C51:CK51)</f>
        <v>48.066070349403681</v>
      </c>
    </row>
    <row r="180" spans="2:9">
      <c r="B180" s="60" t="s">
        <v>127</v>
      </c>
      <c r="C180" s="95" t="s">
        <v>160</v>
      </c>
      <c r="D180">
        <f>AVERAGEIFS('2017 Individual scores unweight'!C52:CK52,'2017 Individual scores unweight'!$C$2:$CK$2,'2017 Global results'!$D$139,'2017 Individual scores unweight'!$C$4:$CK$4,"y")</f>
        <v>71.37464387464388</v>
      </c>
      <c r="E180">
        <f>AVERAGEIFS('2017 Individual scores unweight'!C52:CK52,'2017 Individual scores unweight'!$C$2:$CK$2,'2017 Global results'!$E$139,'2017 Individual scores unweight'!$C$4:$CK$4,"y")</f>
        <v>61.43291893291893</v>
      </c>
      <c r="F180">
        <f>AVERAGEIFS('2017 Individual scores unweight'!C52:CK52,'2017 Individual scores unweight'!$C$2:$CK$2,'2017 Global results'!$F$139,'2017 Individual scores unweight'!$C$4:$CK$4,"y")</f>
        <v>67.655184321850982</v>
      </c>
      <c r="G180">
        <f>AVERAGEIFS('2017 Individual scores unweight'!C52:CK52,'2017 Individual scores unweight'!$C$2:$CK$2,'2017 Global results'!$G$139,'2017 Individual scores unweight'!$C$4:$CK$4,"y")</f>
        <v>50.20940170940171</v>
      </c>
      <c r="H180">
        <f>AVERAGEIFS('2017 Individual scores unweight'!C52:CK52,'2017 Individual scores unweight'!$C$2:$CK$2,'2017 Global results'!$H$139,'2017 Individual scores unweight'!$C$4:$CK$4,"y")</f>
        <v>75.598290598290603</v>
      </c>
      <c r="I180">
        <f>AVERAGEIF('2017 Individual scores unweight'!$C$4:$CK$4,"y",'2017 Individual scores unweight'!C52:CK52)</f>
        <v>63.190332815332816</v>
      </c>
    </row>
    <row r="181" spans="2:9">
      <c r="B181" s="60" t="s">
        <v>110</v>
      </c>
      <c r="C181" s="95" t="s">
        <v>161</v>
      </c>
      <c r="D181">
        <f>AVERAGEIFS('2017 Individual scores unweight'!C53:CK53,'2017 Individual scores unweight'!$C$2:$CK$2,'2017 Global results'!$D$139,'2017 Individual scores unweight'!$C$4:$CK$4,"y")</f>
        <v>48.947811447811439</v>
      </c>
      <c r="E181">
        <f>AVERAGEIFS('2017 Individual scores unweight'!C53:CK53,'2017 Individual scores unweight'!$C$2:$CK$2,'2017 Global results'!$E$139,'2017 Individual scores unweight'!$C$4:$CK$4,"y")</f>
        <v>48.536890064667844</v>
      </c>
      <c r="F181">
        <f>AVERAGEIFS('2017 Individual scores unweight'!C53:CK53,'2017 Individual scores unweight'!$C$2:$CK$2,'2017 Global results'!$F$139,'2017 Individual scores unweight'!$C$4:$CK$4,"y")</f>
        <v>52.43055555555555</v>
      </c>
      <c r="G181">
        <f>AVERAGEIFS('2017 Individual scores unweight'!C53:CK53,'2017 Individual scores unweight'!$C$2:$CK$2,'2017 Global results'!$G$139,'2017 Individual scores unweight'!$C$4:$CK$4,"y")</f>
        <v>46.163139329805993</v>
      </c>
      <c r="H181">
        <f>AVERAGEIFS('2017 Individual scores unweight'!C53:CK53,'2017 Individual scores unweight'!$C$2:$CK$2,'2017 Global results'!$H$139,'2017 Individual scores unweight'!$C$4:$CK$4,"y")</f>
        <v>30.864197530864192</v>
      </c>
      <c r="I181">
        <f>AVERAGEIF('2017 Individual scores unweight'!$C$4:$CK$4,"y",'2017 Individual scores unweight'!C53:CK53)</f>
        <v>47.852273469557417</v>
      </c>
    </row>
    <row r="182" spans="2:9">
      <c r="B182" s="60" t="s">
        <v>119</v>
      </c>
      <c r="C182" s="95" t="s">
        <v>162</v>
      </c>
      <c r="D182">
        <f>AVERAGEIFS('2017 Individual scores unweight'!C54:CK54,'2017 Individual scores unweight'!$C$2:$CK$2,'2017 Global results'!$D$139,'2017 Individual scores unweight'!$C$4:$CK$4,"y")</f>
        <v>69.907407407407405</v>
      </c>
      <c r="E182">
        <f>AVERAGEIFS('2017 Individual scores unweight'!C54:CK54,'2017 Individual scores unweight'!$C$2:$CK$2,'2017 Global results'!$E$139,'2017 Individual scores unweight'!$C$4:$CK$4,"y")</f>
        <v>50.815268065268071</v>
      </c>
      <c r="F182">
        <f>AVERAGEIFS('2017 Individual scores unweight'!C54:CK54,'2017 Individual scores unweight'!$C$2:$CK$2,'2017 Global results'!$F$139,'2017 Individual scores unweight'!$C$4:$CK$4,"y")</f>
        <v>66.445077556188679</v>
      </c>
      <c r="G182">
        <f>AVERAGEIFS('2017 Individual scores unweight'!C54:CK54,'2017 Individual scores unweight'!$C$2:$CK$2,'2017 Global results'!$G$139,'2017 Individual scores unweight'!$C$4:$CK$4,"y")</f>
        <v>47.395863395863401</v>
      </c>
      <c r="H182">
        <f>AVERAGEIFS('2017 Individual scores unweight'!C54:CK54,'2017 Individual scores unweight'!$C$2:$CK$2,'2017 Global results'!$H$139,'2017 Individual scores unweight'!$C$4:$CK$4,"y")</f>
        <v>64.781144781144775</v>
      </c>
      <c r="I182">
        <f>AVERAGEIF('2017 Individual scores unweight'!$C$4:$CK$4,"y",'2017 Individual scores unweight'!C54:CK54)</f>
        <v>59.166081449414776</v>
      </c>
    </row>
    <row r="183" spans="2:9">
      <c r="B183" s="60" t="s">
        <v>119</v>
      </c>
      <c r="C183" s="95" t="s">
        <v>163</v>
      </c>
      <c r="D183">
        <f>AVERAGEIFS('2017 Individual scores unweight'!C55:CK55,'2017 Individual scores unweight'!$C$2:$CK$2,'2017 Global results'!$D$139,'2017 Individual scores unweight'!$C$4:$CK$4,"y")</f>
        <v>61.161061161061149</v>
      </c>
      <c r="E183">
        <f>AVERAGEIFS('2017 Individual scores unweight'!C55:CK55,'2017 Individual scores unweight'!$C$2:$CK$2,'2017 Global results'!$E$139,'2017 Individual scores unweight'!$C$4:$CK$4,"y")</f>
        <v>34.552469135802468</v>
      </c>
      <c r="F183">
        <f>AVERAGEIFS('2017 Individual scores unweight'!C55:CK55,'2017 Individual scores unweight'!$C$2:$CK$2,'2017 Global results'!$F$139,'2017 Individual scores unweight'!$C$4:$CK$4,"y")</f>
        <v>36.056397306397301</v>
      </c>
      <c r="G183">
        <f>AVERAGEIFS('2017 Individual scores unweight'!C55:CK55,'2017 Individual scores unweight'!$C$2:$CK$2,'2017 Global results'!$G$139,'2017 Individual scores unweight'!$C$4:$CK$4,"y")</f>
        <v>19.144781144781145</v>
      </c>
      <c r="H183">
        <f>AVERAGEIFS('2017 Individual scores unweight'!C55:CK55,'2017 Individual scores unweight'!$C$2:$CK$2,'2017 Global results'!$H$139,'2017 Individual scores unweight'!$C$4:$CK$4,"y")</f>
        <v>34.484848484848484</v>
      </c>
      <c r="I183">
        <f>AVERAGEIF('2017 Individual scores unweight'!$C$4:$CK$4,"y",'2017 Individual scores unweight'!C55:CK55)</f>
        <v>36.470062961729624</v>
      </c>
    </row>
    <row r="184" spans="2:9">
      <c r="B184" s="60" t="s">
        <v>122</v>
      </c>
      <c r="C184" s="95" t="s">
        <v>164</v>
      </c>
      <c r="D184">
        <f>AVERAGEIFS('2017 Individual scores unweight'!C56:CK56,'2017 Individual scores unweight'!$C$2:$CK$2,'2017 Global results'!$D$139,'2017 Individual scores unweight'!$C$4:$CK$4,"y")</f>
        <v>61.868686868686865</v>
      </c>
      <c r="E184">
        <f>AVERAGEIFS('2017 Individual scores unweight'!C56:CK56,'2017 Individual scores unweight'!$C$2:$CK$2,'2017 Global results'!$E$139,'2017 Individual scores unweight'!$C$4:$CK$4,"y")</f>
        <v>54.322681947681943</v>
      </c>
      <c r="F184">
        <f>AVERAGEIFS('2017 Individual scores unweight'!C56:CK56,'2017 Individual scores unweight'!$C$2:$CK$2,'2017 Global results'!$F$139,'2017 Individual scores unweight'!$C$4:$CK$4,"y")</f>
        <v>53.138427930094601</v>
      </c>
      <c r="G184">
        <f>AVERAGEIFS('2017 Individual scores unweight'!C56:CK56,'2017 Individual scores unweight'!$C$2:$CK$2,'2017 Global results'!$G$139,'2017 Individual scores unweight'!$C$4:$CK$4,"y")</f>
        <v>34.001726668393339</v>
      </c>
      <c r="H184">
        <f>AVERAGEIFS('2017 Individual scores unweight'!C56:CK56,'2017 Individual scores unweight'!$C$2:$CK$2,'2017 Global results'!$H$139,'2017 Individual scores unweight'!$C$4:$CK$4,"y")</f>
        <v>59.25925925925926</v>
      </c>
      <c r="I184">
        <f>AVERAGEIF('2017 Individual scores unweight'!$C$4:$CK$4,"y",'2017 Individual scores unweight'!C56:CK56)</f>
        <v>50.643196772363432</v>
      </c>
    </row>
    <row r="185" spans="2:9">
      <c r="B185" s="60" t="s">
        <v>115</v>
      </c>
      <c r="C185" s="95" t="s">
        <v>165</v>
      </c>
      <c r="D185">
        <f>AVERAGEIFS('2017 Individual scores unweight'!C57:CK57,'2017 Individual scores unweight'!$C$2:$CK$2,'2017 Global results'!$D$139,'2017 Individual scores unweight'!$C$4:$CK$4,"y")</f>
        <v>47.863247863247857</v>
      </c>
      <c r="E185">
        <f>AVERAGEIFS('2017 Individual scores unweight'!C57:CK57,'2017 Individual scores unweight'!$C$2:$CK$2,'2017 Global results'!$E$139,'2017 Individual scores unweight'!$C$4:$CK$4,"y")</f>
        <v>32.905982905982903</v>
      </c>
      <c r="F185">
        <f>AVERAGEIFS('2017 Individual scores unweight'!C57:CK57,'2017 Individual scores unweight'!$C$2:$CK$2,'2017 Global results'!$F$139,'2017 Individual scores unweight'!$C$4:$CK$4,"y")</f>
        <v>46.296296296296298</v>
      </c>
      <c r="G185">
        <f>AVERAGEIFS('2017 Individual scores unweight'!C57:CK57,'2017 Individual scores unweight'!$C$2:$CK$2,'2017 Global results'!$G$139,'2017 Individual scores unweight'!$C$4:$CK$4,"y")</f>
        <v>31.481481481481481</v>
      </c>
      <c r="H185">
        <f>AVERAGEIFS('2017 Individual scores unweight'!C57:CK57,'2017 Individual scores unweight'!$C$2:$CK$2,'2017 Global results'!$H$139,'2017 Individual scores unweight'!$C$4:$CK$4,"y")</f>
        <v>56.324786324786317</v>
      </c>
      <c r="I185">
        <f>AVERAGEIF('2017 Individual scores unweight'!$C$4:$CK$4,"y",'2017 Individual scores unweight'!C57:CK57)</f>
        <v>43.48528015194681</v>
      </c>
    </row>
    <row r="186" spans="2:9">
      <c r="B186" s="60" t="s">
        <v>110</v>
      </c>
      <c r="C186" s="95" t="s">
        <v>166</v>
      </c>
      <c r="D186">
        <f>AVERAGEIFS('2017 Individual scores unweight'!C58:CK58,'2017 Individual scores unweight'!$C$2:$CK$2,'2017 Global results'!$D$139,'2017 Individual scores unweight'!$C$4:$CK$4,"y")</f>
        <v>69.074074074074076</v>
      </c>
      <c r="E186">
        <f>AVERAGEIFS('2017 Individual scores unweight'!C58:CK58,'2017 Individual scores unweight'!$C$2:$CK$2,'2017 Global results'!$E$139,'2017 Individual scores unweight'!$C$4:$CK$4,"y")</f>
        <v>54.221611721611715</v>
      </c>
      <c r="F186">
        <f>AVERAGEIFS('2017 Individual scores unweight'!C58:CK58,'2017 Individual scores unweight'!$C$2:$CK$2,'2017 Global results'!$F$139,'2017 Individual scores unweight'!$C$4:$CK$4,"y")</f>
        <v>58.007301340634676</v>
      </c>
      <c r="G186">
        <f>AVERAGEIFS('2017 Individual scores unweight'!C58:CK58,'2017 Individual scores unweight'!$C$2:$CK$2,'2017 Global results'!$G$139,'2017 Individual scores unweight'!$C$4:$CK$4,"y")</f>
        <v>54.447330447330444</v>
      </c>
      <c r="H186">
        <f>AVERAGEIFS('2017 Individual scores unweight'!C58:CK58,'2017 Individual scores unweight'!$C$2:$CK$2,'2017 Global results'!$H$139,'2017 Individual scores unweight'!$C$4:$CK$4,"y")</f>
        <v>68.005698005697994</v>
      </c>
      <c r="I186">
        <f>AVERAGEIF('2017 Individual scores unweight'!$C$4:$CK$4,"y",'2017 Individual scores unweight'!C58:CK58)</f>
        <v>59.073445073445065</v>
      </c>
    </row>
    <row r="187" spans="2:9">
      <c r="B187" s="60" t="s">
        <v>112</v>
      </c>
      <c r="C187" s="95" t="s">
        <v>167</v>
      </c>
      <c r="D187">
        <f>AVERAGEIFS('2017 Individual scores unweight'!C59:CK59,'2017 Individual scores unweight'!$C$2:$CK$2,'2017 Global results'!$D$139,'2017 Individual scores unweight'!$C$4:$CK$4,"y")</f>
        <v>47.719691741430871</v>
      </c>
      <c r="E187">
        <f>AVERAGEIFS('2017 Individual scores unweight'!C59:CK59,'2017 Individual scores unweight'!$C$2:$CK$2,'2017 Global results'!$E$139,'2017 Individual scores unweight'!$C$4:$CK$4,"y")</f>
        <v>44.012853692201517</v>
      </c>
      <c r="F187">
        <f>AVERAGEIFS('2017 Individual scores unweight'!C59:CK59,'2017 Individual scores unweight'!$C$2:$CK$2,'2017 Global results'!$F$139,'2017 Individual scores unweight'!$C$4:$CK$4,"y")</f>
        <v>48.680321735877293</v>
      </c>
      <c r="G187">
        <f>AVERAGEIFS('2017 Individual scores unweight'!C59:CK59,'2017 Individual scores unweight'!$C$2:$CK$2,'2017 Global results'!$G$139,'2017 Individual scores unweight'!$C$4:$CK$4,"y")</f>
        <v>40.368361486008546</v>
      </c>
      <c r="H187">
        <f>AVERAGEIFS('2017 Individual scores unweight'!C59:CK59,'2017 Individual scores unweight'!$C$2:$CK$2,'2017 Global results'!$H$139,'2017 Individual scores unweight'!$C$4:$CK$4,"y")</f>
        <v>39.074074074074076</v>
      </c>
      <c r="I187">
        <f>AVERAGEIF('2017 Individual scores unweight'!$C$4:$CK$4,"y",'2017 Individual scores unweight'!C59:CK59)</f>
        <v>44.996399682695504</v>
      </c>
    </row>
    <row r="188" spans="2:9">
      <c r="B188" s="60" t="s">
        <v>119</v>
      </c>
      <c r="C188" s="95" t="s">
        <v>168</v>
      </c>
      <c r="D188">
        <f>AVERAGEIFS('2017 Individual scores unweight'!C60:CK60,'2017 Individual scores unweight'!$C$2:$CK$2,'2017 Global results'!$D$139,'2017 Individual scores unweight'!$C$4:$CK$4,"y")</f>
        <v>58.848096348096341</v>
      </c>
      <c r="E188">
        <f>AVERAGEIFS('2017 Individual scores unweight'!C60:CK60,'2017 Individual scores unweight'!$C$2:$CK$2,'2017 Global results'!$E$139,'2017 Individual scores unweight'!$C$4:$CK$4,"y")</f>
        <v>46.370489078822416</v>
      </c>
      <c r="F188">
        <f>AVERAGEIFS('2017 Individual scores unweight'!C60:CK60,'2017 Individual scores unweight'!$C$2:$CK$2,'2017 Global results'!$F$139,'2017 Individual scores unweight'!$C$4:$CK$4,"y")</f>
        <v>48.880003741114848</v>
      </c>
      <c r="G188">
        <f>AVERAGEIFS('2017 Individual scores unweight'!C60:CK60,'2017 Individual scores unweight'!$C$2:$CK$2,'2017 Global results'!$G$139,'2017 Individual scores unweight'!$C$4:$CK$4,"y")</f>
        <v>51.111111111111107</v>
      </c>
      <c r="H188">
        <f>AVERAGEIFS('2017 Individual scores unweight'!C60:CK60,'2017 Individual scores unweight'!$C$2:$CK$2,'2017 Global results'!$H$139,'2017 Individual scores unweight'!$C$4:$CK$4,"y")</f>
        <v>71.901234567901241</v>
      </c>
      <c r="I188">
        <f>AVERAGEIF('2017 Individual scores unweight'!$C$4:$CK$4,"y",'2017 Individual scores unweight'!C60:CK60)</f>
        <v>52.080557713891061</v>
      </c>
    </row>
    <row r="189" spans="2:9">
      <c r="B189" s="60" t="s">
        <v>110</v>
      </c>
      <c r="C189" s="95" t="s">
        <v>169</v>
      </c>
      <c r="D189">
        <f>AVERAGEIFS('2017 Individual scores unweight'!C61:CK61,'2017 Individual scores unweight'!$C$2:$CK$2,'2017 Global results'!$D$139,'2017 Individual scores unweight'!$C$4:$CK$4,"y")</f>
        <v>58.754208754208747</v>
      </c>
      <c r="E189">
        <f>AVERAGEIFS('2017 Individual scores unweight'!C61:CK61,'2017 Individual scores unweight'!$C$2:$CK$2,'2017 Global results'!$E$139,'2017 Individual scores unweight'!$C$4:$CK$4,"y")</f>
        <v>37.180555555555557</v>
      </c>
      <c r="F189">
        <f>AVERAGEIFS('2017 Individual scores unweight'!C61:CK61,'2017 Individual scores unweight'!$C$2:$CK$2,'2017 Global results'!$F$139,'2017 Individual scores unweight'!$C$4:$CK$4,"y")</f>
        <v>38.739778739778735</v>
      </c>
      <c r="G189">
        <f>AVERAGEIFS('2017 Individual scores unweight'!C61:CK61,'2017 Individual scores unweight'!$C$2:$CK$2,'2017 Global results'!$G$139,'2017 Individual scores unweight'!$C$4:$CK$4,"y")</f>
        <v>28.17460317460317</v>
      </c>
      <c r="H189">
        <f>AVERAGEIFS('2017 Individual scores unweight'!C61:CK61,'2017 Individual scores unweight'!$C$2:$CK$2,'2017 Global results'!$H$139,'2017 Individual scores unweight'!$C$4:$CK$4,"y")</f>
        <v>36.502244668911331</v>
      </c>
      <c r="I189">
        <f>AVERAGEIF('2017 Individual scores unweight'!$C$4:$CK$4,"y",'2017 Individual scores unweight'!C61:CK61)</f>
        <v>40.283073002371253</v>
      </c>
    </row>
    <row r="190" spans="2:9">
      <c r="B190" s="60" t="s">
        <v>127</v>
      </c>
      <c r="C190" s="95" t="s">
        <v>170</v>
      </c>
      <c r="D190">
        <f>AVERAGEIFS('2017 Individual scores unweight'!C62:CK62,'2017 Individual scores unweight'!$C$2:$CK$2,'2017 Global results'!$D$139,'2017 Individual scores unweight'!$C$4:$CK$4,"y")</f>
        <v>43.286528286528281</v>
      </c>
      <c r="E190">
        <f>AVERAGEIFS('2017 Individual scores unweight'!C62:CK62,'2017 Individual scores unweight'!$C$2:$CK$2,'2017 Global results'!$E$139,'2017 Individual scores unweight'!$C$4:$CK$4,"y")</f>
        <v>35.882275132275133</v>
      </c>
      <c r="F190">
        <f>AVERAGEIFS('2017 Individual scores unweight'!C62:CK62,'2017 Individual scores unweight'!$C$2:$CK$2,'2017 Global results'!$F$139,'2017 Individual scores unweight'!$C$4:$CK$4,"y")</f>
        <v>34.707977207977201</v>
      </c>
      <c r="G190">
        <f>AVERAGEIFS('2017 Individual scores unweight'!C62:CK62,'2017 Individual scores unweight'!$C$2:$CK$2,'2017 Global results'!$G$139,'2017 Individual scores unweight'!$C$4:$CK$4,"y")</f>
        <v>36.897842897842892</v>
      </c>
      <c r="H190">
        <f>AVERAGEIFS('2017 Individual scores unweight'!C62:CK62,'2017 Individual scores unweight'!$C$2:$CK$2,'2017 Global results'!$H$139,'2017 Individual scores unweight'!$C$4:$CK$4,"y")</f>
        <v>70.656084656084658</v>
      </c>
      <c r="I190">
        <f>AVERAGEIF('2017 Individual scores unweight'!$C$4:$CK$4,"y",'2017 Individual scores unweight'!C62:CK62)</f>
        <v>39.003418803418796</v>
      </c>
    </row>
    <row r="191" spans="2:9">
      <c r="B191" s="60" t="s">
        <v>110</v>
      </c>
      <c r="C191" s="95" t="s">
        <v>171</v>
      </c>
      <c r="D191">
        <f>AVERAGEIFS('2017 Individual scores unweight'!C63:CK63,'2017 Individual scores unweight'!$C$2:$CK$2,'2017 Global results'!$D$139,'2017 Individual scores unweight'!$C$4:$CK$4,"y")</f>
        <v>76.847312999273782</v>
      </c>
      <c r="E191">
        <f>AVERAGEIFS('2017 Individual scores unweight'!C63:CK63,'2017 Individual scores unweight'!$C$2:$CK$2,'2017 Global results'!$E$139,'2017 Individual scores unweight'!$C$4:$CK$4,"y")</f>
        <v>64.857609710550889</v>
      </c>
      <c r="F191">
        <f>AVERAGEIFS('2017 Individual scores unweight'!C63:CK63,'2017 Individual scores unweight'!$C$2:$CK$2,'2017 Global results'!$F$139,'2017 Individual scores unweight'!$C$4:$CK$4,"y")</f>
        <v>65.53789725766849</v>
      </c>
      <c r="G191">
        <f>AVERAGEIFS('2017 Individual scores unweight'!C63:CK63,'2017 Individual scores unweight'!$C$2:$CK$2,'2017 Global results'!$G$139,'2017 Individual scores unweight'!$C$4:$CK$4,"y")</f>
        <v>56.211419753086417</v>
      </c>
      <c r="H191">
        <f>AVERAGEIFS('2017 Individual scores unweight'!C63:CK63,'2017 Individual scores unweight'!$C$2:$CK$2,'2017 Global results'!$H$139,'2017 Individual scores unweight'!$C$4:$CK$4,"y")</f>
        <v>72.021604938271594</v>
      </c>
      <c r="I191">
        <f>AVERAGEIF('2017 Individual scores unweight'!$C$4:$CK$4,"y",'2017 Individual scores unweight'!C63:CK63)</f>
        <v>65.656288904450676</v>
      </c>
    </row>
    <row r="192" spans="2:9">
      <c r="B192" s="60" t="s">
        <v>122</v>
      </c>
      <c r="C192" s="95" t="s">
        <v>172</v>
      </c>
      <c r="D192">
        <f>AVERAGEIFS('2017 Individual scores unweight'!C64:CK64,'2017 Individual scores unweight'!$C$2:$CK$2,'2017 Global results'!$D$139,'2017 Individual scores unweight'!$C$4:$CK$4,"y")</f>
        <v>68.030303030303031</v>
      </c>
      <c r="E192">
        <f>AVERAGEIFS('2017 Individual scores unweight'!C64:CK64,'2017 Individual scores unweight'!$C$2:$CK$2,'2017 Global results'!$E$139,'2017 Individual scores unweight'!$C$4:$CK$4,"y")</f>
        <v>65.47258297258297</v>
      </c>
      <c r="F192">
        <f>AVERAGEIFS('2017 Individual scores unweight'!C64:CK64,'2017 Individual scores unweight'!$C$2:$CK$2,'2017 Global results'!$F$139,'2017 Individual scores unweight'!$C$4:$CK$4,"y")</f>
        <v>63.335738335738334</v>
      </c>
      <c r="G192">
        <f>AVERAGEIFS('2017 Individual scores unweight'!C64:CK64,'2017 Individual scores unweight'!$C$2:$CK$2,'2017 Global results'!$G$139,'2017 Individual scores unweight'!$C$4:$CK$4,"y")</f>
        <v>53.644781144781142</v>
      </c>
      <c r="H192">
        <f>AVERAGEIFS('2017 Individual scores unweight'!C64:CK64,'2017 Individual scores unweight'!$C$2:$CK$2,'2017 Global results'!$H$139,'2017 Individual scores unweight'!$C$4:$CK$4,"y")</f>
        <v>67.427288760622091</v>
      </c>
      <c r="I192">
        <f>AVERAGEIF('2017 Individual scores unweight'!$C$4:$CK$4,"y",'2017 Individual scores unweight'!C64:CK64)</f>
        <v>62.483858425525092</v>
      </c>
    </row>
    <row r="193" spans="2:9">
      <c r="B193" s="60" t="s">
        <v>119</v>
      </c>
      <c r="C193" s="95" t="s">
        <v>173</v>
      </c>
      <c r="D193">
        <f>AVERAGEIFS('2017 Individual scores unweight'!C65:CK65,'2017 Individual scores unweight'!$C$2:$CK$2,'2017 Global results'!$D$139,'2017 Individual scores unweight'!$C$4:$CK$4,"y")</f>
        <v>66.633597883597886</v>
      </c>
      <c r="E193">
        <f>AVERAGEIFS('2017 Individual scores unweight'!C65:CK65,'2017 Individual scores unweight'!$C$2:$CK$2,'2017 Global results'!$E$139,'2017 Individual scores unweight'!$C$4:$CK$4,"y")</f>
        <v>55.247453164119833</v>
      </c>
      <c r="F193">
        <f>AVERAGEIFS('2017 Individual scores unweight'!C65:CK65,'2017 Individual scores unweight'!$C$2:$CK$2,'2017 Global results'!$F$139,'2017 Individual scores unweight'!$C$4:$CK$4,"y")</f>
        <v>64.826572604350375</v>
      </c>
      <c r="G193">
        <f>AVERAGEIFS('2017 Individual scores unweight'!C65:CK65,'2017 Individual scores unweight'!$C$2:$CK$2,'2017 Global results'!$G$139,'2017 Individual scores unweight'!$C$4:$CK$4,"y")</f>
        <v>45.70987654320988</v>
      </c>
      <c r="H193">
        <f>AVERAGEIFS('2017 Individual scores unweight'!C65:CK65,'2017 Individual scores unweight'!$C$2:$CK$2,'2017 Global results'!$H$139,'2017 Individual scores unweight'!$C$4:$CK$4,"y")</f>
        <v>59.645909645909647</v>
      </c>
      <c r="I193">
        <f>AVERAGEIF('2017 Individual scores unweight'!$C$4:$CK$4,"y",'2017 Individual scores unweight'!C65:CK65)</f>
        <v>58.233946608946624</v>
      </c>
    </row>
    <row r="194" spans="2:9">
      <c r="B194" s="60" t="s">
        <v>127</v>
      </c>
      <c r="C194" s="95" t="s">
        <v>174</v>
      </c>
      <c r="D194">
        <f>AVERAGEIFS('2017 Individual scores unweight'!C66:CK66,'2017 Individual scores unweight'!$C$2:$CK$2,'2017 Global results'!$D$139,'2017 Individual scores unweight'!$C$4:$CK$4,"y")</f>
        <v>58.986928104575163</v>
      </c>
      <c r="E194">
        <f>AVERAGEIFS('2017 Individual scores unweight'!C66:CK66,'2017 Individual scores unweight'!$C$2:$CK$2,'2017 Global results'!$E$139,'2017 Individual scores unweight'!$C$4:$CK$4,"y")</f>
        <v>37.538392707510354</v>
      </c>
      <c r="F194">
        <f>AVERAGEIFS('2017 Individual scores unweight'!C66:CK66,'2017 Individual scores unweight'!$C$2:$CK$2,'2017 Global results'!$F$139,'2017 Individual scores unweight'!$C$4:$CK$4,"y")</f>
        <v>44.961025720829639</v>
      </c>
      <c r="G194">
        <f>AVERAGEIFS('2017 Individual scores unweight'!C66:CK66,'2017 Individual scores unweight'!$C$2:$CK$2,'2017 Global results'!$G$139,'2017 Individual scores unweight'!$C$4:$CK$4,"y")</f>
        <v>22.285849952516621</v>
      </c>
      <c r="H194">
        <f>AVERAGEIFS('2017 Individual scores unweight'!C66:CK66,'2017 Individual scores unweight'!$C$2:$CK$2,'2017 Global results'!$H$139,'2017 Individual scores unweight'!$C$4:$CK$4,"y")</f>
        <v>46.657046657046656</v>
      </c>
      <c r="I194">
        <f>AVERAGEIF('2017 Individual scores unweight'!$C$4:$CK$4,"y",'2017 Individual scores unweight'!C66:CK66)</f>
        <v>40.697686699647491</v>
      </c>
    </row>
    <row r="195" spans="2:9">
      <c r="B195" s="60" t="s">
        <v>110</v>
      </c>
      <c r="C195" s="95" t="s">
        <v>177</v>
      </c>
      <c r="D195">
        <f>AVERAGEIFS('2017 Individual scores unweight'!C67:CK67,'2017 Individual scores unweight'!$C$2:$CK$2,'2017 Global results'!$D$139,'2017 Individual scores unweight'!$C$4:$CK$4,"y")</f>
        <v>42.592592592592595</v>
      </c>
      <c r="E195">
        <f>AVERAGEIFS('2017 Individual scores unweight'!C67:CK67,'2017 Individual scores unweight'!$C$2:$CK$2,'2017 Global results'!$E$139,'2017 Individual scores unweight'!$C$4:$CK$4,"y")</f>
        <v>36.65439807106474</v>
      </c>
      <c r="F195">
        <f>AVERAGEIFS('2017 Individual scores unweight'!C67:CK67,'2017 Individual scores unweight'!$C$2:$CK$2,'2017 Global results'!$F$139,'2017 Individual scores unweight'!$C$4:$CK$4,"y")</f>
        <v>38.440222329111215</v>
      </c>
      <c r="G195">
        <f>AVERAGEIFS('2017 Individual scores unweight'!C67:CK67,'2017 Individual scores unweight'!$C$2:$CK$2,'2017 Global results'!$G$139,'2017 Individual scores unweight'!$C$4:$CK$4,"y")</f>
        <v>30.555555555555554</v>
      </c>
      <c r="H195">
        <f>AVERAGEIFS('2017 Individual scores unweight'!C67:CK67,'2017 Individual scores unweight'!$C$2:$CK$2,'2017 Global results'!$H$139,'2017 Individual scores unweight'!$C$4:$CK$4,"y")</f>
        <v>34.413580246913583</v>
      </c>
      <c r="I195">
        <f>AVERAGEIF('2017 Individual scores unweight'!$C$4:$CK$4,"y",'2017 Individual scores unweight'!C67:CK67)</f>
        <v>37.06658416307539</v>
      </c>
    </row>
    <row r="196" spans="2:9">
      <c r="B196" s="60" t="s">
        <v>112</v>
      </c>
      <c r="C196" s="95" t="s">
        <v>182</v>
      </c>
      <c r="D196">
        <f>AVERAGEIFS('2017 Individual scores unweight'!C68:CK68,'2017 Individual scores unweight'!$C$2:$CK$2,'2017 Global results'!$D$139,'2017 Individual scores unweight'!$C$4:$CK$4,"y")</f>
        <v>52.703373015873012</v>
      </c>
      <c r="E196">
        <f>AVERAGEIFS('2017 Individual scores unweight'!C68:CK68,'2017 Individual scores unweight'!$C$2:$CK$2,'2017 Global results'!$E$139,'2017 Individual scores unweight'!$C$4:$CK$4,"y")</f>
        <v>44.024146695715316</v>
      </c>
      <c r="F196">
        <f>AVERAGEIFS('2017 Individual scores unweight'!C68:CK68,'2017 Individual scores unweight'!$C$2:$CK$2,'2017 Global results'!$F$139,'2017 Individual scores unweight'!$C$4:$CK$4,"y")</f>
        <v>49.106753812636157</v>
      </c>
      <c r="G196">
        <f>AVERAGEIFS('2017 Individual scores unweight'!C68:CK68,'2017 Individual scores unweight'!$C$2:$CK$2,'2017 Global results'!$G$139,'2017 Individual scores unweight'!$C$4:$CK$4,"y")</f>
        <v>41.291005291005291</v>
      </c>
      <c r="H196">
        <f>AVERAGEIFS('2017 Individual scores unweight'!C68:CK68,'2017 Individual scores unweight'!$C$2:$CK$2,'2017 Global results'!$H$139,'2017 Individual scores unweight'!$C$4:$CK$4,"y")</f>
        <v>56.05820105820105</v>
      </c>
      <c r="I196">
        <f>AVERAGEIF('2017 Individual scores unweight'!$C$4:$CK$4,"y",'2017 Individual scores unweight'!C68:CK68)</f>
        <v>47.203191461769883</v>
      </c>
    </row>
    <row r="197" spans="2:9">
      <c r="B197" s="60" t="s">
        <v>122</v>
      </c>
      <c r="C197" s="95" t="s">
        <v>183</v>
      </c>
      <c r="D197">
        <f>AVERAGEIFS('2017 Individual scores unweight'!C69:CK69,'2017 Individual scores unweight'!$C$2:$CK$2,'2017 Global results'!$D$139,'2017 Individual scores unweight'!$C$4:$CK$4,"y")</f>
        <v>58.914141414141412</v>
      </c>
      <c r="E197">
        <f>AVERAGEIFS('2017 Individual scores unweight'!C69:CK69,'2017 Individual scores unweight'!$C$2:$CK$2,'2017 Global results'!$E$139,'2017 Individual scores unweight'!$C$4:$CK$4,"y")</f>
        <v>50.649658982992314</v>
      </c>
      <c r="F197">
        <f>AVERAGEIFS('2017 Individual scores unweight'!C69:CK69,'2017 Individual scores unweight'!$C$2:$CK$2,'2017 Global results'!$F$139,'2017 Individual scores unweight'!$C$4:$CK$4,"y")</f>
        <v>59.095585484474363</v>
      </c>
      <c r="G197">
        <f>AVERAGEIFS('2017 Individual scores unweight'!C69:CK69,'2017 Individual scores unweight'!$C$2:$CK$2,'2017 Global results'!$G$139,'2017 Individual scores unweight'!$C$4:$CK$4,"y")</f>
        <v>39.553310886644212</v>
      </c>
      <c r="H197">
        <f>AVERAGEIFS('2017 Individual scores unweight'!C69:CK69,'2017 Individual scores unweight'!$C$2:$CK$2,'2017 Global results'!$H$139,'2017 Individual scores unweight'!$C$4:$CK$4,"y")</f>
        <v>58.916429249762587</v>
      </c>
      <c r="I197">
        <f>AVERAGEIF('2017 Individual scores unweight'!$C$4:$CK$4,"y",'2017 Individual scores unweight'!C69:CK69)</f>
        <v>52.475584908918243</v>
      </c>
    </row>
    <row r="198" spans="2:9">
      <c r="B198" s="60" t="s">
        <v>110</v>
      </c>
      <c r="C198" s="95" t="s">
        <v>184</v>
      </c>
      <c r="D198">
        <f>AVERAGEIFS('2017 Individual scores unweight'!C70:CK70,'2017 Individual scores unweight'!$C$2:$CK$2,'2017 Global results'!$D$139,'2017 Individual scores unweight'!$C$4:$CK$4,"y")</f>
        <v>25.503323836657174</v>
      </c>
      <c r="E198">
        <f>AVERAGEIFS('2017 Individual scores unweight'!C70:CK70,'2017 Individual scores unweight'!$C$2:$CK$2,'2017 Global results'!$E$139,'2017 Individual scores unweight'!$C$4:$CK$4,"y")</f>
        <v>16.654077404077405</v>
      </c>
      <c r="F198">
        <f>AVERAGEIFS('2017 Individual scores unweight'!C70:CK70,'2017 Individual scores unweight'!$C$2:$CK$2,'2017 Global results'!$F$139,'2017 Individual scores unweight'!$C$4:$CK$4,"y")</f>
        <v>39.526677026677028</v>
      </c>
      <c r="G198">
        <f>AVERAGEIFS('2017 Individual scores unweight'!C70:CK70,'2017 Individual scores unweight'!$C$2:$CK$2,'2017 Global results'!$G$139,'2017 Individual scores unweight'!$C$4:$CK$4,"y")</f>
        <v>16.548821548821547</v>
      </c>
      <c r="H198">
        <f>AVERAGEIFS('2017 Individual scores unweight'!C70:CK70,'2017 Individual scores unweight'!$C$2:$CK$2,'2017 Global results'!$H$139,'2017 Individual scores unweight'!$C$4:$CK$4,"y")</f>
        <v>67.416361416361411</v>
      </c>
      <c r="I198">
        <f>AVERAGEIF('2017 Individual scores unweight'!$C$4:$CK$4,"y",'2017 Individual scores unweight'!C70:CK70)</f>
        <v>27.79750681417347</v>
      </c>
    </row>
    <row r="199" spans="2:9">
      <c r="B199" s="60" t="s">
        <v>122</v>
      </c>
      <c r="C199" s="95" t="s">
        <v>185</v>
      </c>
      <c r="D199">
        <f>AVERAGEIFS('2017 Individual scores unweight'!C71:CK71,'2017 Individual scores unweight'!$C$2:$CK$2,'2017 Global results'!$D$139,'2017 Individual scores unweight'!$C$4:$CK$4,"y")</f>
        <v>43.672839506172835</v>
      </c>
      <c r="E199">
        <f>AVERAGEIFS('2017 Individual scores unweight'!C71:CK71,'2017 Individual scores unweight'!$C$2:$CK$2,'2017 Global results'!$E$139,'2017 Individual scores unweight'!$C$4:$CK$4,"y")</f>
        <v>40.949272949272945</v>
      </c>
      <c r="F199">
        <f>AVERAGEIFS('2017 Individual scores unweight'!C71:CK71,'2017 Individual scores unweight'!$C$2:$CK$2,'2017 Global results'!$F$139,'2017 Individual scores unweight'!$C$4:$CK$4,"y")</f>
        <v>41.378066378066379</v>
      </c>
      <c r="G199">
        <f>AVERAGEIFS('2017 Individual scores unweight'!C71:CK71,'2017 Individual scores unweight'!$C$2:$CK$2,'2017 Global results'!$G$139,'2017 Individual scores unweight'!$C$4:$CK$4,"y")</f>
        <v>29.666666666666664</v>
      </c>
      <c r="H199">
        <f>AVERAGEIFS('2017 Individual scores unweight'!C71:CK71,'2017 Individual scores unweight'!$C$2:$CK$2,'2017 Global results'!$H$139,'2017 Individual scores unweight'!$C$4:$CK$4,"y")</f>
        <v>50.314204314204311</v>
      </c>
      <c r="I199">
        <f>AVERAGEIF('2017 Individual scores unweight'!$C$4:$CK$4,"y",'2017 Individual scores unweight'!C71:CK71)</f>
        <v>39.270219286885961</v>
      </c>
    </row>
    <row r="200" spans="2:9">
      <c r="B200" s="60" t="s">
        <v>110</v>
      </c>
      <c r="C200" s="95" t="s">
        <v>186</v>
      </c>
      <c r="D200">
        <f>AVERAGEIFS('2017 Individual scores unweight'!C72:CK72,'2017 Individual scores unweight'!$C$2:$CK$2,'2017 Global results'!$D$139,'2017 Individual scores unweight'!$C$4:$CK$4,"y")</f>
        <v>64.751683501683488</v>
      </c>
      <c r="E200">
        <f>AVERAGEIFS('2017 Individual scores unweight'!C72:CK72,'2017 Individual scores unweight'!$C$2:$CK$2,'2017 Global results'!$E$139,'2017 Individual scores unweight'!$C$4:$CK$4,"y")</f>
        <v>33.715768799102136</v>
      </c>
      <c r="F200">
        <f>AVERAGEIFS('2017 Individual scores unweight'!C72:CK72,'2017 Individual scores unweight'!$C$2:$CK$2,'2017 Global results'!$F$139,'2017 Individual scores unweight'!$C$4:$CK$4,"y")</f>
        <v>45.752431724653945</v>
      </c>
      <c r="G200">
        <f>AVERAGEIFS('2017 Individual scores unweight'!C72:CK72,'2017 Individual scores unweight'!$C$2:$CK$2,'2017 Global results'!$G$139,'2017 Individual scores unweight'!$C$4:$CK$4,"y")</f>
        <v>39.047138047138048</v>
      </c>
      <c r="H200">
        <f>AVERAGEIFS('2017 Individual scores unweight'!C72:CK72,'2017 Individual scores unweight'!$C$2:$CK$2,'2017 Global results'!$H$139,'2017 Individual scores unweight'!$C$4:$CK$4,"y")</f>
        <v>46.543209876543209</v>
      </c>
      <c r="I200">
        <f>AVERAGEIF('2017 Individual scores unweight'!$C$4:$CK$4,"y",'2017 Individual scores unweight'!C72:CK72)</f>
        <v>45.508164983164974</v>
      </c>
    </row>
    <row r="201" spans="2:9">
      <c r="B201" s="60" t="s">
        <v>115</v>
      </c>
      <c r="C201" s="95" t="s">
        <v>187</v>
      </c>
      <c r="D201">
        <f>AVERAGEIFS('2017 Individual scores unweight'!C73:CK73,'2017 Individual scores unweight'!$C$2:$CK$2,'2017 Global results'!$D$139,'2017 Individual scores unweight'!$C$4:$CK$4,"y")</f>
        <v>52.910052910052912</v>
      </c>
      <c r="E201">
        <f>AVERAGEIFS('2017 Individual scores unweight'!C73:CK73,'2017 Individual scores unweight'!$C$2:$CK$2,'2017 Global results'!$E$139,'2017 Individual scores unweight'!$C$4:$CK$4,"y")</f>
        <v>41.289034132171388</v>
      </c>
      <c r="F201">
        <f>AVERAGEIFS('2017 Individual scores unweight'!C73:CK73,'2017 Individual scores unweight'!$C$2:$CK$2,'2017 Global results'!$F$139,'2017 Individual scores unweight'!$C$4:$CK$4,"y")</f>
        <v>53.862433862433868</v>
      </c>
      <c r="G201">
        <f>AVERAGEIFS('2017 Individual scores unweight'!C73:CK73,'2017 Individual scores unweight'!$C$2:$CK$2,'2017 Global results'!$G$139,'2017 Individual scores unweight'!$C$4:$CK$4,"y")</f>
        <v>37.037037037037031</v>
      </c>
      <c r="H201">
        <f>AVERAGEIFS('2017 Individual scores unweight'!C73:CK73,'2017 Individual scores unweight'!$C$2:$CK$2,'2017 Global results'!$H$139,'2017 Individual scores unweight'!$C$4:$CK$4,"y")</f>
        <v>32.287581699346404</v>
      </c>
      <c r="I201">
        <f>AVERAGEIF('2017 Individual scores unweight'!$C$4:$CK$4,"y",'2017 Individual scores unweight'!C73:CK73)</f>
        <v>46.682652859123444</v>
      </c>
    </row>
    <row r="202" spans="2:9">
      <c r="B202" s="60" t="s">
        <v>115</v>
      </c>
      <c r="C202" s="95" t="s">
        <v>188</v>
      </c>
      <c r="D202">
        <f>AVERAGEIFS('2017 Individual scores unweight'!C74:CK74,'2017 Individual scores unweight'!$C$2:$CK$2,'2017 Global results'!$D$139,'2017 Individual scores unweight'!$C$4:$CK$4,"y")</f>
        <v>7.2530864197530862</v>
      </c>
      <c r="E202">
        <f>AVERAGEIFS('2017 Individual scores unweight'!C74:CK74,'2017 Individual scores unweight'!$C$2:$CK$2,'2017 Global results'!$E$139,'2017 Individual scores unweight'!$C$4:$CK$4,"y")</f>
        <v>25.152336860670196</v>
      </c>
      <c r="F202">
        <f>AVERAGEIFS('2017 Individual scores unweight'!C74:CK74,'2017 Individual scores unweight'!$C$2:$CK$2,'2017 Global results'!$F$139,'2017 Individual scores unweight'!$C$4:$CK$4,"y")</f>
        <v>23.201058201058199</v>
      </c>
      <c r="G202">
        <f>AVERAGEIFS('2017 Individual scores unweight'!C74:CK74,'2017 Individual scores unweight'!$C$2:$CK$2,'2017 Global results'!$G$139,'2017 Individual scores unweight'!$C$4:$CK$4,"y")</f>
        <v>13.209876543209877</v>
      </c>
      <c r="H202">
        <f>AVERAGEIFS('2017 Individual scores unweight'!C74:CK74,'2017 Individual scores unweight'!$C$2:$CK$2,'2017 Global results'!$H$139,'2017 Individual scores unweight'!$C$4:$CK$4,"y")</f>
        <v>39.682539682539677</v>
      </c>
      <c r="I202">
        <f>AVERAGEIF('2017 Individual scores unweight'!$C$4:$CK$4,"y",'2017 Individual scores unweight'!C74:CK74)</f>
        <v>18.230991573584159</v>
      </c>
    </row>
    <row r="203" spans="2:9">
      <c r="B203" s="60" t="s">
        <v>127</v>
      </c>
      <c r="C203" s="95" t="s">
        <v>189</v>
      </c>
      <c r="D203">
        <f>AVERAGEIFS('2017 Individual scores unweight'!C75:CK75,'2017 Individual scores unweight'!$C$2:$CK$2,'2017 Global results'!$D$139,'2017 Individual scores unweight'!$C$4:$CK$4,"y")</f>
        <v>82.777777777777771</v>
      </c>
      <c r="E203">
        <f>AVERAGEIFS('2017 Individual scores unweight'!C75:CK75,'2017 Individual scores unweight'!$C$2:$CK$2,'2017 Global results'!$E$139,'2017 Individual scores unweight'!$C$4:$CK$4,"y")</f>
        <v>71.972425722425726</v>
      </c>
      <c r="F203">
        <f>AVERAGEIFS('2017 Individual scores unweight'!C75:CK75,'2017 Individual scores unweight'!$C$2:$CK$2,'2017 Global results'!$F$139,'2017 Individual scores unweight'!$C$4:$CK$4,"y")</f>
        <v>74.973544973544975</v>
      </c>
      <c r="G203">
        <f>AVERAGEIFS('2017 Individual scores unweight'!C75:CK75,'2017 Individual scores unweight'!$C$2:$CK$2,'2017 Global results'!$G$139,'2017 Individual scores unweight'!$C$4:$CK$4,"y")</f>
        <v>69.303215303215296</v>
      </c>
      <c r="H203">
        <f>AVERAGEIFS('2017 Individual scores unweight'!C75:CK75,'2017 Individual scores unweight'!$C$2:$CK$2,'2017 Global results'!$H$139,'2017 Individual scores unweight'!$C$4:$CK$4,"y")</f>
        <v>82.666666666666657</v>
      </c>
      <c r="I203">
        <f>AVERAGEIF('2017 Individual scores unweight'!$C$4:$CK$4,"y",'2017 Individual scores unweight'!C75:CK75)</f>
        <v>74.901241351241353</v>
      </c>
    </row>
    <row r="204" spans="2:9">
      <c r="B204" s="60" t="s">
        <v>119</v>
      </c>
      <c r="C204" s="95" t="s">
        <v>190</v>
      </c>
      <c r="D204">
        <f>AVERAGEIFS('2017 Individual scores unweight'!C76:CK76,'2017 Individual scores unweight'!$C$2:$CK$2,'2017 Global results'!$D$139,'2017 Individual scores unweight'!$C$4:$CK$4,"y")</f>
        <v>79.636437908496731</v>
      </c>
      <c r="E204">
        <f>AVERAGEIFS('2017 Individual scores unweight'!C76:CK76,'2017 Individual scores unweight'!$C$2:$CK$2,'2017 Global results'!$E$139,'2017 Individual scores unweight'!$C$4:$CK$4,"y")</f>
        <v>65.953703703703695</v>
      </c>
      <c r="F204">
        <f>AVERAGEIFS('2017 Individual scores unweight'!C76:CK76,'2017 Individual scores unweight'!$C$2:$CK$2,'2017 Global results'!$F$139,'2017 Individual scores unweight'!$C$4:$CK$4,"y")</f>
        <v>65.911002577669237</v>
      </c>
      <c r="G204">
        <f>AVERAGEIFS('2017 Individual scores unweight'!C76:CK76,'2017 Individual scores unweight'!$C$2:$CK$2,'2017 Global results'!$G$139,'2017 Individual scores unweight'!$C$4:$CK$4,"y")</f>
        <v>57.845651080945196</v>
      </c>
      <c r="H204">
        <f>AVERAGEIFS('2017 Individual scores unweight'!C76:CK76,'2017 Individual scores unweight'!$C$2:$CK$2,'2017 Global results'!$H$139,'2017 Individual scores unweight'!$C$4:$CK$4,"y")</f>
        <v>63.879629629629633</v>
      </c>
      <c r="I204">
        <f>AVERAGEIF('2017 Individual scores unweight'!$C$4:$CK$4,"y",'2017 Individual scores unweight'!C76:CK76)</f>
        <v>66.546723347458652</v>
      </c>
    </row>
    <row r="205" spans="2:9">
      <c r="B205" s="60" t="s">
        <v>119</v>
      </c>
      <c r="C205" s="95" t="s">
        <v>191</v>
      </c>
      <c r="D205">
        <f>AVERAGEIFS('2017 Individual scores unweight'!C77:CK77,'2017 Individual scores unweight'!$C$2:$CK$2,'2017 Global results'!$D$139,'2017 Individual scores unweight'!$C$4:$CK$4,"y")</f>
        <v>63.804713804713806</v>
      </c>
      <c r="E205">
        <f>AVERAGEIFS('2017 Individual scores unweight'!C77:CK77,'2017 Individual scores unweight'!$C$2:$CK$2,'2017 Global results'!$E$139,'2017 Individual scores unweight'!$C$4:$CK$4,"y")</f>
        <v>53.407657157657155</v>
      </c>
      <c r="F205">
        <f>AVERAGEIFS('2017 Individual scores unweight'!C77:CK77,'2017 Individual scores unweight'!$C$2:$CK$2,'2017 Global results'!$F$139,'2017 Individual scores unweight'!$C$4:$CK$4,"y")</f>
        <v>63.550862717529384</v>
      </c>
      <c r="G205">
        <f>AVERAGEIFS('2017 Individual scores unweight'!C77:CK77,'2017 Individual scores unweight'!$C$2:$CK$2,'2017 Global results'!$G$139,'2017 Individual scores unweight'!$C$4:$CK$4,"y")</f>
        <v>41.830687830687829</v>
      </c>
      <c r="H205">
        <f>AVERAGEIFS('2017 Individual scores unweight'!C77:CK77,'2017 Individual scores unweight'!$C$2:$CK$2,'2017 Global results'!$H$139,'2017 Individual scores unweight'!$C$4:$CK$4,"y")</f>
        <v>49.682539682539677</v>
      </c>
      <c r="I205">
        <f>AVERAGEIF('2017 Individual scores unweight'!$C$4:$CK$4,"y",'2017 Individual scores unweight'!C77:CK77)</f>
        <v>55.449531949531959</v>
      </c>
    </row>
    <row r="206" spans="2:9">
      <c r="B206" s="60" t="s">
        <v>127</v>
      </c>
      <c r="C206" s="95" t="s">
        <v>192</v>
      </c>
      <c r="D206">
        <f>AVERAGEIFS('2017 Individual scores unweight'!C78:CK78,'2017 Individual scores unweight'!$C$2:$CK$2,'2017 Global results'!$D$139,'2017 Individual scores unweight'!$C$4:$CK$4,"y")</f>
        <v>88.240740740740733</v>
      </c>
      <c r="E206">
        <f>AVERAGEIFS('2017 Individual scores unweight'!C78:CK78,'2017 Individual scores unweight'!$C$2:$CK$2,'2017 Global results'!$E$139,'2017 Individual scores unweight'!$C$4:$CK$4,"y")</f>
        <v>43.074074074074076</v>
      </c>
      <c r="F206">
        <f>AVERAGEIFS('2017 Individual scores unweight'!C78:CK78,'2017 Individual scores unweight'!$C$2:$CK$2,'2017 Global results'!$F$139,'2017 Individual scores unweight'!$C$4:$CK$4,"y")</f>
        <v>46.543209876543209</v>
      </c>
      <c r="G206">
        <f>AVERAGEIFS('2017 Individual scores unweight'!C78:CK78,'2017 Individual scores unweight'!$C$2:$CK$2,'2017 Global results'!$G$139,'2017 Individual scores unweight'!$C$4:$CK$4,"y")</f>
        <v>29.333333333333325</v>
      </c>
      <c r="H206">
        <f>AVERAGEIFS('2017 Individual scores unweight'!C78:CK78,'2017 Individual scores unweight'!$C$2:$CK$2,'2017 Global results'!$H$139,'2017 Individual scores unweight'!$C$4:$CK$4,"y")</f>
        <v>41.629629629629633</v>
      </c>
      <c r="I206">
        <f>AVERAGEIF('2017 Individual scores unweight'!$C$4:$CK$4,"y",'2017 Individual scores unweight'!C78:CK78)</f>
        <v>49.640740740740746</v>
      </c>
    </row>
    <row r="207" spans="2:9">
      <c r="B207" s="60" t="s">
        <v>110</v>
      </c>
      <c r="C207" s="95" t="s">
        <v>193</v>
      </c>
      <c r="D207">
        <f>AVERAGEIFS('2017 Individual scores unweight'!C79:CK79,'2017 Individual scores unweight'!$C$2:$CK$2,'2017 Global results'!$D$139,'2017 Individual scores unweight'!$C$4:$CK$4,"y")</f>
        <v>57.26495726495726</v>
      </c>
      <c r="E207">
        <f>AVERAGEIFS('2017 Individual scores unweight'!C79:CK79,'2017 Individual scores unweight'!$C$2:$CK$2,'2017 Global results'!$E$139,'2017 Individual scores unweight'!$C$4:$CK$4,"y")</f>
        <v>56.239316239316238</v>
      </c>
      <c r="F207">
        <f>AVERAGEIFS('2017 Individual scores unweight'!C79:CK79,'2017 Individual scores unweight'!$C$2:$CK$2,'2017 Global results'!$F$139,'2017 Individual scores unweight'!$C$4:$CK$4,"y")</f>
        <v>59.259259259259245</v>
      </c>
      <c r="G207">
        <f>AVERAGEIFS('2017 Individual scores unweight'!C79:CK79,'2017 Individual scores unweight'!$C$2:$CK$2,'2017 Global results'!$G$139,'2017 Individual scores unweight'!$C$4:$CK$4,"y")</f>
        <v>53.162393162393165</v>
      </c>
      <c r="H207">
        <f>AVERAGEIFS('2017 Individual scores unweight'!C79:CK79,'2017 Individual scores unweight'!$C$2:$CK$2,'2017 Global results'!$H$139,'2017 Individual scores unweight'!$C$4:$CK$4,"y")</f>
        <v>43.076923076923073</v>
      </c>
      <c r="I207">
        <f>AVERAGEIF('2017 Individual scores unweight'!$C$4:$CK$4,"y",'2017 Individual scores unweight'!C79:CK79)</f>
        <v>55.92307692307692</v>
      </c>
    </row>
    <row r="208" spans="2:9">
      <c r="B208" s="60" t="s">
        <v>127</v>
      </c>
      <c r="C208" s="95" t="s">
        <v>194</v>
      </c>
      <c r="D208">
        <f>AVERAGEIFS('2017 Individual scores unweight'!C80:CK80,'2017 Individual scores unweight'!$C$2:$CK$2,'2017 Global results'!$D$139,'2017 Individual scores unweight'!$C$4:$CK$4,"y")</f>
        <v>47.495791245791246</v>
      </c>
      <c r="E208">
        <f>AVERAGEIFS('2017 Individual scores unweight'!C80:CK80,'2017 Individual scores unweight'!$C$2:$CK$2,'2017 Global results'!$E$139,'2017 Individual scores unweight'!$C$4:$CK$4,"y")</f>
        <v>24.976430976430979</v>
      </c>
      <c r="F208">
        <f>AVERAGEIFS('2017 Individual scores unweight'!C80:CK80,'2017 Individual scores unweight'!$C$2:$CK$2,'2017 Global results'!$F$139,'2017 Individual scores unweight'!$C$4:$CK$4,"y")</f>
        <v>34.827333160666491</v>
      </c>
      <c r="G208">
        <f>AVERAGEIFS('2017 Individual scores unweight'!C80:CK80,'2017 Individual scores unweight'!$C$2:$CK$2,'2017 Global results'!$G$139,'2017 Individual scores unweight'!$C$4:$CK$4,"y")</f>
        <v>27.968660968660963</v>
      </c>
      <c r="H208">
        <f>AVERAGEIFS('2017 Individual scores unweight'!C80:CK80,'2017 Individual scores unweight'!$C$2:$CK$2,'2017 Global results'!$H$139,'2017 Individual scores unweight'!$C$4:$CK$4,"y")</f>
        <v>28.868686868686872</v>
      </c>
      <c r="I208">
        <f>AVERAGEIF('2017 Individual scores unweight'!$C$4:$CK$4,"y",'2017 Individual scores unweight'!C80:CK80)</f>
        <v>33.378243978243972</v>
      </c>
    </row>
    <row r="209" spans="2:9">
      <c r="B209" s="60" t="s">
        <v>127</v>
      </c>
      <c r="C209" s="95" t="s">
        <v>196</v>
      </c>
      <c r="D209">
        <f>AVERAGEIFS('2017 Individual scores unweight'!C81:CK81,'2017 Individual scores unweight'!$C$2:$CK$2,'2017 Global results'!$D$139,'2017 Individual scores unweight'!$C$4:$CK$4,"y")</f>
        <v>33.686868686868685</v>
      </c>
      <c r="E209">
        <f>AVERAGEIFS('2017 Individual scores unweight'!C81:CK81,'2017 Individual scores unweight'!$C$2:$CK$2,'2017 Global results'!$E$139,'2017 Individual scores unweight'!$C$4:$CK$4,"y")</f>
        <v>28.586700336700336</v>
      </c>
      <c r="F209">
        <f>AVERAGEIFS('2017 Individual scores unweight'!C81:CK81,'2017 Individual scores unweight'!$C$2:$CK$2,'2017 Global results'!$F$139,'2017 Individual scores unweight'!$C$4:$CK$4,"y")</f>
        <v>26.683501683501685</v>
      </c>
      <c r="G209">
        <f>AVERAGEIFS('2017 Individual scores unweight'!C81:CK81,'2017 Individual scores unweight'!$C$2:$CK$2,'2017 Global results'!$G$139,'2017 Individual scores unweight'!$C$4:$CK$4,"y")</f>
        <v>23.19191919191919</v>
      </c>
      <c r="H209">
        <f>AVERAGEIFS('2017 Individual scores unweight'!C81:CK81,'2017 Individual scores unweight'!$C$2:$CK$2,'2017 Global results'!$H$139,'2017 Individual scores unweight'!$C$4:$CK$4,"y")</f>
        <v>45.414141414141412</v>
      </c>
      <c r="I209">
        <f>AVERAGEIF('2017 Individual scores unweight'!$C$4:$CK$4,"y",'2017 Individual scores unweight'!C81:CK81)</f>
        <v>28.528451178451171</v>
      </c>
    </row>
    <row r="210" spans="2:9">
      <c r="B210" s="60" t="s">
        <v>110</v>
      </c>
      <c r="C210" s="95" t="s">
        <v>197</v>
      </c>
      <c r="D210">
        <f>AVERAGEIFS('2017 Individual scores unweight'!C82:CK82,'2017 Individual scores unweight'!$C$2:$CK$2,'2017 Global results'!$D$139,'2017 Individual scores unweight'!$C$4:$CK$4,"y")</f>
        <v>55.303030303030305</v>
      </c>
      <c r="E210">
        <f>AVERAGEIFS('2017 Individual scores unweight'!C82:CK82,'2017 Individual scores unweight'!$C$2:$CK$2,'2017 Global results'!$E$139,'2017 Individual scores unweight'!$C$4:$CK$4,"y")</f>
        <v>57.083333333333329</v>
      </c>
      <c r="F210">
        <f>AVERAGEIFS('2017 Individual scores unweight'!C82:CK82,'2017 Individual scores unweight'!$C$2:$CK$2,'2017 Global results'!$F$139,'2017 Individual scores unweight'!$C$4:$CK$4,"y")</f>
        <v>57.806853640186972</v>
      </c>
      <c r="G210">
        <f>AVERAGEIFS('2017 Individual scores unweight'!C82:CK82,'2017 Individual scores unweight'!$C$2:$CK$2,'2017 Global results'!$G$139,'2017 Individual scores unweight'!$C$4:$CK$4,"y")</f>
        <v>48.654320987654323</v>
      </c>
      <c r="H210">
        <f>AVERAGEIFS('2017 Individual scores unweight'!C82:CK82,'2017 Individual scores unweight'!$C$2:$CK$2,'2017 Global results'!$H$139,'2017 Individual scores unweight'!$C$4:$CK$4,"y")</f>
        <v>67.792022792022792</v>
      </c>
      <c r="I210">
        <f>AVERAGEIF('2017 Individual scores unweight'!$C$4:$CK$4,"y",'2017 Individual scores unweight'!C82:CK82)</f>
        <v>55.37251020584354</v>
      </c>
    </row>
    <row r="211" spans="2:9">
      <c r="B211" s="60" t="s">
        <v>127</v>
      </c>
      <c r="C211" s="95" t="s">
        <v>230</v>
      </c>
      <c r="D211">
        <f>AVERAGEIFS('2017 Individual scores unweight'!C83:CK83,'2017 Individual scores unweight'!$C$2:$CK$2,'2017 Global results'!$D$139,'2017 Individual scores unweight'!$C$4:$CK$4,"y")</f>
        <v>72.512210012210005</v>
      </c>
      <c r="E211">
        <f>AVERAGEIFS('2017 Individual scores unweight'!C83:CK83,'2017 Individual scores unweight'!$C$2:$CK$2,'2017 Global results'!$E$139,'2017 Individual scores unweight'!$C$4:$CK$4,"y")</f>
        <v>67.267195767195759</v>
      </c>
      <c r="F211">
        <f>AVERAGEIFS('2017 Individual scores unweight'!C83:CK83,'2017 Individual scores unweight'!$C$2:$CK$2,'2017 Global results'!$F$139,'2017 Individual scores unweight'!$C$4:$CK$4,"y")</f>
        <v>60.211640211640201</v>
      </c>
      <c r="G211">
        <f>AVERAGEIFS('2017 Individual scores unweight'!C83:CK83,'2017 Individual scores unweight'!$C$2:$CK$2,'2017 Global results'!$G$139,'2017 Individual scores unweight'!$C$4:$CK$4,"y")</f>
        <v>47.092352092352094</v>
      </c>
      <c r="H211">
        <f>AVERAGEIFS('2017 Individual scores unweight'!C83:CK83,'2017 Individual scores unweight'!$C$2:$CK$2,'2017 Global results'!$H$139,'2017 Individual scores unweight'!$C$4:$CK$4,"y")</f>
        <v>74.483571983571977</v>
      </c>
      <c r="I211">
        <f>AVERAGEIF('2017 Individual scores unweight'!$C$4:$CK$4,"y",'2017 Individual scores unweight'!C83:CK83)</f>
        <v>61.516639841639822</v>
      </c>
    </row>
    <row r="212" spans="2:9">
      <c r="B212" s="60" t="s">
        <v>115</v>
      </c>
      <c r="C212" s="95" t="s">
        <v>200</v>
      </c>
      <c r="D212">
        <f>AVERAGEIFS('2017 Individual scores unweight'!C84:CK84,'2017 Individual scores unweight'!$C$2:$CK$2,'2017 Global results'!$D$139,'2017 Individual scores unweight'!$C$4:$CK$4,"y")</f>
        <v>84.890109890109898</v>
      </c>
      <c r="E212">
        <f>AVERAGEIFS('2017 Individual scores unweight'!C84:CK84,'2017 Individual scores unweight'!$C$2:$CK$2,'2017 Global results'!$E$139,'2017 Individual scores unweight'!$C$4:$CK$4,"y")</f>
        <v>82.007437007437005</v>
      </c>
      <c r="F212">
        <f>AVERAGEIFS('2017 Individual scores unweight'!C84:CK84,'2017 Individual scores unweight'!$C$2:$CK$2,'2017 Global results'!$F$139,'2017 Individual scores unweight'!$C$4:$CK$4,"y")</f>
        <v>83.108866442199783</v>
      </c>
      <c r="G212">
        <f>AVERAGEIFS('2017 Individual scores unweight'!C84:CK84,'2017 Individual scores unweight'!$C$2:$CK$2,'2017 Global results'!$G$139,'2017 Individual scores unweight'!$C$4:$CK$4,"y")</f>
        <v>79.259259259259238</v>
      </c>
      <c r="H212">
        <f>AVERAGEIFS('2017 Individual scores unweight'!C84:CK84,'2017 Individual scores unweight'!$C$2:$CK$2,'2017 Global results'!$H$139,'2017 Individual scores unweight'!$C$4:$CK$4,"y")</f>
        <v>78.227513227513214</v>
      </c>
      <c r="I212">
        <f>AVERAGEIF('2017 Individual scores unweight'!$C$4:$CK$4,"y",'2017 Individual scores unweight'!C84:CK84)</f>
        <v>82.038359788359756</v>
      </c>
    </row>
    <row r="213" spans="2:9">
      <c r="B213" s="60" t="s">
        <v>127</v>
      </c>
      <c r="C213" s="95" t="s">
        <v>201</v>
      </c>
      <c r="D213">
        <f>AVERAGEIFS('2017 Individual scores unweight'!C85:CK85,'2017 Individual scores unweight'!$C$2:$CK$2,'2017 Global results'!$D$139,'2017 Individual scores unweight'!$C$4:$CK$4,"y")</f>
        <v>67.873176206509541</v>
      </c>
      <c r="E213">
        <f>AVERAGEIFS('2017 Individual scores unweight'!C85:CK85,'2017 Individual scores unweight'!$C$2:$CK$2,'2017 Global results'!$E$139,'2017 Individual scores unweight'!$C$4:$CK$4,"y")</f>
        <v>65.686868686868678</v>
      </c>
      <c r="F213">
        <f>AVERAGEIFS('2017 Individual scores unweight'!C85:CK85,'2017 Individual scores unweight'!$C$2:$CK$2,'2017 Global results'!$F$139,'2017 Individual scores unweight'!$C$4:$CK$4,"y")</f>
        <v>66.316872427983526</v>
      </c>
      <c r="G213">
        <f>AVERAGEIFS('2017 Individual scores unweight'!C85:CK85,'2017 Individual scores unweight'!$C$2:$CK$2,'2017 Global results'!$G$139,'2017 Individual scores unweight'!$C$4:$CK$4,"y")</f>
        <v>53.802469135802468</v>
      </c>
      <c r="H213">
        <f>AVERAGEIFS('2017 Individual scores unweight'!C85:CK85,'2017 Individual scores unweight'!$C$2:$CK$2,'2017 Global results'!$H$139,'2017 Individual scores unweight'!$C$4:$CK$4,"y")</f>
        <v>68.320987654320987</v>
      </c>
      <c r="I213">
        <f>AVERAGEIF('2017 Individual scores unweight'!$C$4:$CK$4,"y",'2017 Individual scores unweight'!C85:CK85)</f>
        <v>63.473737373737364</v>
      </c>
    </row>
    <row r="214" spans="2:9">
      <c r="B214" s="60" t="s">
        <v>110</v>
      </c>
      <c r="C214" s="95" t="s">
        <v>203</v>
      </c>
      <c r="D214">
        <f>AVERAGEIFS('2017 Individual scores unweight'!C86:CK86,'2017 Individual scores unweight'!$C$2:$CK$2,'2017 Global results'!$D$139,'2017 Individual scores unweight'!$C$4:$CK$4,"y")</f>
        <v>29.861111111111107</v>
      </c>
      <c r="E214">
        <f>AVERAGEIFS('2017 Individual scores unweight'!C86:CK86,'2017 Individual scores unweight'!$C$2:$CK$2,'2017 Global results'!$E$139,'2017 Individual scores unweight'!$C$4:$CK$4,"y")</f>
        <v>33.313492063492063</v>
      </c>
      <c r="F214">
        <f>AVERAGEIFS('2017 Individual scores unweight'!C86:CK86,'2017 Individual scores unweight'!$C$2:$CK$2,'2017 Global results'!$F$139,'2017 Individual scores unweight'!$C$4:$CK$4,"y")</f>
        <v>33.77344877344877</v>
      </c>
      <c r="G214">
        <f>AVERAGEIFS('2017 Individual scores unweight'!C86:CK86,'2017 Individual scores unweight'!$C$2:$CK$2,'2017 Global results'!$G$139,'2017 Individual scores unweight'!$C$4:$CK$4,"y")</f>
        <v>21.805555555555557</v>
      </c>
      <c r="H214">
        <f>AVERAGEIFS('2017 Individual scores unweight'!C86:CK86,'2017 Individual scores unweight'!$C$2:$CK$2,'2017 Global results'!$H$139,'2017 Individual scores unweight'!$C$4:$CK$4,"y")</f>
        <v>40.790343915343918</v>
      </c>
      <c r="I214">
        <f>AVERAGEIF('2017 Individual scores unweight'!$C$4:$CK$4,"y",'2017 Individual scores unweight'!C86:CK86)</f>
        <v>29.94518598685265</v>
      </c>
    </row>
    <row r="215" spans="2:9">
      <c r="B215" s="60" t="s">
        <v>119</v>
      </c>
      <c r="C215" s="95" t="s">
        <v>204</v>
      </c>
      <c r="D215">
        <f>AVERAGEIFS('2017 Individual scores unweight'!C87:CK87,'2017 Individual scores unweight'!$C$2:$CK$2,'2017 Global results'!$D$139,'2017 Individual scores unweight'!$C$4:$CK$4,"y")</f>
        <v>77.003367003367003</v>
      </c>
      <c r="E215">
        <f>AVERAGEIFS('2017 Individual scores unweight'!C87:CK87,'2017 Individual scores unweight'!$C$2:$CK$2,'2017 Global results'!$E$139,'2017 Individual scores unweight'!$C$4:$CK$4,"y")</f>
        <v>64.769721019721018</v>
      </c>
      <c r="F215">
        <f>AVERAGEIFS('2017 Individual scores unweight'!C87:CK87,'2017 Individual scores unweight'!$C$2:$CK$2,'2017 Global results'!$F$139,'2017 Individual scores unweight'!$C$4:$CK$4,"y")</f>
        <v>78.858024691358025</v>
      </c>
      <c r="G215">
        <f>AVERAGEIFS('2017 Individual scores unweight'!C87:CK87,'2017 Individual scores unweight'!$C$2:$CK$2,'2017 Global results'!$G$139,'2017 Individual scores unweight'!$C$4:$CK$4,"y")</f>
        <v>45.446528779862106</v>
      </c>
      <c r="H215">
        <f>AVERAGEIFS('2017 Individual scores unweight'!C87:CK87,'2017 Individual scores unweight'!$C$2:$CK$2,'2017 Global results'!$H$139,'2017 Individual scores unweight'!$C$4:$CK$4,"y")</f>
        <v>61.690235690235681</v>
      </c>
      <c r="I215">
        <f>AVERAGEIF('2017 Individual scores unweight'!$C$4:$CK$4,"y",'2017 Individual scores unweight'!C87:CK87)</f>
        <v>66.458168991502333</v>
      </c>
    </row>
    <row r="216" spans="2:9">
      <c r="B216" s="60" t="s">
        <v>115</v>
      </c>
      <c r="C216" s="95" t="s">
        <v>205</v>
      </c>
      <c r="D216">
        <f>AVERAGEIFS('2017 Individual scores unweight'!C88:CK88,'2017 Individual scores unweight'!$C$2:$CK$2,'2017 Global results'!$D$139,'2017 Individual scores unweight'!$C$4:$CK$4,"y")</f>
        <v>24.801587301587301</v>
      </c>
      <c r="E216">
        <f>AVERAGEIFS('2017 Individual scores unweight'!C88:CK88,'2017 Individual scores unweight'!$C$2:$CK$2,'2017 Global results'!$E$139,'2017 Individual scores unweight'!$C$4:$CK$4,"y")</f>
        <v>16.785714285714285</v>
      </c>
      <c r="F216">
        <f>AVERAGEIFS('2017 Individual scores unweight'!C88:CK88,'2017 Individual scores unweight'!$C$2:$CK$2,'2017 Global results'!$F$139,'2017 Individual scores unweight'!$C$4:$CK$4,"y")</f>
        <v>25.925925925925924</v>
      </c>
      <c r="G216">
        <f>AVERAGEIFS('2017 Individual scores unweight'!C88:CK88,'2017 Individual scores unweight'!$C$2:$CK$2,'2017 Global results'!$G$139,'2017 Individual scores unweight'!$C$4:$CK$4,"y")</f>
        <v>14.920634920634919</v>
      </c>
      <c r="H216">
        <f>AVERAGEIFS('2017 Individual scores unweight'!C88:CK88,'2017 Individual scores unweight'!$C$2:$CK$2,'2017 Global results'!$H$139,'2017 Individual scores unweight'!$C$4:$CK$4,"y")</f>
        <v>54.603174603174601</v>
      </c>
      <c r="I216">
        <f>AVERAGEIF('2017 Individual scores unweight'!$C$4:$CK$4,"y",'2017 Individual scores unweight'!C88:CK88)</f>
        <v>22.555555555555557</v>
      </c>
    </row>
    <row r="217" spans="2:9">
      <c r="B217" s="60" t="s">
        <v>127</v>
      </c>
      <c r="C217" s="95" t="s">
        <v>206</v>
      </c>
      <c r="D217">
        <f>AVERAGEIFS('2017 Individual scores unweight'!C89:CK89,'2017 Individual scores unweight'!$C$2:$CK$2,'2017 Global results'!$D$139,'2017 Individual scores unweight'!$C$4:$CK$4,"y")</f>
        <v>72.453703703703709</v>
      </c>
      <c r="E217">
        <f>AVERAGEIFS('2017 Individual scores unweight'!C89:CK89,'2017 Individual scores unweight'!$C$2:$CK$2,'2017 Global results'!$E$139,'2017 Individual scores unweight'!$C$4:$CK$4,"y")</f>
        <v>54.670227920227916</v>
      </c>
      <c r="F217">
        <f>AVERAGEIFS('2017 Individual scores unweight'!C89:CK89,'2017 Individual scores unweight'!$C$2:$CK$2,'2017 Global results'!$F$139,'2017 Individual scores unweight'!$C$4:$CK$4,"y")</f>
        <v>52.608708164263724</v>
      </c>
      <c r="G217">
        <f>AVERAGEIFS('2017 Individual scores unweight'!C89:CK89,'2017 Individual scores unweight'!$C$2:$CK$2,'2017 Global results'!$G$139,'2017 Individual scores unweight'!$C$4:$CK$4,"y")</f>
        <v>34.487574154240825</v>
      </c>
      <c r="H217">
        <f>AVERAGEIFS('2017 Individual scores unweight'!C89:CK89,'2017 Individual scores unweight'!$C$2:$CK$2,'2017 Global results'!$H$139,'2017 Individual scores unweight'!$C$4:$CK$4,"y")</f>
        <v>59.753086419753096</v>
      </c>
      <c r="I217">
        <f>AVERAGEIF('2017 Individual scores unweight'!$C$4:$CK$4,"y",'2017 Individual scores unweight'!C89:CK89)</f>
        <v>52.816946633613291</v>
      </c>
    </row>
    <row r="218" spans="2:9">
      <c r="B218" s="60" t="s">
        <v>115</v>
      </c>
      <c r="C218" s="95" t="s">
        <v>207</v>
      </c>
      <c r="D218">
        <f>AVERAGEIFS('2017 Individual scores unweight'!C90:CK90,'2017 Individual scores unweight'!$C$2:$CK$2,'2017 Global results'!$D$139,'2017 Individual scores unweight'!$C$4:$CK$4,"y")</f>
        <v>48.090277777777771</v>
      </c>
      <c r="E218">
        <f>AVERAGEIFS('2017 Individual scores unweight'!C90:CK90,'2017 Individual scores unweight'!$C$2:$CK$2,'2017 Global results'!$E$139,'2017 Individual scores unweight'!$C$4:$CK$4,"y")</f>
        <v>34.854662698412696</v>
      </c>
      <c r="F218">
        <f>AVERAGEIFS('2017 Individual scores unweight'!C90:CK90,'2017 Individual scores unweight'!$C$2:$CK$2,'2017 Global results'!$F$139,'2017 Individual scores unweight'!$C$4:$CK$4,"y")</f>
        <v>41.550925925925924</v>
      </c>
      <c r="G218">
        <f>AVERAGEIFS('2017 Individual scores unweight'!C90:CK90,'2017 Individual scores unweight'!$C$2:$CK$2,'2017 Global results'!$G$139,'2017 Individual scores unweight'!$C$4:$CK$4,"y")</f>
        <v>32.701058201058196</v>
      </c>
      <c r="H218">
        <f>AVERAGEIFS('2017 Individual scores unweight'!C90:CK90,'2017 Individual scores unweight'!$C$2:$CK$2,'2017 Global results'!$H$139,'2017 Individual scores unweight'!$C$4:$CK$4,"y")</f>
        <v>49.994708994708994</v>
      </c>
      <c r="I218">
        <f>AVERAGEIF('2017 Individual scores unweight'!$C$4:$CK$4,"y",'2017 Individual scores unweight'!C90:CK90)</f>
        <v>39.729265873015869</v>
      </c>
    </row>
    <row r="219" spans="2:9">
      <c r="B219" s="60" t="s">
        <v>115</v>
      </c>
      <c r="C219" s="95" t="s">
        <v>208</v>
      </c>
      <c r="D219">
        <f>AVERAGEIFS('2017 Individual scores unweight'!C91:CK91,'2017 Individual scores unweight'!$C$2:$CK$2,'2017 Global results'!$D$139,'2017 Individual scores unweight'!$C$4:$CK$4,"y")</f>
        <v>52.222222222222214</v>
      </c>
      <c r="E219">
        <f>AVERAGEIFS('2017 Individual scores unweight'!C91:CK91,'2017 Individual scores unweight'!$C$2:$CK$2,'2017 Global results'!$E$139,'2017 Individual scores unweight'!$C$4:$CK$4,"y")</f>
        <v>51.777777777777786</v>
      </c>
      <c r="F219">
        <f>AVERAGEIFS('2017 Individual scores unweight'!C91:CK91,'2017 Individual scores unweight'!$C$2:$CK$2,'2017 Global results'!$F$139,'2017 Individual scores unweight'!$C$4:$CK$4,"y")</f>
        <v>41.187084520417855</v>
      </c>
      <c r="G219">
        <f>AVERAGEIFS('2017 Individual scores unweight'!C91:CK91,'2017 Individual scores unweight'!$C$2:$CK$2,'2017 Global results'!$G$139,'2017 Individual scores unweight'!$C$4:$CK$4,"y")</f>
        <v>48</v>
      </c>
      <c r="H219">
        <f>AVERAGEIFS('2017 Individual scores unweight'!C91:CK91,'2017 Individual scores unweight'!$C$2:$CK$2,'2017 Global results'!$H$139,'2017 Individual scores unweight'!$C$4:$CK$4,"y")</f>
        <v>52.148148148148152</v>
      </c>
      <c r="I219">
        <f>AVERAGEIF('2017 Individual scores unweight'!$C$4:$CK$4,"y",'2017 Individual scores unweight'!C91:CK91)</f>
        <v>47.763532763532766</v>
      </c>
    </row>
    <row r="220" spans="2:9">
      <c r="B220" s="60" t="s">
        <v>110</v>
      </c>
      <c r="C220" s="95" t="s">
        <v>209</v>
      </c>
      <c r="D220">
        <f>AVERAGEIFS('2017 Individual scores unweight'!C92:CK92,'2017 Individual scores unweight'!$C$2:$CK$2,'2017 Global results'!$D$139,'2017 Individual scores unweight'!$C$4:$CK$4,"y")</f>
        <v>80.18518518518519</v>
      </c>
      <c r="E220">
        <f>AVERAGEIFS('2017 Individual scores unweight'!C92:CK92,'2017 Individual scores unweight'!$C$2:$CK$2,'2017 Global results'!$E$139,'2017 Individual scores unweight'!$C$4:$CK$4,"y")</f>
        <v>44.555555555555557</v>
      </c>
      <c r="F220">
        <f>AVERAGEIFS('2017 Individual scores unweight'!C92:CK92,'2017 Individual scores unweight'!$C$2:$CK$2,'2017 Global results'!$F$139,'2017 Individual scores unweight'!$C$4:$CK$4,"y")</f>
        <v>54.44444444444445</v>
      </c>
      <c r="G220">
        <f>AVERAGEIFS('2017 Individual scores unweight'!C92:CK92,'2017 Individual scores unweight'!$C$2:$CK$2,'2017 Global results'!$G$139,'2017 Individual scores unweight'!$C$4:$CK$4,"y")</f>
        <v>50.518518518518519</v>
      </c>
      <c r="H220">
        <f>AVERAGEIFS('2017 Individual scores unweight'!C92:CK92,'2017 Individual scores unweight'!$C$2:$CK$2,'2017 Global results'!$H$139,'2017 Individual scores unweight'!$C$4:$CK$4,"y")</f>
        <v>66.38095238095238</v>
      </c>
      <c r="I220">
        <f>AVERAGEIF('2017 Individual scores unweight'!$C$4:$CK$4,"y",'2017 Individual scores unweight'!C92:CK92)</f>
        <v>57.230158730158735</v>
      </c>
    </row>
    <row r="221" spans="2:9">
      <c r="B221" s="60" t="s">
        <v>127</v>
      </c>
      <c r="C221" s="95" t="s">
        <v>210</v>
      </c>
      <c r="D221">
        <f>AVERAGEIFS('2017 Individual scores unweight'!C93:CK93,'2017 Individual scores unweight'!$C$2:$CK$2,'2017 Global results'!$D$139,'2017 Individual scores unweight'!$C$4:$CK$4,"y")</f>
        <v>59.823232323232318</v>
      </c>
      <c r="E221">
        <f>AVERAGEIFS('2017 Individual scores unweight'!C93:CK93,'2017 Individual scores unweight'!$C$2:$CK$2,'2017 Global results'!$E$139,'2017 Individual scores unweight'!$C$4:$CK$4,"y")</f>
        <v>48.699689199689203</v>
      </c>
      <c r="F221">
        <f>AVERAGEIFS('2017 Individual scores unweight'!C93:CK93,'2017 Individual scores unweight'!$C$2:$CK$2,'2017 Global results'!$F$139,'2017 Individual scores unweight'!$C$4:$CK$4,"y")</f>
        <v>48.84680134680135</v>
      </c>
      <c r="G221">
        <f>AVERAGEIFS('2017 Individual scores unweight'!C93:CK93,'2017 Individual scores unweight'!$C$2:$CK$2,'2017 Global results'!$G$139,'2017 Individual scores unweight'!$C$4:$CK$4,"y")</f>
        <v>41.236763236763231</v>
      </c>
      <c r="H221">
        <f>AVERAGEIFS('2017 Individual scores unweight'!C93:CK93,'2017 Individual scores unweight'!$C$2:$CK$2,'2017 Global results'!$H$139,'2017 Individual scores unweight'!$C$4:$CK$4,"y")</f>
        <v>67.740740740740733</v>
      </c>
      <c r="I221">
        <f>AVERAGEIF('2017 Individual scores unweight'!$C$4:$CK$4,"y",'2017 Individual scores unweight'!C93:CK93)</f>
        <v>50.054852554852552</v>
      </c>
    </row>
    <row r="222" spans="2:9">
      <c r="B222" s="60" t="s">
        <v>127</v>
      </c>
      <c r="C222" s="95" t="s">
        <v>211</v>
      </c>
      <c r="D222">
        <f>AVERAGEIFS('2017 Individual scores unweight'!C94:CK94,'2017 Individual scores unweight'!$C$2:$CK$2,'2017 Global results'!$D$139,'2017 Individual scores unweight'!$C$4:$CK$4,"y")</f>
        <v>74.62121212121211</v>
      </c>
      <c r="E222">
        <f>AVERAGEIFS('2017 Individual scores unweight'!C94:CK94,'2017 Individual scores unweight'!$C$2:$CK$2,'2017 Global results'!$E$139,'2017 Individual scores unweight'!$C$4:$CK$4,"y")</f>
        <v>53.878787878787882</v>
      </c>
      <c r="F222">
        <f>AVERAGEIFS('2017 Individual scores unweight'!C94:CK94,'2017 Individual scores unweight'!$C$2:$CK$2,'2017 Global results'!$F$139,'2017 Individual scores unweight'!$C$4:$CK$4,"y")</f>
        <v>54.233873122762013</v>
      </c>
      <c r="G222">
        <f>AVERAGEIFS('2017 Individual scores unweight'!C94:CK94,'2017 Individual scores unweight'!$C$2:$CK$2,'2017 Global results'!$G$139,'2017 Individual scores unweight'!$C$4:$CK$4,"y")</f>
        <v>41.253086419753082</v>
      </c>
      <c r="H222">
        <f>AVERAGEIFS('2017 Individual scores unweight'!C94:CK94,'2017 Individual scores unweight'!$C$2:$CK$2,'2017 Global results'!$H$139,'2017 Individual scores unweight'!$C$4:$CK$4,"y")</f>
        <v>60.492063492063494</v>
      </c>
      <c r="I222">
        <f>AVERAGEIF('2017 Individual scores unweight'!$C$4:$CK$4,"y",'2017 Individual scores unweight'!C94:CK94)</f>
        <v>55.308036716370054</v>
      </c>
    </row>
    <row r="225" spans="2:9">
      <c r="B225" s="93"/>
      <c r="C225" s="93"/>
      <c r="D225" s="238" t="s">
        <v>550</v>
      </c>
      <c r="E225" s="238"/>
      <c r="F225" s="238"/>
      <c r="G225" s="238"/>
      <c r="H225" s="238"/>
      <c r="I225" s="238"/>
    </row>
    <row r="226" spans="2:9">
      <c r="B226" s="93"/>
      <c r="C226" s="93"/>
      <c r="D226" s="83" t="s">
        <v>218</v>
      </c>
      <c r="E226" s="84" t="s">
        <v>219</v>
      </c>
      <c r="F226" s="85" t="s">
        <v>220</v>
      </c>
      <c r="G226" s="86" t="s">
        <v>221</v>
      </c>
      <c r="H226" s="87" t="s">
        <v>221</v>
      </c>
    </row>
    <row r="227" spans="2:9">
      <c r="B227" s="93"/>
      <c r="C227" s="93"/>
      <c r="D227" s="88" t="s">
        <v>3</v>
      </c>
      <c r="E227" s="89" t="s">
        <v>4</v>
      </c>
      <c r="F227" s="90" t="s">
        <v>5</v>
      </c>
      <c r="G227" s="91" t="s">
        <v>6</v>
      </c>
      <c r="H227" s="92" t="s">
        <v>7</v>
      </c>
      <c r="I227" s="96" t="s">
        <v>228</v>
      </c>
    </row>
    <row r="228" spans="2:9">
      <c r="B228" s="94" t="s">
        <v>222</v>
      </c>
      <c r="C228" s="94" t="s">
        <v>223</v>
      </c>
    </row>
    <row r="229" spans="2:9">
      <c r="B229" s="60" t="s">
        <v>110</v>
      </c>
      <c r="C229" s="95" t="s">
        <v>111</v>
      </c>
      <c r="D229">
        <f>AVERAGEIFS('2017 Individual scores unweight'!C13:CK13,'2017 Individual scores unweight'!$C$2:$CK$2,'2017 Global results'!$D$227,'2017 Individual scores unweight'!$C$5:$CK$5,"y")</f>
        <v>98.4375</v>
      </c>
      <c r="E229">
        <f>AVERAGEIFS('2017 Individual scores unweight'!C13:CK13,'2017 Individual scores unweight'!$C$2:$CK$2,'2017 Global results'!$E$227,'2017 Individual scores unweight'!$C$5:$CK$5,"y")</f>
        <v>63.793417366946784</v>
      </c>
      <c r="F229">
        <f>AVERAGEIFS('2017 Individual scores unweight'!C13:CK13,'2017 Individual scores unweight'!$C$2:$CK$2,'2017 Global results'!$F$227,'2017 Individual scores unweight'!$C$5:$CK$5,"y")</f>
        <v>67.721755368814186</v>
      </c>
      <c r="G229">
        <f>AVERAGEIFS('2017 Individual scores unweight'!C13:CK13,'2017 Individual scores unweight'!$C$2:$CK$2,'2017 Global results'!$G$227,'2017 Individual scores unweight'!$C$5:$CK$5,"y")</f>
        <v>65.284313725490193</v>
      </c>
      <c r="H229">
        <f>AVERAGEIFS('2017 Individual scores unweight'!C13:CK13,'2017 Individual scores unweight'!$C$2:$CK$2,'2017 Global results'!$H$227,'2017 Individual scores unweight'!$C$5:$CK$5,"y")</f>
        <v>51.023809523809526</v>
      </c>
      <c r="I229">
        <f>AVERAGEIF('2017 Individual scores unweight'!$C$5:$CK$5,"y",'2017 Individual scores unweight'!C13:CK13)</f>
        <v>71.63497899159664</v>
      </c>
    </row>
    <row r="230" spans="2:9">
      <c r="B230" s="60" t="s">
        <v>115</v>
      </c>
      <c r="C230" s="95" t="s">
        <v>116</v>
      </c>
      <c r="D230">
        <f>AVERAGEIFS('2017 Individual scores unweight'!C14:CK14,'2017 Individual scores unweight'!$C$2:$CK$2,'2017 Global results'!$D$227,'2017 Individual scores unweight'!$C$5:$CK$5,"y")</f>
        <v>100</v>
      </c>
      <c r="E230">
        <f>AVERAGEIFS('2017 Individual scores unweight'!C14:CK14,'2017 Individual scores unweight'!$C$2:$CK$2,'2017 Global results'!$E$227,'2017 Individual scores unweight'!$C$5:$CK$5,"y")</f>
        <v>91.333333333333329</v>
      </c>
      <c r="F230">
        <f>AVERAGEIFS('2017 Individual scores unweight'!C14:CK14,'2017 Individual scores unweight'!$C$2:$CK$2,'2017 Global results'!$F$227,'2017 Individual scores unweight'!$C$5:$CK$5,"y")</f>
        <v>84.444444444444443</v>
      </c>
      <c r="G230">
        <f>AVERAGEIFS('2017 Individual scores unweight'!C14:CK14,'2017 Individual scores unweight'!$C$2:$CK$2,'2017 Global results'!$G$227,'2017 Individual scores unweight'!$C$5:$CK$5,"y")</f>
        <v>73.333333333333329</v>
      </c>
      <c r="H230">
        <f>AVERAGEIFS('2017 Individual scores unweight'!C14:CK14,'2017 Individual scores unweight'!$C$2:$CK$2,'2017 Global results'!$H$227,'2017 Individual scores unweight'!$C$5:$CK$5,"y")</f>
        <v>90.476190476190482</v>
      </c>
      <c r="I230">
        <f>AVERAGEIF('2017 Individual scores unweight'!$C$5:$CK$5,"y",'2017 Individual scores unweight'!C14:CK14)</f>
        <v>86.457142857142856</v>
      </c>
    </row>
    <row r="231" spans="2:9">
      <c r="B231" s="60" t="s">
        <v>110</v>
      </c>
      <c r="C231" s="95" t="s">
        <v>118</v>
      </c>
      <c r="D231">
        <f>AVERAGEIFS('2017 Individual scores unweight'!C15:CK15,'2017 Individual scores unweight'!$C$2:$CK$2,'2017 Global results'!$D$227,'2017 Individual scores unweight'!$C$5:$CK$5,"y")</f>
        <v>86.111111111111114</v>
      </c>
      <c r="E231">
        <f>AVERAGEIFS('2017 Individual scores unweight'!C15:CK15,'2017 Individual scores unweight'!$C$2:$CK$2,'2017 Global results'!$E$227,'2017 Individual scores unweight'!$C$5:$CK$5,"y")</f>
        <v>60.420751633986924</v>
      </c>
      <c r="F231">
        <f>AVERAGEIFS('2017 Individual scores unweight'!C15:CK15,'2017 Individual scores unweight'!$C$2:$CK$2,'2017 Global results'!$F$227,'2017 Individual scores unweight'!$C$5:$CK$5,"y")</f>
        <v>70.254629629629633</v>
      </c>
      <c r="G231">
        <f>AVERAGEIFS('2017 Individual scores unweight'!C15:CK15,'2017 Individual scores unweight'!$C$2:$CK$2,'2017 Global results'!$G$227,'2017 Individual scores unweight'!$C$5:$CK$5,"y")</f>
        <v>64.957000343997237</v>
      </c>
      <c r="H231">
        <f>AVERAGEIFS('2017 Individual scores unweight'!C15:CK15,'2017 Individual scores unweight'!$C$2:$CK$2,'2017 Global results'!$H$227,'2017 Individual scores unweight'!$C$5:$CK$5,"y")</f>
        <v>49.184726522187823</v>
      </c>
      <c r="I231">
        <f>AVERAGEIF('2017 Individual scores unweight'!$C$5:$CK$5,"y",'2017 Individual scores unweight'!C15:CK15)</f>
        <v>69.081247850017206</v>
      </c>
    </row>
    <row r="232" spans="2:9">
      <c r="B232" s="60" t="s">
        <v>110</v>
      </c>
      <c r="C232" s="95" t="s">
        <v>121</v>
      </c>
      <c r="D232">
        <f>AVERAGEIFS('2017 Individual scores unweight'!C16:CK16,'2017 Individual scores unweight'!$C$2:$CK$2,'2017 Global results'!$D$227,'2017 Individual scores unweight'!$C$5:$CK$5,"y")</f>
        <v>77.840909090909093</v>
      </c>
      <c r="E232">
        <f>AVERAGEIFS('2017 Individual scores unweight'!C16:CK16,'2017 Individual scores unweight'!$C$2:$CK$2,'2017 Global results'!$E$227,'2017 Individual scores unweight'!$C$5:$CK$5,"y")</f>
        <v>66.076007326007328</v>
      </c>
      <c r="F232">
        <f>AVERAGEIFS('2017 Individual scores unweight'!C16:CK16,'2017 Individual scores unweight'!$C$2:$CK$2,'2017 Global results'!$F$227,'2017 Individual scores unweight'!$C$5:$CK$5,"y")</f>
        <v>63.954933954933949</v>
      </c>
      <c r="G232">
        <f>AVERAGEIFS('2017 Individual scores unweight'!C16:CK16,'2017 Individual scores unweight'!$C$2:$CK$2,'2017 Global results'!$G$227,'2017 Individual scores unweight'!$C$5:$CK$5,"y")</f>
        <v>58.051282051282058</v>
      </c>
      <c r="H232">
        <f>AVERAGEIFS('2017 Individual scores unweight'!C16:CK16,'2017 Individual scores unweight'!$C$2:$CK$2,'2017 Global results'!$H$227,'2017 Individual scores unweight'!$C$5:$CK$5,"y")</f>
        <v>73.22011322011322</v>
      </c>
      <c r="I232">
        <f>AVERAGEIF('2017 Individual scores unweight'!$C$5:$CK$5,"y",'2017 Individual scores unweight'!C16:CK16)</f>
        <v>66.143689643689655</v>
      </c>
    </row>
    <row r="233" spans="2:9">
      <c r="B233" s="60" t="s">
        <v>122</v>
      </c>
      <c r="C233" s="95" t="s">
        <v>123</v>
      </c>
      <c r="D233">
        <f>AVERAGEIFS('2017 Individual scores unweight'!C17:CK17,'2017 Individual scores unweight'!$C$2:$CK$2,'2017 Global results'!$D$227,'2017 Individual scores unweight'!$C$5:$CK$5,"y")</f>
        <v>76.923076923076934</v>
      </c>
      <c r="E233">
        <f>AVERAGEIFS('2017 Individual scores unweight'!C17:CK17,'2017 Individual scores unweight'!$C$2:$CK$2,'2017 Global results'!$E$227,'2017 Individual scores unweight'!$C$5:$CK$5,"y")</f>
        <v>36.506410256410255</v>
      </c>
      <c r="F233">
        <f>AVERAGEIFS('2017 Individual scores unweight'!C17:CK17,'2017 Individual scores unweight'!$C$2:$CK$2,'2017 Global results'!$F$227,'2017 Individual scores unweight'!$C$5:$CK$5,"y")</f>
        <v>41.025641025641022</v>
      </c>
      <c r="G233">
        <f>AVERAGEIFS('2017 Individual scores unweight'!C17:CK17,'2017 Individual scores unweight'!$C$2:$CK$2,'2017 Global results'!$G$227,'2017 Individual scores unweight'!$C$5:$CK$5,"y")</f>
        <v>36.92307692307692</v>
      </c>
      <c r="H233">
        <f>AVERAGEIFS('2017 Individual scores unweight'!C17:CK17,'2017 Individual scores unweight'!$C$2:$CK$2,'2017 Global results'!$H$227,'2017 Individual scores unweight'!$C$5:$CK$5,"y")</f>
        <v>56.666666666666671</v>
      </c>
      <c r="I233">
        <f>AVERAGEIF('2017 Individual scores unweight'!$C$5:$CK$5,"y",'2017 Individual scores unweight'!C17:CK17)</f>
        <v>47.057692307692307</v>
      </c>
    </row>
    <row r="234" spans="2:9">
      <c r="B234" s="60" t="s">
        <v>119</v>
      </c>
      <c r="C234" s="95" t="s">
        <v>124</v>
      </c>
      <c r="D234">
        <f>AVERAGEIFS('2017 Individual scores unweight'!C18:CK18,'2017 Individual scores unweight'!$C$2:$CK$2,'2017 Global results'!$D$227,'2017 Individual scores unweight'!$C$5:$CK$5,"y")</f>
        <v>88.461538461538453</v>
      </c>
      <c r="E234">
        <f>AVERAGEIFS('2017 Individual scores unweight'!C18:CK18,'2017 Individual scores unweight'!$C$2:$CK$2,'2017 Global results'!$E$227,'2017 Individual scores unweight'!$C$5:$CK$5,"y")</f>
        <v>90.384615384615387</v>
      </c>
      <c r="F234">
        <f>AVERAGEIFS('2017 Individual scores unweight'!C18:CK18,'2017 Individual scores unweight'!$C$2:$CK$2,'2017 Global results'!$F$227,'2017 Individual scores unweight'!$C$5:$CK$5,"y")</f>
        <v>91.025641025641036</v>
      </c>
      <c r="G234">
        <f>AVERAGEIFS('2017 Individual scores unweight'!C18:CK18,'2017 Individual scores unweight'!$C$2:$CK$2,'2017 Global results'!$G$227,'2017 Individual scores unweight'!$C$5:$CK$5,"y")</f>
        <v>84.615384615384613</v>
      </c>
      <c r="H234">
        <f>AVERAGEIFS('2017 Individual scores unweight'!C18:CK18,'2017 Individual scores unweight'!$C$2:$CK$2,'2017 Global results'!$H$227,'2017 Individual scores unweight'!$C$5:$CK$5,"y")</f>
        <v>100</v>
      </c>
      <c r="I234">
        <f>AVERAGEIF('2017 Individual scores unweight'!$C$5:$CK$5,"y",'2017 Individual scores unweight'!C18:CK18)</f>
        <v>89.230769230769212</v>
      </c>
    </row>
    <row r="235" spans="2:9">
      <c r="B235" s="60" t="s">
        <v>119</v>
      </c>
      <c r="C235" s="95" t="s">
        <v>125</v>
      </c>
      <c r="D235">
        <f>AVERAGEIFS('2017 Individual scores unweight'!C19:CK19,'2017 Individual scores unweight'!$C$2:$CK$2,'2017 Global results'!$D$227,'2017 Individual scores unweight'!$C$5:$CK$5,"y")</f>
        <v>85.714285714285708</v>
      </c>
      <c r="E235">
        <f>AVERAGEIFS('2017 Individual scores unweight'!C19:CK19,'2017 Individual scores unweight'!$C$2:$CK$2,'2017 Global results'!$E$227,'2017 Individual scores unweight'!$C$5:$CK$5,"y")</f>
        <v>70.357142857142861</v>
      </c>
      <c r="F235">
        <f>AVERAGEIFS('2017 Individual scores unweight'!C19:CK19,'2017 Individual scores unweight'!$C$2:$CK$2,'2017 Global results'!$F$227,'2017 Individual scores unweight'!$C$5:$CK$5,"y")</f>
        <v>88.095238095238088</v>
      </c>
      <c r="G235">
        <f>AVERAGEIFS('2017 Individual scores unweight'!C19:CK19,'2017 Individual scores unweight'!$C$2:$CK$2,'2017 Global results'!$G$227,'2017 Individual scores unweight'!$C$5:$CK$5,"y")</f>
        <v>67.142857142857153</v>
      </c>
      <c r="H235">
        <f>AVERAGEIFS('2017 Individual scores unweight'!C19:CK19,'2017 Individual scores unweight'!$C$2:$CK$2,'2017 Global results'!$H$227,'2017 Individual scores unweight'!$C$5:$CK$5,"y")</f>
        <v>60</v>
      </c>
      <c r="I235">
        <f>AVERAGEIF('2017 Individual scores unweight'!$C$5:$CK$5,"y",'2017 Individual scores unweight'!C19:CK19)</f>
        <v>77.428571428571431</v>
      </c>
    </row>
    <row r="236" spans="2:9">
      <c r="B236" s="60" t="s">
        <v>110</v>
      </c>
      <c r="C236" s="95" t="s">
        <v>126</v>
      </c>
      <c r="D236">
        <f>AVERAGEIFS('2017 Individual scores unweight'!C20:CK20,'2017 Individual scores unweight'!$C$2:$CK$2,'2017 Global results'!$D$227,'2017 Individual scores unweight'!$C$5:$CK$5,"y")</f>
        <v>93.333333333333329</v>
      </c>
      <c r="E236">
        <f>AVERAGEIFS('2017 Individual scores unweight'!C20:CK20,'2017 Individual scores unweight'!$C$2:$CK$2,'2017 Global results'!$E$227,'2017 Individual scores unweight'!$C$5:$CK$5,"y")</f>
        <v>70.61904761904762</v>
      </c>
      <c r="F236">
        <f>AVERAGEIFS('2017 Individual scores unweight'!C20:CK20,'2017 Individual scores unweight'!$C$2:$CK$2,'2017 Global results'!$F$227,'2017 Individual scores unweight'!$C$5:$CK$5,"y")</f>
        <v>72.777777777777786</v>
      </c>
      <c r="G236">
        <f>AVERAGEIFS('2017 Individual scores unweight'!C20:CK20,'2017 Individual scores unweight'!$C$2:$CK$2,'2017 Global results'!$G$227,'2017 Individual scores unweight'!$C$5:$CK$5,"y")</f>
        <v>61.714285714285708</v>
      </c>
      <c r="H236">
        <f>AVERAGEIFS('2017 Individual scores unweight'!C20:CK20,'2017 Individual scores unweight'!$C$2:$CK$2,'2017 Global results'!$H$227,'2017 Individual scores unweight'!$C$5:$CK$5,"y")</f>
        <v>78.776556776556774</v>
      </c>
      <c r="I236">
        <f>AVERAGEIF('2017 Individual scores unweight'!$C$5:$CK$5,"y",'2017 Individual scores unweight'!C20:CK20)</f>
        <v>73.991208791208791</v>
      </c>
    </row>
    <row r="237" spans="2:9">
      <c r="B237" s="60" t="s">
        <v>127</v>
      </c>
      <c r="C237" s="95" t="s">
        <v>128</v>
      </c>
      <c r="D237">
        <f>AVERAGEIFS('2017 Individual scores unweight'!C21:CK21,'2017 Individual scores unweight'!$C$2:$CK$2,'2017 Global results'!$D$227,'2017 Individual scores unweight'!$C$5:$CK$5,"y")</f>
        <v>92.5</v>
      </c>
      <c r="E237">
        <f>AVERAGEIFS('2017 Individual scores unweight'!C21:CK21,'2017 Individual scores unweight'!$C$2:$CK$2,'2017 Global results'!$E$227,'2017 Individual scores unweight'!$C$5:$CK$5,"y")</f>
        <v>88.939393939393938</v>
      </c>
      <c r="F237">
        <f>AVERAGEIFS('2017 Individual scores unweight'!C21:CK21,'2017 Individual scores unweight'!$C$2:$CK$2,'2017 Global results'!$F$227,'2017 Individual scores unweight'!$C$5:$CK$5,"y")</f>
        <v>77.105672105672113</v>
      </c>
      <c r="G237">
        <f>AVERAGEIFS('2017 Individual scores unweight'!C21:CK21,'2017 Individual scores unweight'!$C$2:$CK$2,'2017 Global results'!$G$227,'2017 Individual scores unweight'!$C$5:$CK$5,"y")</f>
        <v>54.646464646464644</v>
      </c>
      <c r="H237">
        <f>AVERAGEIFS('2017 Individual scores unweight'!C21:CK21,'2017 Individual scores unweight'!$C$2:$CK$2,'2017 Global results'!$H$227,'2017 Individual scores unweight'!$C$5:$CK$5,"y")</f>
        <v>94.696969696969703</v>
      </c>
      <c r="I237">
        <f>AVERAGEIF('2017 Individual scores unweight'!$C$5:$CK$5,"y",'2017 Individual scores unweight'!C21:CK21)</f>
        <v>77.816045066045064</v>
      </c>
    </row>
    <row r="238" spans="2:9">
      <c r="B238" s="60" t="s">
        <v>119</v>
      </c>
      <c r="C238" s="95" t="s">
        <v>129</v>
      </c>
      <c r="D238">
        <f>AVERAGEIFS('2017 Individual scores unweight'!C22:CK22,'2017 Individual scores unweight'!$C$2:$CK$2,'2017 Global results'!$D$227,'2017 Individual scores unweight'!$C$5:$CK$5,"y")</f>
        <v>61.111111111111114</v>
      </c>
      <c r="E238">
        <f>AVERAGEIFS('2017 Individual scores unweight'!C22:CK22,'2017 Individual scores unweight'!$C$2:$CK$2,'2017 Global results'!$E$227,'2017 Individual scores unweight'!$C$5:$CK$5,"y")</f>
        <v>74.134615384615373</v>
      </c>
      <c r="F238">
        <f>AVERAGEIFS('2017 Individual scores unweight'!C22:CK22,'2017 Individual scores unweight'!$C$2:$CK$2,'2017 Global results'!$F$227,'2017 Individual scores unweight'!$C$5:$CK$5,"y")</f>
        <v>71.969696969696983</v>
      </c>
      <c r="G238">
        <f>AVERAGEIFS('2017 Individual scores unweight'!C22:CK22,'2017 Individual scores unweight'!$C$2:$CK$2,'2017 Global results'!$G$227,'2017 Individual scores unweight'!$C$5:$CK$5,"y")</f>
        <v>52.358974358974351</v>
      </c>
      <c r="H238">
        <f>AVERAGEIFS('2017 Individual scores unweight'!C22:CK22,'2017 Individual scores unweight'!$C$2:$CK$2,'2017 Global results'!$H$227,'2017 Individual scores unweight'!$C$5:$CK$5,"y")</f>
        <v>66.545454545454547</v>
      </c>
      <c r="I238">
        <f>AVERAGEIF('2017 Individual scores unweight'!$C$5:$CK$5,"y",'2017 Individual scores unweight'!C22:CK22)</f>
        <v>65.057070707070721</v>
      </c>
    </row>
    <row r="239" spans="2:9">
      <c r="B239" s="60" t="s">
        <v>119</v>
      </c>
      <c r="C239" s="95" t="s">
        <v>130</v>
      </c>
      <c r="D239">
        <f>AVERAGEIFS('2017 Individual scores unweight'!C23:CK23,'2017 Individual scores unweight'!$C$2:$CK$2,'2017 Global results'!$D$227,'2017 Individual scores unweight'!$C$5:$CK$5,"y")</f>
        <v>61.666666666666664</v>
      </c>
      <c r="E239">
        <f>AVERAGEIFS('2017 Individual scores unweight'!C23:CK23,'2017 Individual scores unweight'!$C$2:$CK$2,'2017 Global results'!$E$227,'2017 Individual scores unweight'!$C$5:$CK$5,"y")</f>
        <v>42.5</v>
      </c>
      <c r="F239">
        <f>AVERAGEIFS('2017 Individual scores unweight'!C23:CK23,'2017 Individual scores unweight'!$C$2:$CK$2,'2017 Global results'!$F$227,'2017 Individual scores unweight'!$C$5:$CK$5,"y")</f>
        <v>78.650793650793645</v>
      </c>
      <c r="G239">
        <f>AVERAGEIFS('2017 Individual scores unweight'!C23:CK23,'2017 Individual scores unweight'!$C$2:$CK$2,'2017 Global results'!$G$227,'2017 Individual scores unweight'!$C$5:$CK$5,"y")</f>
        <v>47.999999999999993</v>
      </c>
      <c r="H239">
        <f>AVERAGEIFS('2017 Individual scores unweight'!C23:CK23,'2017 Individual scores unweight'!$C$2:$CK$2,'2017 Global results'!$H$227,'2017 Individual scores unweight'!$C$5:$CK$5,"y")</f>
        <v>74.666666666666657</v>
      </c>
      <c r="I239">
        <f>AVERAGEIF('2017 Individual scores unweight'!$C$5:$CK$5,"y",'2017 Individual scores unweight'!C23:CK23)</f>
        <v>60.161904761904772</v>
      </c>
    </row>
    <row r="240" spans="2:9">
      <c r="B240" s="60" t="s">
        <v>122</v>
      </c>
      <c r="C240" s="95" t="s">
        <v>131</v>
      </c>
      <c r="D240">
        <f>AVERAGEIFS('2017 Individual scores unweight'!C24:CK24,'2017 Individual scores unweight'!$C$2:$CK$2,'2017 Global results'!$D$227,'2017 Individual scores unweight'!$C$5:$CK$5,"y")</f>
        <v>80.303030303030312</v>
      </c>
      <c r="E240">
        <f>AVERAGEIFS('2017 Individual scores unweight'!C24:CK24,'2017 Individual scores unweight'!$C$2:$CK$2,'2017 Global results'!$E$227,'2017 Individual scores unweight'!$C$5:$CK$5,"y")</f>
        <v>82.295454545454547</v>
      </c>
      <c r="F240">
        <f>AVERAGEIFS('2017 Individual scores unweight'!C24:CK24,'2017 Individual scores unweight'!$C$2:$CK$2,'2017 Global results'!$F$227,'2017 Individual scores unweight'!$C$5:$CK$5,"y")</f>
        <v>68.560606060606062</v>
      </c>
      <c r="G240">
        <f>AVERAGEIFS('2017 Individual scores unweight'!C24:CK24,'2017 Individual scores unweight'!$C$2:$CK$2,'2017 Global results'!$G$227,'2017 Individual scores unweight'!$C$5:$CK$5,"y")</f>
        <v>75.818181818181813</v>
      </c>
      <c r="H240">
        <f>AVERAGEIFS('2017 Individual scores unweight'!C24:CK24,'2017 Individual scores unweight'!$C$2:$CK$2,'2017 Global results'!$H$227,'2017 Individual scores unweight'!$C$5:$CK$5,"y")</f>
        <v>88.545454545454547</v>
      </c>
      <c r="I240">
        <f>AVERAGEIF('2017 Individual scores unweight'!$C$5:$CK$5,"y",'2017 Individual scores unweight'!C24:CK24)</f>
        <v>76.469696969696969</v>
      </c>
    </row>
    <row r="241" spans="2:9">
      <c r="B241" s="60" t="s">
        <v>119</v>
      </c>
      <c r="C241" s="95" t="s">
        <v>132</v>
      </c>
      <c r="D241">
        <f>AVERAGEIFS('2017 Individual scores unweight'!C25:CK25,'2017 Individual scores unweight'!$C$2:$CK$2,'2017 Global results'!$D$227,'2017 Individual scores unweight'!$C$5:$CK$5,"y")</f>
        <v>77.884615384615387</v>
      </c>
      <c r="E241">
        <f>AVERAGEIFS('2017 Individual scores unweight'!C25:CK25,'2017 Individual scores unweight'!$C$2:$CK$2,'2017 Global results'!$E$227,'2017 Individual scores unweight'!$C$5:$CK$5,"y")</f>
        <v>80.377539127539137</v>
      </c>
      <c r="F241">
        <f>AVERAGEIFS('2017 Individual scores unweight'!C25:CK25,'2017 Individual scores unweight'!$C$2:$CK$2,'2017 Global results'!$F$227,'2017 Individual scores unweight'!$C$5:$CK$5,"y")</f>
        <v>85.819735819735811</v>
      </c>
      <c r="G241">
        <f>AVERAGEIFS('2017 Individual scores unweight'!C25:CK25,'2017 Individual scores unweight'!$C$2:$CK$2,'2017 Global results'!$G$227,'2017 Individual scores unweight'!$C$5:$CK$5,"y")</f>
        <v>43.752247752247754</v>
      </c>
      <c r="H241">
        <f>AVERAGEIFS('2017 Individual scores unweight'!C25:CK25,'2017 Individual scores unweight'!$C$2:$CK$2,'2017 Global results'!$H$227,'2017 Individual scores unweight'!$C$5:$CK$5,"y")</f>
        <v>85.238095238095241</v>
      </c>
      <c r="I241">
        <f>AVERAGEIF('2017 Individual scores unweight'!$C$5:$CK$5,"y",'2017 Individual scores unweight'!C25:CK25)</f>
        <v>72.598318348318315</v>
      </c>
    </row>
    <row r="242" spans="2:9">
      <c r="B242" s="60" t="s">
        <v>119</v>
      </c>
      <c r="C242" s="95" t="s">
        <v>133</v>
      </c>
      <c r="D242">
        <f>AVERAGEIFS('2017 Individual scores unweight'!C26:CK26,'2017 Individual scores unweight'!$C$2:$CK$2,'2017 Global results'!$D$227,'2017 Individual scores unweight'!$C$5:$CK$5,"y")</f>
        <v>84.027777777777771</v>
      </c>
      <c r="E242">
        <f>AVERAGEIFS('2017 Individual scores unweight'!C26:CK26,'2017 Individual scores unweight'!$C$2:$CK$2,'2017 Global results'!$E$227,'2017 Individual scores unweight'!$C$5:$CK$5,"y")</f>
        <v>96.212121212121218</v>
      </c>
      <c r="F242">
        <f>AVERAGEIFS('2017 Individual scores unweight'!C26:CK26,'2017 Individual scores unweight'!$C$2:$CK$2,'2017 Global results'!$F$227,'2017 Individual scores unweight'!$C$5:$CK$5,"y")</f>
        <v>91.005291005290999</v>
      </c>
      <c r="G242">
        <f>AVERAGEIFS('2017 Individual scores unweight'!C26:CK26,'2017 Individual scores unweight'!$C$2:$CK$2,'2017 Global results'!$G$227,'2017 Individual scores unweight'!$C$5:$CK$5,"y")</f>
        <v>50.333333333333336</v>
      </c>
      <c r="H242">
        <f>AVERAGEIFS('2017 Individual scores unweight'!C26:CK26,'2017 Individual scores unweight'!$C$2:$CK$2,'2017 Global results'!$H$227,'2017 Individual scores unweight'!$C$5:$CK$5,"y")</f>
        <v>90.5</v>
      </c>
      <c r="I242">
        <f>AVERAGEIF('2017 Individual scores unweight'!$C$5:$CK$5,"y",'2017 Individual scores unweight'!C26:CK26)</f>
        <v>80.457900432900431</v>
      </c>
    </row>
    <row r="243" spans="2:9">
      <c r="B243" s="60" t="s">
        <v>122</v>
      </c>
      <c r="C243" s="95" t="s">
        <v>134</v>
      </c>
      <c r="D243">
        <f>AVERAGEIFS('2017 Individual scores unweight'!C27:CK27,'2017 Individual scores unweight'!$C$2:$CK$2,'2017 Global results'!$D$227,'2017 Individual scores unweight'!$C$5:$CK$5,"y")</f>
        <v>65.384615384615387</v>
      </c>
      <c r="E243">
        <f>AVERAGEIFS('2017 Individual scores unweight'!C27:CK27,'2017 Individual scores unweight'!$C$2:$CK$2,'2017 Global results'!$E$227,'2017 Individual scores unweight'!$C$5:$CK$5,"y")</f>
        <v>62.499999999999993</v>
      </c>
      <c r="F243">
        <f>AVERAGEIFS('2017 Individual scores unweight'!C27:CK27,'2017 Individual scores unweight'!$C$2:$CK$2,'2017 Global results'!$F$227,'2017 Individual scores unweight'!$C$5:$CK$5,"y")</f>
        <v>68.894993894993888</v>
      </c>
      <c r="G243">
        <f>AVERAGEIFS('2017 Individual scores unweight'!C27:CK27,'2017 Individual scores unweight'!$C$2:$CK$2,'2017 Global results'!$G$227,'2017 Individual scores unweight'!$C$5:$CK$5,"y")</f>
        <v>47.582417582417584</v>
      </c>
      <c r="H243">
        <f>AVERAGEIFS('2017 Individual scores unweight'!C27:CK27,'2017 Individual scores unweight'!$C$2:$CK$2,'2017 Global results'!$H$227,'2017 Individual scores unweight'!$C$5:$CK$5,"y")</f>
        <v>80.128205128205124</v>
      </c>
      <c r="I243">
        <f>AVERAGEIF('2017 Individual scores unweight'!$C$5:$CK$5,"y",'2017 Individual scores unweight'!C27:CK27)</f>
        <v>62.147435897435891</v>
      </c>
    </row>
    <row r="244" spans="2:9">
      <c r="B244" s="60" t="s">
        <v>119</v>
      </c>
      <c r="C244" s="95" t="s">
        <v>135</v>
      </c>
      <c r="D244">
        <f>AVERAGEIFS('2017 Individual scores unweight'!C28:CK28,'2017 Individual scores unweight'!$C$2:$CK$2,'2017 Global results'!$D$227,'2017 Individual scores unweight'!$C$5:$CK$5,"y")</f>
        <v>90</v>
      </c>
      <c r="E244">
        <f>AVERAGEIFS('2017 Individual scores unweight'!C28:CK28,'2017 Individual scores unweight'!$C$2:$CK$2,'2017 Global results'!$E$227,'2017 Individual scores unweight'!$C$5:$CK$5,"y")</f>
        <v>61.333333333333329</v>
      </c>
      <c r="F244">
        <f>AVERAGEIFS('2017 Individual scores unweight'!C28:CK28,'2017 Individual scores unweight'!$C$2:$CK$2,'2017 Global results'!$F$227,'2017 Individual scores unweight'!$C$5:$CK$5,"y")</f>
        <v>71.481481481481481</v>
      </c>
      <c r="G244">
        <f>AVERAGEIFS('2017 Individual scores unweight'!C28:CK28,'2017 Individual scores unweight'!$C$2:$CK$2,'2017 Global results'!$G$227,'2017 Individual scores unweight'!$C$5:$CK$5,"y")</f>
        <v>44.444444444444443</v>
      </c>
      <c r="H244">
        <f>AVERAGEIFS('2017 Individual scores unweight'!C28:CK28,'2017 Individual scores unweight'!$C$2:$CK$2,'2017 Global results'!$H$227,'2017 Individual scores unweight'!$C$5:$CK$5,"y")</f>
        <v>59.555555555555557</v>
      </c>
      <c r="I244">
        <f>AVERAGEIF('2017 Individual scores unweight'!$C$5:$CK$5,"y",'2017 Individual scores unweight'!C28:CK28)</f>
        <v>65.8</v>
      </c>
    </row>
    <row r="245" spans="2:9">
      <c r="B245" s="60" t="s">
        <v>112</v>
      </c>
      <c r="C245" s="95" t="s">
        <v>136</v>
      </c>
      <c r="D245">
        <f>AVERAGEIFS('2017 Individual scores unweight'!C29:CK29,'2017 Individual scores unweight'!$C$2:$CK$2,'2017 Global results'!$D$227,'2017 Individual scores unweight'!$C$5:$CK$5,"y")</f>
        <v>70.454545454545453</v>
      </c>
      <c r="E245">
        <f>AVERAGEIFS('2017 Individual scores unweight'!C29:CK29,'2017 Individual scores unweight'!$C$2:$CK$2,'2017 Global results'!$E$227,'2017 Individual scores unweight'!$C$5:$CK$5,"y")</f>
        <v>67.083333333333329</v>
      </c>
      <c r="F245">
        <f>AVERAGEIFS('2017 Individual scores unweight'!C29:CK29,'2017 Individual scores unweight'!$C$2:$CK$2,'2017 Global results'!$F$227,'2017 Individual scores unweight'!$C$5:$CK$5,"y")</f>
        <v>60.101010101010097</v>
      </c>
      <c r="G245">
        <f>AVERAGEIFS('2017 Individual scores unweight'!C29:CK29,'2017 Individual scores unweight'!$C$2:$CK$2,'2017 Global results'!$G$227,'2017 Individual scores unweight'!$C$5:$CK$5,"y")</f>
        <v>62.87878787878789</v>
      </c>
      <c r="H245">
        <f>AVERAGEIFS('2017 Individual scores unweight'!C29:CK29,'2017 Individual scores unweight'!$C$2:$CK$2,'2017 Global results'!$H$227,'2017 Individual scores unweight'!$C$5:$CK$5,"y")</f>
        <v>25.212121212121211</v>
      </c>
      <c r="I245">
        <f>AVERAGEIF('2017 Individual scores unweight'!$C$5:$CK$5,"y",'2017 Individual scores unweight'!C29:CK29)</f>
        <v>62.518181818181823</v>
      </c>
    </row>
    <row r="246" spans="2:9">
      <c r="B246" s="60" t="s">
        <v>122</v>
      </c>
      <c r="C246" s="95" t="s">
        <v>137</v>
      </c>
      <c r="D246">
        <f>AVERAGEIFS('2017 Individual scores unweight'!C30:CK30,'2017 Individual scores unweight'!$C$2:$CK$2,'2017 Global results'!$D$227,'2017 Individual scores unweight'!$C$5:$CK$5,"y")</f>
        <v>60.897435897435898</v>
      </c>
      <c r="E246">
        <f>AVERAGEIFS('2017 Individual scores unweight'!C30:CK30,'2017 Individual scores unweight'!$C$2:$CK$2,'2017 Global results'!$E$227,'2017 Individual scores unweight'!$C$5:$CK$5,"y")</f>
        <v>64.003496503496507</v>
      </c>
      <c r="F246">
        <f>AVERAGEIFS('2017 Individual scores unweight'!C30:CK30,'2017 Individual scores unweight'!$C$2:$CK$2,'2017 Global results'!$F$227,'2017 Individual scores unweight'!$C$5:$CK$5,"y")</f>
        <v>79.351851851851848</v>
      </c>
      <c r="G246">
        <f>AVERAGEIFS('2017 Individual scores unweight'!C30:CK30,'2017 Individual scores unweight'!$C$2:$CK$2,'2017 Global results'!$G$227,'2017 Individual scores unweight'!$C$5:$CK$5,"y")</f>
        <v>75.060606060606062</v>
      </c>
      <c r="H246">
        <f>AVERAGEIFS('2017 Individual scores unweight'!C30:CK30,'2017 Individual scores unweight'!$C$2:$CK$2,'2017 Global results'!$H$227,'2017 Individual scores unweight'!$C$5:$CK$5,"y")</f>
        <v>78.648018648018635</v>
      </c>
      <c r="I246">
        <f>AVERAGEIF('2017 Individual scores unweight'!$C$5:$CK$5,"y",'2017 Individual scores unweight'!C30:CK30)</f>
        <v>71.483294483294486</v>
      </c>
    </row>
    <row r="247" spans="2:9">
      <c r="B247" s="60" t="s">
        <v>127</v>
      </c>
      <c r="C247" s="95" t="s">
        <v>138</v>
      </c>
      <c r="D247">
        <f>AVERAGEIFS('2017 Individual scores unweight'!C31:CK31,'2017 Individual scores unweight'!$C$2:$CK$2,'2017 Global results'!$D$227,'2017 Individual scores unweight'!$C$5:$CK$5,"y")</f>
        <v>67.976190476190467</v>
      </c>
      <c r="E247">
        <f>AVERAGEIFS('2017 Individual scores unweight'!C31:CK31,'2017 Individual scores unweight'!$C$2:$CK$2,'2017 Global results'!$E$227,'2017 Individual scores unweight'!$C$5:$CK$5,"y")</f>
        <v>39.972527472527474</v>
      </c>
      <c r="F247">
        <f>AVERAGEIFS('2017 Individual scores unweight'!C31:CK31,'2017 Individual scores unweight'!$C$2:$CK$2,'2017 Global results'!$F$227,'2017 Individual scores unweight'!$C$5:$CK$5,"y")</f>
        <v>30.476190476190478</v>
      </c>
      <c r="G247">
        <f>AVERAGEIFS('2017 Individual scores unweight'!C31:CK31,'2017 Individual scores unweight'!$C$2:$CK$2,'2017 Global results'!$G$227,'2017 Individual scores unweight'!$C$5:$CK$5,"y")</f>
        <v>38.666666666666671</v>
      </c>
      <c r="H247">
        <f>AVERAGEIFS('2017 Individual scores unweight'!C31:CK31,'2017 Individual scores unweight'!$C$2:$CK$2,'2017 Global results'!$H$227,'2017 Individual scores unweight'!$C$5:$CK$5,"y")</f>
        <v>81.868131868131883</v>
      </c>
      <c r="I247">
        <f>AVERAGEIF('2017 Individual scores unweight'!$C$5:$CK$5,"y",'2017 Individual scores unweight'!C31:CK31)</f>
        <v>44.492673992673986</v>
      </c>
    </row>
    <row r="248" spans="2:9">
      <c r="B248" s="60" t="s">
        <v>127</v>
      </c>
      <c r="C248" s="95" t="s">
        <v>139</v>
      </c>
      <c r="D248">
        <f>AVERAGEIFS('2017 Individual scores unweight'!C32:CK32,'2017 Individual scores unweight'!$C$2:$CK$2,'2017 Global results'!$D$227,'2017 Individual scores unweight'!$C$5:$CK$5,"y")</f>
        <v>92.147435897435884</v>
      </c>
      <c r="E248">
        <f>AVERAGEIFS('2017 Individual scores unweight'!C32:CK32,'2017 Individual scores unweight'!$C$2:$CK$2,'2017 Global results'!$E$227,'2017 Individual scores unweight'!$C$5:$CK$5,"y")</f>
        <v>75.916583416583421</v>
      </c>
      <c r="F248">
        <f>AVERAGEIFS('2017 Individual scores unweight'!C32:CK32,'2017 Individual scores unweight'!$C$2:$CK$2,'2017 Global results'!$F$227,'2017 Individual scores unweight'!$C$5:$CK$5,"y")</f>
        <v>77.883227883227889</v>
      </c>
      <c r="G248">
        <f>AVERAGEIFS('2017 Individual scores unweight'!C32:CK32,'2017 Individual scores unweight'!$C$2:$CK$2,'2017 Global results'!$G$227,'2017 Individual scores unweight'!$C$5:$CK$5,"y")</f>
        <v>74.743589743589752</v>
      </c>
      <c r="H248">
        <f>AVERAGEIFS('2017 Individual scores unweight'!C32:CK32,'2017 Individual scores unweight'!$C$2:$CK$2,'2017 Global results'!$H$227,'2017 Individual scores unweight'!$C$5:$CK$5,"y")</f>
        <v>84.358974358974365</v>
      </c>
      <c r="I248">
        <f>AVERAGEIF('2017 Individual scores unweight'!$C$5:$CK$5,"y",'2017 Individual scores unweight'!C32:CK32)</f>
        <v>79.881618381618381</v>
      </c>
    </row>
    <row r="249" spans="2:9">
      <c r="B249" s="60" t="s">
        <v>127</v>
      </c>
      <c r="C249" s="95" t="s">
        <v>140</v>
      </c>
      <c r="D249">
        <f>AVERAGEIFS('2017 Individual scores unweight'!C33:CK33,'2017 Individual scores unweight'!$C$2:$CK$2,'2017 Global results'!$D$227,'2017 Individual scores unweight'!$C$5:$CK$5,"y")</f>
        <v>87.12121212121211</v>
      </c>
      <c r="E249">
        <f>AVERAGEIFS('2017 Individual scores unweight'!C33:CK33,'2017 Individual scores unweight'!$C$2:$CK$2,'2017 Global results'!$E$227,'2017 Individual scores unweight'!$C$5:$CK$5,"y")</f>
        <v>83.956043956043956</v>
      </c>
      <c r="F249">
        <f>AVERAGEIFS('2017 Individual scores unweight'!C33:CK33,'2017 Individual scores unweight'!$C$2:$CK$2,'2017 Global results'!$F$227,'2017 Individual scores unweight'!$C$5:$CK$5,"y")</f>
        <v>83.195970695970701</v>
      </c>
      <c r="G249">
        <f>AVERAGEIFS('2017 Individual scores unweight'!C33:CK33,'2017 Individual scores unweight'!$C$2:$CK$2,'2017 Global results'!$G$227,'2017 Individual scores unweight'!$C$5:$CK$5,"y")</f>
        <v>60.439560439560445</v>
      </c>
      <c r="H249">
        <f>AVERAGEIFS('2017 Individual scores unweight'!C33:CK33,'2017 Individual scores unweight'!$C$2:$CK$2,'2017 Global results'!$H$227,'2017 Individual scores unweight'!$C$5:$CK$5,"y")</f>
        <v>91.515151515151501</v>
      </c>
      <c r="I249">
        <f>AVERAGEIF('2017 Individual scores unweight'!$C$5:$CK$5,"y",'2017 Individual scores unweight'!C33:CK33)</f>
        <v>78.859890109890102</v>
      </c>
    </row>
    <row r="250" spans="2:9">
      <c r="B250" s="60" t="s">
        <v>115</v>
      </c>
      <c r="C250" s="95" t="s">
        <v>141</v>
      </c>
      <c r="D250">
        <f>AVERAGEIFS('2017 Individual scores unweight'!C34:CK34,'2017 Individual scores unweight'!$C$2:$CK$2,'2017 Global results'!$D$227,'2017 Individual scores unweight'!$C$5:$CK$5,"y")</f>
        <v>60.9375</v>
      </c>
      <c r="E250">
        <f>AVERAGEIFS('2017 Individual scores unweight'!C34:CK34,'2017 Individual scores unweight'!$C$2:$CK$2,'2017 Global results'!$E$227,'2017 Individual scores unweight'!$C$5:$CK$5,"y")</f>
        <v>51.270833333333336</v>
      </c>
      <c r="F250">
        <f>AVERAGEIFS('2017 Individual scores unweight'!C34:CK34,'2017 Individual scores unweight'!$C$2:$CK$2,'2017 Global results'!$F$227,'2017 Individual scores unweight'!$C$5:$CK$5,"y")</f>
        <v>46.388888888888886</v>
      </c>
      <c r="G250">
        <f>AVERAGEIFS('2017 Individual scores unweight'!C34:CK34,'2017 Individual scores unweight'!$C$2:$CK$2,'2017 Global results'!$G$227,'2017 Individual scores unweight'!$C$5:$CK$5,"y")</f>
        <v>24.5</v>
      </c>
      <c r="H250">
        <f>AVERAGEIFS('2017 Individual scores unweight'!C34:CK34,'2017 Individual scores unweight'!$C$2:$CK$2,'2017 Global results'!$H$227,'2017 Individual scores unweight'!$C$5:$CK$5,"y")</f>
        <v>64.166666666666657</v>
      </c>
      <c r="I250">
        <f>AVERAGEIF('2017 Individual scores unweight'!$C$5:$CK$5,"y",'2017 Individual scores unweight'!C34:CK34)</f>
        <v>45.691666666666663</v>
      </c>
    </row>
    <row r="251" spans="2:9">
      <c r="B251" s="60" t="s">
        <v>127</v>
      </c>
      <c r="C251" s="95" t="s">
        <v>142</v>
      </c>
      <c r="D251">
        <f>AVERAGEIFS('2017 Individual scores unweight'!C35:CK35,'2017 Individual scores unweight'!$C$2:$CK$2,'2017 Global results'!$D$227,'2017 Individual scores unweight'!$C$5:$CK$5,"y")</f>
        <v>96.428571428571431</v>
      </c>
      <c r="E251">
        <f>AVERAGEIFS('2017 Individual scores unweight'!C35:CK35,'2017 Individual scores unweight'!$C$2:$CK$2,'2017 Global results'!$E$227,'2017 Individual scores unweight'!$C$5:$CK$5,"y")</f>
        <v>96.318681318681328</v>
      </c>
      <c r="F251">
        <f>AVERAGEIFS('2017 Individual scores unweight'!C35:CK35,'2017 Individual scores unweight'!$C$2:$CK$2,'2017 Global results'!$F$227,'2017 Individual scores unweight'!$C$5:$CK$5,"y")</f>
        <v>96.047008547008545</v>
      </c>
      <c r="G251">
        <f>AVERAGEIFS('2017 Individual scores unweight'!C35:CK35,'2017 Individual scores unweight'!$C$2:$CK$2,'2017 Global results'!$G$227,'2017 Individual scores unweight'!$C$5:$CK$5,"y")</f>
        <v>88.36363636363636</v>
      </c>
      <c r="H251">
        <f>AVERAGEIFS('2017 Individual scores unweight'!C35:CK35,'2017 Individual scores unweight'!$C$2:$CK$2,'2017 Global results'!$H$227,'2017 Individual scores unweight'!$C$5:$CK$5,"y")</f>
        <v>95.128205128205124</v>
      </c>
      <c r="I251">
        <f>AVERAGEIF('2017 Individual scores unweight'!$C$5:$CK$5,"y",'2017 Individual scores unweight'!C35:CK35)</f>
        <v>94.210872460872451</v>
      </c>
    </row>
    <row r="252" spans="2:9">
      <c r="B252" s="60" t="s">
        <v>122</v>
      </c>
      <c r="C252" s="95" t="s">
        <v>143</v>
      </c>
      <c r="D252">
        <f>AVERAGEIFS('2017 Individual scores unweight'!C36:CK36,'2017 Individual scores unweight'!$C$2:$CK$2,'2017 Global results'!$D$227,'2017 Individual scores unweight'!$C$5:$CK$5,"y")</f>
        <v>70.833333333333343</v>
      </c>
      <c r="E252">
        <f>AVERAGEIFS('2017 Individual scores unweight'!C36:CK36,'2017 Individual scores unweight'!$C$2:$CK$2,'2017 Global results'!$E$227,'2017 Individual scores unweight'!$C$5:$CK$5,"y")</f>
        <v>39.583333333333329</v>
      </c>
      <c r="F252">
        <f>AVERAGEIFS('2017 Individual scores unweight'!C36:CK36,'2017 Individual scores unweight'!$C$2:$CK$2,'2017 Global results'!$F$227,'2017 Individual scores unweight'!$C$5:$CK$5,"y")</f>
        <v>57.272727272727273</v>
      </c>
      <c r="G252">
        <f>AVERAGEIFS('2017 Individual scores unweight'!C36:CK36,'2017 Individual scores unweight'!$C$2:$CK$2,'2017 Global results'!$G$227,'2017 Individual scores unweight'!$C$5:$CK$5,"y")</f>
        <v>25</v>
      </c>
      <c r="H252">
        <f>AVERAGEIFS('2017 Individual scores unweight'!C36:CK36,'2017 Individual scores unweight'!$C$2:$CK$2,'2017 Global results'!$H$227,'2017 Individual scores unweight'!$C$5:$CK$5,"y")</f>
        <v>81.666666666666671</v>
      </c>
      <c r="I252">
        <f>AVERAGEIF('2017 Individual scores unweight'!$C$5:$CK$5,"y",'2017 Individual scores unweight'!C36:CK36)</f>
        <v>49.598484848484851</v>
      </c>
    </row>
    <row r="253" spans="2:9">
      <c r="B253" s="60" t="s">
        <v>119</v>
      </c>
      <c r="C253" s="95" t="s">
        <v>144</v>
      </c>
      <c r="D253">
        <f>AVERAGEIFS('2017 Individual scores unweight'!C37:CK37,'2017 Individual scores unweight'!$C$2:$CK$2,'2017 Global results'!$D$227,'2017 Individual scores unweight'!$C$5:$CK$5,"y")</f>
        <v>90.897435897435884</v>
      </c>
      <c r="E253">
        <f>AVERAGEIFS('2017 Individual scores unweight'!C37:CK37,'2017 Individual scores unweight'!$C$2:$CK$2,'2017 Global results'!$E$227,'2017 Individual scores unweight'!$C$5:$CK$5,"y")</f>
        <v>82.7972027972028</v>
      </c>
      <c r="F253">
        <f>AVERAGEIFS('2017 Individual scores unweight'!C37:CK37,'2017 Individual scores unweight'!$C$2:$CK$2,'2017 Global results'!$F$227,'2017 Individual scores unweight'!$C$5:$CK$5,"y")</f>
        <v>90.793650793650784</v>
      </c>
      <c r="G253">
        <f>AVERAGEIFS('2017 Individual scores unweight'!C37:CK37,'2017 Individual scores unweight'!$C$2:$CK$2,'2017 Global results'!$G$227,'2017 Individual scores unweight'!$C$5:$CK$5,"y")</f>
        <v>63.413919413919416</v>
      </c>
      <c r="H253">
        <f>AVERAGEIFS('2017 Individual scores unweight'!C37:CK37,'2017 Individual scores unweight'!$C$2:$CK$2,'2017 Global results'!$H$227,'2017 Individual scores unweight'!$C$5:$CK$5,"y")</f>
        <v>89.860805860805868</v>
      </c>
      <c r="I253">
        <f>AVERAGEIF('2017 Individual scores unweight'!$C$5:$CK$5,"y",'2017 Individual scores unweight'!C37:CK37)</f>
        <v>82.323543123543089</v>
      </c>
    </row>
    <row r="254" spans="2:9">
      <c r="B254" s="60" t="s">
        <v>119</v>
      </c>
      <c r="C254" s="95" t="s">
        <v>145</v>
      </c>
      <c r="D254">
        <f>AVERAGEIFS('2017 Individual scores unweight'!C38:CK38,'2017 Individual scores unweight'!$C$2:$CK$2,'2017 Global results'!$D$227,'2017 Individual scores unweight'!$C$5:$CK$5,"y")</f>
        <v>87.500000000000014</v>
      </c>
      <c r="E254">
        <f>AVERAGEIFS('2017 Individual scores unweight'!C38:CK38,'2017 Individual scores unweight'!$C$2:$CK$2,'2017 Global results'!$E$227,'2017 Individual scores unweight'!$C$5:$CK$5,"y")</f>
        <v>80</v>
      </c>
      <c r="F254">
        <f>AVERAGEIFS('2017 Individual scores unweight'!C38:CK38,'2017 Individual scores unweight'!$C$2:$CK$2,'2017 Global results'!$F$227,'2017 Individual scores unweight'!$C$5:$CK$5,"y")</f>
        <v>82.142857142857139</v>
      </c>
      <c r="G254">
        <f>AVERAGEIFS('2017 Individual scores unweight'!C38:CK38,'2017 Individual scores unweight'!$C$2:$CK$2,'2017 Global results'!$G$227,'2017 Individual scores unweight'!$C$5:$CK$5,"y")</f>
        <v>58.571428571428577</v>
      </c>
      <c r="H254">
        <f>AVERAGEIFS('2017 Individual scores unweight'!C38:CK38,'2017 Individual scores unweight'!$C$2:$CK$2,'2017 Global results'!$H$227,'2017 Individual scores unweight'!$C$5:$CK$5,"y")</f>
        <v>75.714285714285708</v>
      </c>
      <c r="I254">
        <f>AVERAGEIF('2017 Individual scores unweight'!$C$5:$CK$5,"y",'2017 Individual scores unweight'!C38:CK38)</f>
        <v>76.571428571428584</v>
      </c>
    </row>
    <row r="255" spans="2:9">
      <c r="B255" s="60" t="s">
        <v>122</v>
      </c>
      <c r="C255" s="95" t="s">
        <v>146</v>
      </c>
      <c r="D255">
        <f>AVERAGEIFS('2017 Individual scores unweight'!C39:CK39,'2017 Individual scores unweight'!$C$2:$CK$2,'2017 Global results'!$D$227,'2017 Individual scores unweight'!$C$5:$CK$5,"y")</f>
        <v>74.053030303030297</v>
      </c>
      <c r="E255">
        <f>AVERAGEIFS('2017 Individual scores unweight'!C39:CK39,'2017 Individual scores unweight'!$C$2:$CK$2,'2017 Global results'!$E$227,'2017 Individual scores unweight'!$C$5:$CK$5,"y")</f>
        <v>73.97727272727272</v>
      </c>
      <c r="F255">
        <f>AVERAGEIFS('2017 Individual scores unweight'!C39:CK39,'2017 Individual scores unweight'!$C$2:$CK$2,'2017 Global results'!$F$227,'2017 Individual scores unweight'!$C$5:$CK$5,"y")</f>
        <v>73.333333333333314</v>
      </c>
      <c r="G255">
        <f>AVERAGEIFS('2017 Individual scores unweight'!C39:CK39,'2017 Individual scores unweight'!$C$2:$CK$2,'2017 Global results'!$G$227,'2017 Individual scores unweight'!$C$5:$CK$5,"y")</f>
        <v>37.090909090909086</v>
      </c>
      <c r="H255">
        <f>AVERAGEIFS('2017 Individual scores unweight'!C39:CK39,'2017 Individual scores unweight'!$C$2:$CK$2,'2017 Global results'!$H$227,'2017 Individual scores unweight'!$C$5:$CK$5,"y")</f>
        <v>53.333333333333329</v>
      </c>
      <c r="I255">
        <f>AVERAGEIF('2017 Individual scores unweight'!$C$5:$CK$5,"y",'2017 Individual scores unweight'!C39:CK39)</f>
        <v>63.54545454545454</v>
      </c>
    </row>
    <row r="256" spans="2:9">
      <c r="B256" s="60" t="s">
        <v>122</v>
      </c>
      <c r="C256" s="95" t="s">
        <v>147</v>
      </c>
      <c r="D256">
        <f>AVERAGEIFS('2017 Individual scores unweight'!C40:CK40,'2017 Individual scores unweight'!$C$2:$CK$2,'2017 Global results'!$D$227,'2017 Individual scores unweight'!$C$5:$CK$5,"y")</f>
        <v>60.606060606060609</v>
      </c>
      <c r="E256">
        <f>AVERAGEIFS('2017 Individual scores unweight'!C40:CK40,'2017 Individual scores unweight'!$C$2:$CK$2,'2017 Global results'!$E$227,'2017 Individual scores unweight'!$C$5:$CK$5,"y")</f>
        <v>52.234848484848484</v>
      </c>
      <c r="F256">
        <f>AVERAGEIFS('2017 Individual scores unweight'!C40:CK40,'2017 Individual scores unweight'!$C$2:$CK$2,'2017 Global results'!$F$227,'2017 Individual scores unweight'!$C$5:$CK$5,"y")</f>
        <v>66.666666666666671</v>
      </c>
      <c r="G256">
        <f>AVERAGEIFS('2017 Individual scores unweight'!C40:CK40,'2017 Individual scores unweight'!$C$2:$CK$2,'2017 Global results'!$G$227,'2017 Individual scores unweight'!$C$5:$CK$5,"y")</f>
        <v>54.090909090909086</v>
      </c>
      <c r="H256">
        <f>AVERAGEIFS('2017 Individual scores unweight'!C40:CK40,'2017 Individual scores unweight'!$C$2:$CK$2,'2017 Global results'!$H$227,'2017 Individual scores unweight'!$C$5:$CK$5,"y")</f>
        <v>85</v>
      </c>
      <c r="I256">
        <f>AVERAGEIF('2017 Individual scores unweight'!$C$5:$CK$5,"y",'2017 Individual scores unweight'!C40:CK40)</f>
        <v>60.340909090909101</v>
      </c>
    </row>
    <row r="257" spans="2:9">
      <c r="B257" s="60" t="s">
        <v>110</v>
      </c>
      <c r="C257" s="95" t="s">
        <v>148</v>
      </c>
      <c r="D257">
        <f>AVERAGEIFS('2017 Individual scores unweight'!C41:CK41,'2017 Individual scores unweight'!$C$2:$CK$2,'2017 Global results'!$D$227,'2017 Individual scores unweight'!$C$5:$CK$5,"y")</f>
        <v>80.303030303030297</v>
      </c>
      <c r="E257">
        <f>AVERAGEIFS('2017 Individual scores unweight'!C41:CK41,'2017 Individual scores unweight'!$C$2:$CK$2,'2017 Global results'!$E$227,'2017 Individual scores unweight'!$C$5:$CK$5,"y")</f>
        <v>63.06818181818182</v>
      </c>
      <c r="F257">
        <f>AVERAGEIFS('2017 Individual scores unweight'!C41:CK41,'2017 Individual scores unweight'!$C$2:$CK$2,'2017 Global results'!$F$227,'2017 Individual scores unweight'!$C$5:$CK$5,"y")</f>
        <v>74.242424242424235</v>
      </c>
      <c r="G257">
        <f>AVERAGEIFS('2017 Individual scores unweight'!C41:CK41,'2017 Individual scores unweight'!$C$2:$CK$2,'2017 Global results'!$G$227,'2017 Individual scores unweight'!$C$5:$CK$5,"y")</f>
        <v>54.181818181818173</v>
      </c>
      <c r="H257">
        <f>AVERAGEIFS('2017 Individual scores unweight'!C41:CK41,'2017 Individual scores unweight'!$C$2:$CK$2,'2017 Global results'!$H$227,'2017 Individual scores unweight'!$C$5:$CK$5,"y")</f>
        <v>50</v>
      </c>
      <c r="I257">
        <f>AVERAGEIF('2017 Individual scores unweight'!$C$5:$CK$5,"y",'2017 Individual scores unweight'!C41:CK41)</f>
        <v>66.992424242424249</v>
      </c>
    </row>
    <row r="258" spans="2:9">
      <c r="B258" s="60" t="s">
        <v>112</v>
      </c>
      <c r="C258" s="95" t="s">
        <v>150</v>
      </c>
      <c r="D258">
        <f>AVERAGEIFS('2017 Individual scores unweight'!C42:CK42,'2017 Individual scores unweight'!$C$2:$CK$2,'2017 Global results'!$D$227,'2017 Individual scores unweight'!$C$5:$CK$5,"y")</f>
        <v>90.22727272727272</v>
      </c>
      <c r="E258">
        <f>AVERAGEIFS('2017 Individual scores unweight'!C42:CK42,'2017 Individual scores unweight'!$C$2:$CK$2,'2017 Global results'!$E$227,'2017 Individual scores unweight'!$C$5:$CK$5,"y")</f>
        <v>48.984848484848484</v>
      </c>
      <c r="F258">
        <f>AVERAGEIFS('2017 Individual scores unweight'!C42:CK42,'2017 Individual scores unweight'!$C$2:$CK$2,'2017 Global results'!$F$227,'2017 Individual scores unweight'!$C$5:$CK$5,"y")</f>
        <v>59.642857142857139</v>
      </c>
      <c r="G258">
        <f>AVERAGEIFS('2017 Individual scores unweight'!C42:CK42,'2017 Individual scores unweight'!$C$2:$CK$2,'2017 Global results'!$G$227,'2017 Individual scores unweight'!$C$5:$CK$5,"y")</f>
        <v>56.606060606060602</v>
      </c>
      <c r="H258">
        <f>AVERAGEIFS('2017 Individual scores unweight'!C42:CK42,'2017 Individual scores unweight'!$C$2:$CK$2,'2017 Global results'!$H$227,'2017 Individual scores unweight'!$C$5:$CK$5,"y")</f>
        <v>52.525252525252519</v>
      </c>
      <c r="I258">
        <f>AVERAGEIF('2017 Individual scores unweight'!$C$5:$CK$5,"y",'2017 Individual scores unweight'!C42:CK42)</f>
        <v>62.513059163059175</v>
      </c>
    </row>
    <row r="259" spans="2:9">
      <c r="B259" s="60" t="s">
        <v>122</v>
      </c>
      <c r="C259" s="95" t="s">
        <v>151</v>
      </c>
      <c r="D259">
        <f>AVERAGEIFS('2017 Individual scores unweight'!C43:CK43,'2017 Individual scores unweight'!$C$2:$CK$2,'2017 Global results'!$D$227,'2017 Individual scores unweight'!$C$5:$CK$5,"y")</f>
        <v>98.214285714285722</v>
      </c>
      <c r="E259">
        <f>AVERAGEIFS('2017 Individual scores unweight'!C43:CK43,'2017 Individual scores unweight'!$C$2:$CK$2,'2017 Global results'!$E$227,'2017 Individual scores unweight'!$C$5:$CK$5,"y")</f>
        <v>80.012210012210019</v>
      </c>
      <c r="F259">
        <f>AVERAGEIFS('2017 Individual scores unweight'!C43:CK43,'2017 Individual scores unweight'!$C$2:$CK$2,'2017 Global results'!$F$227,'2017 Individual scores unweight'!$C$5:$CK$5,"y")</f>
        <v>64.740814740814741</v>
      </c>
      <c r="G259">
        <f>AVERAGEIFS('2017 Individual scores unweight'!C43:CK43,'2017 Individual scores unweight'!$C$2:$CK$2,'2017 Global results'!$G$227,'2017 Individual scores unweight'!$C$5:$CK$5,"y")</f>
        <v>66.507936507936506</v>
      </c>
      <c r="I259">
        <f>AVERAGEIF('2017 Individual scores unweight'!$C$5:$CK$5,"y",'2017 Individual scores unweight'!C43:CK43)</f>
        <v>75.21546354879689</v>
      </c>
    </row>
    <row r="260" spans="2:9">
      <c r="B260" s="60" t="s">
        <v>112</v>
      </c>
      <c r="C260" s="95" t="s">
        <v>152</v>
      </c>
      <c r="D260">
        <f>AVERAGEIFS('2017 Individual scores unweight'!C44:CK44,'2017 Individual scores unweight'!$C$2:$CK$2,'2017 Global results'!$D$227,'2017 Individual scores unweight'!$C$5:$CK$5,"y")</f>
        <v>90.416666666666671</v>
      </c>
      <c r="E260">
        <f>AVERAGEIFS('2017 Individual scores unweight'!C44:CK44,'2017 Individual scores unweight'!$C$2:$CK$2,'2017 Global results'!$E$227,'2017 Individual scores unweight'!$C$5:$CK$5,"y")</f>
        <v>78.264880952380949</v>
      </c>
      <c r="F260">
        <f>AVERAGEIFS('2017 Individual scores unweight'!C44:CK44,'2017 Individual scores unweight'!$C$2:$CK$2,'2017 Global results'!$F$227,'2017 Individual scores unweight'!$C$5:$CK$5,"y")</f>
        <v>83.363095238095241</v>
      </c>
      <c r="G260">
        <f>AVERAGEIFS('2017 Individual scores unweight'!C44:CK44,'2017 Individual scores unweight'!$C$2:$CK$2,'2017 Global results'!$G$227,'2017 Individual scores unweight'!$C$5:$CK$5,"y")</f>
        <v>71.435897435897431</v>
      </c>
      <c r="H260">
        <f>AVERAGEIFS('2017 Individual scores unweight'!C44:CK44,'2017 Individual scores unweight'!$C$2:$CK$2,'2017 Global results'!$H$227,'2017 Individual scores unweight'!$C$5:$CK$5,"y")</f>
        <v>61.147435897435898</v>
      </c>
      <c r="I260">
        <f>AVERAGEIF('2017 Individual scores unweight'!$C$5:$CK$5,"y",'2017 Individual scores unweight'!C44:CK44)</f>
        <v>79.661584249084243</v>
      </c>
    </row>
    <row r="261" spans="2:9">
      <c r="B261" s="60" t="s">
        <v>115</v>
      </c>
      <c r="C261" s="95" t="s">
        <v>153</v>
      </c>
      <c r="D261">
        <f>AVERAGEIFS('2017 Individual scores unweight'!C45:CK45,'2017 Individual scores unweight'!$C$2:$CK$2,'2017 Global results'!$D$227,'2017 Individual scores unweight'!$C$5:$CK$5,"y")</f>
        <v>75.961538461538453</v>
      </c>
      <c r="E261">
        <f>AVERAGEIFS('2017 Individual scores unweight'!C45:CK45,'2017 Individual scores unweight'!$C$2:$CK$2,'2017 Global results'!$E$227,'2017 Individual scores unweight'!$C$5:$CK$5,"y")</f>
        <v>73.012820512820511</v>
      </c>
      <c r="F261">
        <f>AVERAGEIFS('2017 Individual scores unweight'!C45:CK45,'2017 Individual scores unweight'!$C$2:$CK$2,'2017 Global results'!$F$227,'2017 Individual scores unweight'!$C$5:$CK$5,"y")</f>
        <v>68.22066822066823</v>
      </c>
      <c r="G261">
        <f>AVERAGEIFS('2017 Individual scores unweight'!C45:CK45,'2017 Individual scores unweight'!$C$2:$CK$2,'2017 Global results'!$G$227,'2017 Individual scores unweight'!$C$5:$CK$5,"y")</f>
        <v>65.937062937062933</v>
      </c>
      <c r="H261">
        <f>AVERAGEIFS('2017 Individual scores unweight'!C45:CK45,'2017 Individual scores unweight'!$C$2:$CK$2,'2017 Global results'!$H$227,'2017 Individual scores unweight'!$C$5:$CK$5,"y")</f>
        <v>78.846153846153854</v>
      </c>
      <c r="I261">
        <f>AVERAGEIF('2017 Individual scores unweight'!$C$5:$CK$5,"y",'2017 Individual scores unweight'!C45:CK45)</f>
        <v>70.687645687645684</v>
      </c>
    </row>
    <row r="262" spans="2:9">
      <c r="B262" s="60" t="s">
        <v>127</v>
      </c>
      <c r="C262" s="95" t="s">
        <v>154</v>
      </c>
      <c r="D262">
        <f>AVERAGEIFS('2017 Individual scores unweight'!C46:CK46,'2017 Individual scores unweight'!$C$2:$CK$2,'2017 Global results'!$D$227,'2017 Individual scores unweight'!$C$5:$CK$5,"y")</f>
        <v>98.07692307692308</v>
      </c>
      <c r="E262">
        <f>AVERAGEIFS('2017 Individual scores unweight'!C46:CK46,'2017 Individual scores unweight'!$C$2:$CK$2,'2017 Global results'!$E$227,'2017 Individual scores unweight'!$C$5:$CK$5,"y")</f>
        <v>91.891025641025635</v>
      </c>
      <c r="F262">
        <f>AVERAGEIFS('2017 Individual scores unweight'!C46:CK46,'2017 Individual scores unweight'!$C$2:$CK$2,'2017 Global results'!$F$227,'2017 Individual scores unweight'!$C$5:$CK$5,"y")</f>
        <v>84.965034965034974</v>
      </c>
      <c r="G262">
        <f>AVERAGEIFS('2017 Individual scores unweight'!C46:CK46,'2017 Individual scores unweight'!$C$2:$CK$2,'2017 Global results'!$G$227,'2017 Individual scores unweight'!$C$5:$CK$5,"y")</f>
        <v>81.92307692307692</v>
      </c>
      <c r="H262">
        <f>AVERAGEIFS('2017 Individual scores unweight'!C46:CK46,'2017 Individual scores unweight'!$C$2:$CK$2,'2017 Global results'!$H$227,'2017 Individual scores unweight'!$C$5:$CK$5,"y")</f>
        <v>89.230769230769226</v>
      </c>
      <c r="I262">
        <f>AVERAGEIF('2017 Individual scores unweight'!$C$5:$CK$5,"y",'2017 Individual scores unweight'!C46:CK46)</f>
        <v>88.425407925407939</v>
      </c>
    </row>
    <row r="263" spans="2:9">
      <c r="B263" s="60" t="s">
        <v>115</v>
      </c>
      <c r="C263" s="95" t="s">
        <v>155</v>
      </c>
      <c r="D263">
        <f>AVERAGEIFS('2017 Individual scores unweight'!C47:CK47,'2017 Individual scores unweight'!$C$2:$CK$2,'2017 Global results'!$D$227,'2017 Individual scores unweight'!$C$5:$CK$5,"y")</f>
        <v>43.218954248366018</v>
      </c>
      <c r="E263">
        <f>AVERAGEIFS('2017 Individual scores unweight'!C47:CK47,'2017 Individual scores unweight'!$C$2:$CK$2,'2017 Global results'!$E$227,'2017 Individual scores unweight'!$C$5:$CK$5,"y")</f>
        <v>63.470760233918128</v>
      </c>
      <c r="F263">
        <f>AVERAGEIFS('2017 Individual scores unweight'!C47:CK47,'2017 Individual scores unweight'!$C$2:$CK$2,'2017 Global results'!$F$227,'2017 Individual scores unweight'!$C$5:$CK$5,"y")</f>
        <v>65.667641325536053</v>
      </c>
      <c r="G263">
        <f>AVERAGEIFS('2017 Individual scores unweight'!C47:CK47,'2017 Individual scores unweight'!$C$2:$CK$2,'2017 Global results'!$G$227,'2017 Individual scores unweight'!$C$5:$CK$5,"y")</f>
        <v>52.755417956656345</v>
      </c>
      <c r="H263">
        <f>AVERAGEIFS('2017 Individual scores unweight'!C47:CK47,'2017 Individual scores unweight'!$C$2:$CK$2,'2017 Global results'!$H$227,'2017 Individual scores unweight'!$C$5:$CK$5,"y")</f>
        <v>60.832473340213276</v>
      </c>
      <c r="I263">
        <f>AVERAGEIF('2017 Individual scores unweight'!$C$5:$CK$5,"y",'2017 Individual scores unweight'!C47:CK47)</f>
        <v>57.268713450292388</v>
      </c>
    </row>
    <row r="264" spans="2:9">
      <c r="B264" s="60" t="s">
        <v>110</v>
      </c>
      <c r="C264" s="95" t="s">
        <v>156</v>
      </c>
      <c r="D264">
        <f>AVERAGEIFS('2017 Individual scores unweight'!C48:CK48,'2017 Individual scores unweight'!$C$2:$CK$2,'2017 Global results'!$D$227,'2017 Individual scores unweight'!$C$5:$CK$5,"y")</f>
        <v>60</v>
      </c>
      <c r="E264">
        <f>AVERAGEIFS('2017 Individual scores unweight'!C48:CK48,'2017 Individual scores unweight'!$C$2:$CK$2,'2017 Global results'!$E$227,'2017 Individual scores unweight'!$C$5:$CK$5,"y")</f>
        <v>39.87373737373737</v>
      </c>
      <c r="F264">
        <f>AVERAGEIFS('2017 Individual scores unweight'!C48:CK48,'2017 Individual scores unweight'!$C$2:$CK$2,'2017 Global results'!$F$227,'2017 Individual scores unweight'!$C$5:$CK$5,"y")</f>
        <v>51.296296296296298</v>
      </c>
      <c r="G264">
        <f>AVERAGEIFS('2017 Individual scores unweight'!C48:CK48,'2017 Individual scores unweight'!$C$2:$CK$2,'2017 Global results'!$G$227,'2017 Individual scores unweight'!$C$5:$CK$5,"y")</f>
        <v>40.227272727272727</v>
      </c>
      <c r="H264">
        <f>AVERAGEIFS('2017 Individual scores unweight'!C48:CK48,'2017 Individual scores unweight'!$C$2:$CK$2,'2017 Global results'!$H$227,'2017 Individual scores unweight'!$C$5:$CK$5,"y")</f>
        <v>98</v>
      </c>
      <c r="I264">
        <f>AVERAGEIF('2017 Individual scores unweight'!$C$5:$CK$5,"y",'2017 Individual scores unweight'!C48:CK48)</f>
        <v>50.320454545454545</v>
      </c>
    </row>
    <row r="265" spans="2:9">
      <c r="B265" s="60" t="s">
        <v>127</v>
      </c>
      <c r="C265" s="95" t="s">
        <v>157</v>
      </c>
      <c r="D265">
        <f>AVERAGEIFS('2017 Individual scores unweight'!C49:CK49,'2017 Individual scores unweight'!$C$2:$CK$2,'2017 Global results'!$D$227,'2017 Individual scores unweight'!$C$5:$CK$5,"y")</f>
        <v>93.75</v>
      </c>
      <c r="E265">
        <f>AVERAGEIFS('2017 Individual scores unweight'!C49:CK49,'2017 Individual scores unweight'!$C$2:$CK$2,'2017 Global results'!$E$227,'2017 Individual scores unweight'!$C$5:$CK$5,"y")</f>
        <v>91.047619047619051</v>
      </c>
      <c r="F265">
        <f>AVERAGEIFS('2017 Individual scores unweight'!C49:CK49,'2017 Individual scores unweight'!$C$2:$CK$2,'2017 Global results'!$F$227,'2017 Individual scores unweight'!$C$5:$CK$5,"y")</f>
        <v>87.264957264957275</v>
      </c>
      <c r="G265">
        <f>AVERAGEIFS('2017 Individual scores unweight'!C49:CK49,'2017 Individual scores unweight'!$C$2:$CK$2,'2017 Global results'!$G$227,'2017 Individual scores unweight'!$C$5:$CK$5,"y")</f>
        <v>59.523809523809518</v>
      </c>
      <c r="H265">
        <f>AVERAGEIFS('2017 Individual scores unweight'!C49:CK49,'2017 Individual scores unweight'!$C$2:$CK$2,'2017 Global results'!$H$227,'2017 Individual scores unweight'!$C$5:$CK$5,"y")</f>
        <v>83.714285714285708</v>
      </c>
      <c r="I265">
        <f>AVERAGEIF('2017 Individual scores unweight'!$C$5:$CK$5,"y",'2017 Individual scores unweight'!C49:CK49)</f>
        <v>82.205677655677647</v>
      </c>
    </row>
    <row r="266" spans="2:9">
      <c r="B266" s="60" t="s">
        <v>127</v>
      </c>
      <c r="C266" s="95" t="s">
        <v>158</v>
      </c>
      <c r="D266">
        <f>AVERAGEIFS('2017 Individual scores unweight'!C50:CK50,'2017 Individual scores unweight'!$C$2:$CK$2,'2017 Global results'!$D$227,'2017 Individual scores unweight'!$C$5:$CK$5,"y")</f>
        <v>85.253267973856211</v>
      </c>
      <c r="E266">
        <f>AVERAGEIFS('2017 Individual scores unweight'!C50:CK50,'2017 Individual scores unweight'!$C$2:$CK$2,'2017 Global results'!$E$227,'2017 Individual scores unweight'!$C$5:$CK$5,"y")</f>
        <v>69.009395424836612</v>
      </c>
      <c r="F266">
        <f>AVERAGEIFS('2017 Individual scores unweight'!C50:CK50,'2017 Individual scores unweight'!$C$2:$CK$2,'2017 Global results'!$F$227,'2017 Individual scores unweight'!$C$5:$CK$5,"y")</f>
        <v>61.33578431372549</v>
      </c>
      <c r="G266">
        <f>AVERAGEIFS('2017 Individual scores unweight'!C50:CK50,'2017 Individual scores unweight'!$C$2:$CK$2,'2017 Global results'!$G$227,'2017 Individual scores unweight'!$C$5:$CK$5,"y")</f>
        <v>45.490196078431374</v>
      </c>
      <c r="H266">
        <f>AVERAGEIFS('2017 Individual scores unweight'!C50:CK50,'2017 Individual scores unweight'!$C$2:$CK$2,'2017 Global results'!$H$227,'2017 Individual scores unweight'!$C$5:$CK$5,"y")</f>
        <v>64.150326797385617</v>
      </c>
      <c r="I266">
        <f>AVERAGEIF('2017 Individual scores unweight'!$C$5:$CK$5,"y",'2017 Individual scores unweight'!C50:CK50)</f>
        <v>63.833333333333336</v>
      </c>
    </row>
    <row r="267" spans="2:9">
      <c r="B267" s="60" t="s">
        <v>119</v>
      </c>
      <c r="C267" s="95" t="s">
        <v>159</v>
      </c>
      <c r="D267">
        <f>AVERAGEIFS('2017 Individual scores unweight'!C51:CK51,'2017 Individual scores unweight'!$C$2:$CK$2,'2017 Global results'!$D$227,'2017 Individual scores unweight'!$C$5:$CK$5,"y")</f>
        <v>98.214285714285722</v>
      </c>
      <c r="E267">
        <f>AVERAGEIFS('2017 Individual scores unweight'!C51:CK51,'2017 Individual scores unweight'!$C$2:$CK$2,'2017 Global results'!$E$227,'2017 Individual scores unweight'!$C$5:$CK$5,"y")</f>
        <v>81.912420912420913</v>
      </c>
      <c r="F267">
        <f>AVERAGEIFS('2017 Individual scores unweight'!C51:CK51,'2017 Individual scores unweight'!$C$2:$CK$2,'2017 Global results'!$F$227,'2017 Individual scores unweight'!$C$5:$CK$5,"y")</f>
        <v>82.142857142857153</v>
      </c>
      <c r="G267">
        <f>AVERAGEIFS('2017 Individual scores unweight'!C51:CK51,'2017 Individual scores unweight'!$C$2:$CK$2,'2017 Global results'!$G$227,'2017 Individual scores unweight'!$C$5:$CK$5,"y")</f>
        <v>53.950049950049944</v>
      </c>
      <c r="H267">
        <f>AVERAGEIFS('2017 Individual scores unweight'!C51:CK51,'2017 Individual scores unweight'!$C$2:$CK$2,'2017 Global results'!$H$227,'2017 Individual scores unweight'!$C$5:$CK$5,"y")</f>
        <v>73.888888888888886</v>
      </c>
      <c r="I267">
        <f>AVERAGEIF('2017 Individual scores unweight'!$C$5:$CK$5,"y",'2017 Individual scores unweight'!C51:CK51)</f>
        <v>77.850155400155387</v>
      </c>
    </row>
    <row r="268" spans="2:9">
      <c r="B268" s="60" t="s">
        <v>127</v>
      </c>
      <c r="C268" s="95" t="s">
        <v>160</v>
      </c>
      <c r="D268">
        <f>AVERAGEIFS('2017 Individual scores unweight'!C52:CK52,'2017 Individual scores unweight'!$C$2:$CK$2,'2017 Global results'!$D$227,'2017 Individual scores unweight'!$C$5:$CK$5,"y")</f>
        <v>97.916666666666657</v>
      </c>
      <c r="E268">
        <f>AVERAGEIFS('2017 Individual scores unweight'!C52:CK52,'2017 Individual scores unweight'!$C$2:$CK$2,'2017 Global results'!$E$227,'2017 Individual scores unweight'!$C$5:$CK$5,"y")</f>
        <v>95.384615384615387</v>
      </c>
      <c r="F268">
        <f>AVERAGEIFS('2017 Individual scores unweight'!C52:CK52,'2017 Individual scores unweight'!$C$2:$CK$2,'2017 Global results'!$F$227,'2017 Individual scores unweight'!$C$5:$CK$5,"y")</f>
        <v>90.112665112665113</v>
      </c>
      <c r="G268">
        <f>AVERAGEIFS('2017 Individual scores unweight'!C52:CK52,'2017 Individual scores unweight'!$C$2:$CK$2,'2017 Global results'!$G$227,'2017 Individual scores unweight'!$C$5:$CK$5,"y")</f>
        <v>85.757575757575751</v>
      </c>
      <c r="H268">
        <f>AVERAGEIFS('2017 Individual scores unweight'!C52:CK52,'2017 Individual scores unweight'!$C$2:$CK$2,'2017 Global results'!$H$227,'2017 Individual scores unweight'!$C$5:$CK$5,"y")</f>
        <v>93.846153846153854</v>
      </c>
      <c r="I268">
        <f>AVERAGEIF('2017 Individual scores unweight'!$C$5:$CK$5,"y",'2017 Individual scores unweight'!C52:CK52)</f>
        <v>91.825757575757592</v>
      </c>
    </row>
    <row r="269" spans="2:9">
      <c r="B269" s="60" t="s">
        <v>110</v>
      </c>
      <c r="C269" s="95" t="s">
        <v>161</v>
      </c>
      <c r="D269">
        <f>AVERAGEIFS('2017 Individual scores unweight'!C53:CK53,'2017 Individual scores unweight'!$C$2:$CK$2,'2017 Global results'!$D$227,'2017 Individual scores unweight'!$C$5:$CK$5,"y")</f>
        <v>71.818181818181827</v>
      </c>
      <c r="E269">
        <f>AVERAGEIFS('2017 Individual scores unweight'!C53:CK53,'2017 Individual scores unweight'!$C$2:$CK$2,'2017 Global results'!$E$227,'2017 Individual scores unweight'!$C$5:$CK$5,"y")</f>
        <v>63.614718614718612</v>
      </c>
      <c r="F269">
        <f>AVERAGEIFS('2017 Individual scores unweight'!C53:CK53,'2017 Individual scores unweight'!$C$2:$CK$2,'2017 Global results'!$F$227,'2017 Individual scores unweight'!$C$5:$CK$5,"y")</f>
        <v>41.13095238095238</v>
      </c>
      <c r="G269">
        <f>AVERAGEIFS('2017 Individual scores unweight'!C53:CK53,'2017 Individual scores unweight'!$C$2:$CK$2,'2017 Global results'!$G$227,'2017 Individual scores unweight'!$C$5:$CK$5,"y")</f>
        <v>49.671717171717169</v>
      </c>
      <c r="H269">
        <f>AVERAGEIFS('2017 Individual scores unweight'!C53:CK53,'2017 Individual scores unweight'!$C$2:$CK$2,'2017 Global results'!$H$227,'2017 Individual scores unweight'!$C$5:$CK$5,"y")</f>
        <v>30.952380952380953</v>
      </c>
      <c r="I269">
        <f>AVERAGEIF('2017 Individual scores unweight'!$C$5:$CK$5,"y",'2017 Individual scores unweight'!C53:CK53)</f>
        <v>53.39141414141416</v>
      </c>
    </row>
    <row r="270" spans="2:9">
      <c r="B270" s="60" t="s">
        <v>119</v>
      </c>
      <c r="C270" s="95" t="s">
        <v>162</v>
      </c>
      <c r="D270">
        <f>AVERAGEIFS('2017 Individual scores unweight'!C54:CK54,'2017 Individual scores unweight'!$C$2:$CK$2,'2017 Global results'!$D$227,'2017 Individual scores unweight'!$C$5:$CK$5,"y")</f>
        <v>98.07692307692308</v>
      </c>
      <c r="E270">
        <f>AVERAGEIFS('2017 Individual scores unweight'!C54:CK54,'2017 Individual scores unweight'!$C$2:$CK$2,'2017 Global results'!$E$227,'2017 Individual scores unweight'!$C$5:$CK$5,"y")</f>
        <v>83.84615384615384</v>
      </c>
      <c r="F270">
        <f>AVERAGEIFS('2017 Individual scores unweight'!C54:CK54,'2017 Individual scores unweight'!$C$2:$CK$2,'2017 Global results'!$F$227,'2017 Individual scores unweight'!$C$5:$CK$5,"y")</f>
        <v>91.666666666666643</v>
      </c>
      <c r="G270">
        <f>AVERAGEIFS('2017 Individual scores unweight'!C54:CK54,'2017 Individual scores unweight'!$C$2:$CK$2,'2017 Global results'!$G$227,'2017 Individual scores unweight'!$C$5:$CK$5,"y")</f>
        <v>83.030303030303031</v>
      </c>
      <c r="H270">
        <f>AVERAGEIFS('2017 Individual scores unweight'!C54:CK54,'2017 Individual scores unweight'!$C$2:$CK$2,'2017 Global results'!$H$227,'2017 Individual scores unweight'!$C$5:$CK$5,"y")</f>
        <v>93.777777777777786</v>
      </c>
      <c r="I270">
        <f>AVERAGEIF('2017 Individual scores unweight'!$C$5:$CK$5,"y",'2017 Individual scores unweight'!C54:CK54)</f>
        <v>89.331080031080063</v>
      </c>
    </row>
    <row r="271" spans="2:9">
      <c r="B271" s="60" t="s">
        <v>119</v>
      </c>
      <c r="C271" s="95" t="s">
        <v>163</v>
      </c>
      <c r="D271">
        <f>AVERAGEIFS('2017 Individual scores unweight'!C55:CK55,'2017 Individual scores unweight'!$C$2:$CK$2,'2017 Global results'!$D$227,'2017 Individual scores unweight'!$C$5:$CK$5,"y")</f>
        <v>92.857142857142861</v>
      </c>
      <c r="E271">
        <f>AVERAGEIFS('2017 Individual scores unweight'!C55:CK55,'2017 Individual scores unweight'!$C$2:$CK$2,'2017 Global results'!$E$227,'2017 Individual scores unweight'!$C$5:$CK$5,"y")</f>
        <v>65.164835164835168</v>
      </c>
      <c r="F271">
        <f>AVERAGEIFS('2017 Individual scores unweight'!C55:CK55,'2017 Individual scores unweight'!$C$2:$CK$2,'2017 Global results'!$F$227,'2017 Individual scores unweight'!$C$5:$CK$5,"y")</f>
        <v>71.653346653346645</v>
      </c>
      <c r="G271">
        <f>AVERAGEIFS('2017 Individual scores unweight'!C55:CK55,'2017 Individual scores unweight'!$C$2:$CK$2,'2017 Global results'!$G$227,'2017 Individual scores unweight'!$C$5:$CK$5,"y")</f>
        <v>44.635364635364638</v>
      </c>
      <c r="H271">
        <f>AVERAGEIFS('2017 Individual scores unweight'!C55:CK55,'2017 Individual scores unweight'!$C$2:$CK$2,'2017 Global results'!$H$227,'2017 Individual scores unweight'!$C$5:$CK$5,"y")</f>
        <v>50</v>
      </c>
      <c r="I271">
        <f>AVERAGEIF('2017 Individual scores unweight'!$C$5:$CK$5,"y",'2017 Individual scores unweight'!C55:CK55)</f>
        <v>66.759240759240754</v>
      </c>
    </row>
    <row r="272" spans="2:9">
      <c r="B272" s="60" t="s">
        <v>122</v>
      </c>
      <c r="C272" s="95" t="s">
        <v>164</v>
      </c>
      <c r="D272">
        <f>AVERAGEIFS('2017 Individual scores unweight'!C56:CK56,'2017 Individual scores unweight'!$C$2:$CK$2,'2017 Global results'!$D$227,'2017 Individual scores unweight'!$C$5:$CK$5,"y")</f>
        <v>80.357142857142861</v>
      </c>
      <c r="E272">
        <f>AVERAGEIFS('2017 Individual scores unweight'!C56:CK56,'2017 Individual scores unweight'!$C$2:$CK$2,'2017 Global results'!$E$227,'2017 Individual scores unweight'!$C$5:$CK$5,"y")</f>
        <v>85.260989010989022</v>
      </c>
      <c r="F272">
        <f>AVERAGEIFS('2017 Individual scores unweight'!C56:CK56,'2017 Individual scores unweight'!$C$2:$CK$2,'2017 Global results'!$F$227,'2017 Individual scores unweight'!$C$5:$CK$5,"y")</f>
        <v>81.410256410256409</v>
      </c>
      <c r="G272">
        <f>AVERAGEIFS('2017 Individual scores unweight'!C56:CK56,'2017 Individual scores unweight'!$C$2:$CK$2,'2017 Global results'!$G$227,'2017 Individual scores unweight'!$C$5:$CK$5,"y")</f>
        <v>59.560439560439555</v>
      </c>
      <c r="H272">
        <f>AVERAGEIFS('2017 Individual scores unweight'!C56:CK56,'2017 Individual scores unweight'!$C$2:$CK$2,'2017 Global results'!$H$227,'2017 Individual scores unweight'!$C$5:$CK$5,"y")</f>
        <v>81.62370962370963</v>
      </c>
      <c r="I272">
        <f>AVERAGEIF('2017 Individual scores unweight'!$C$5:$CK$5,"y",'2017 Individual scores unweight'!C56:CK56)</f>
        <v>76.517998667998668</v>
      </c>
    </row>
    <row r="273" spans="2:9">
      <c r="B273" s="60" t="s">
        <v>115</v>
      </c>
      <c r="C273" s="95" t="s">
        <v>165</v>
      </c>
      <c r="D273">
        <f>AVERAGEIFS('2017 Individual scores unweight'!C57:CK57,'2017 Individual scores unweight'!$C$2:$CK$2,'2017 Global results'!$D$227,'2017 Individual scores unweight'!$C$5:$CK$5,"y")</f>
        <v>100</v>
      </c>
      <c r="E273">
        <f>AVERAGEIFS('2017 Individual scores unweight'!C57:CK57,'2017 Individual scores unweight'!$C$2:$CK$2,'2017 Global results'!$E$227,'2017 Individual scores unweight'!$C$5:$CK$5,"y")</f>
        <v>7.6923076923076925</v>
      </c>
      <c r="F273">
        <f>AVERAGEIFS('2017 Individual scores unweight'!C57:CK57,'2017 Individual scores unweight'!$C$2:$CK$2,'2017 Global results'!$F$227,'2017 Individual scores unweight'!$C$5:$CK$5,"y")</f>
        <v>24.358974358974361</v>
      </c>
      <c r="G273">
        <f>AVERAGEIFS('2017 Individual scores unweight'!C57:CK57,'2017 Individual scores unweight'!$C$2:$CK$2,'2017 Global results'!$G$227,'2017 Individual scores unweight'!$C$5:$CK$5,"y")</f>
        <v>24.615384615384617</v>
      </c>
      <c r="I273">
        <f>AVERAGEIF('2017 Individual scores unweight'!$C$5:$CK$5,"y",'2017 Individual scores unweight'!C57:CK57)</f>
        <v>38.461538461538474</v>
      </c>
    </row>
    <row r="274" spans="2:9">
      <c r="B274" s="60" t="s">
        <v>110</v>
      </c>
      <c r="C274" s="95" t="s">
        <v>166</v>
      </c>
      <c r="D274">
        <f>AVERAGEIFS('2017 Individual scores unweight'!C58:CK58,'2017 Individual scores unweight'!$C$2:$CK$2,'2017 Global results'!$D$227,'2017 Individual scores unweight'!$C$5:$CK$5,"y")</f>
        <v>100</v>
      </c>
      <c r="E274">
        <f>AVERAGEIFS('2017 Individual scores unweight'!C58:CK58,'2017 Individual scores unweight'!$C$2:$CK$2,'2017 Global results'!$E$227,'2017 Individual scores unweight'!$C$5:$CK$5,"y")</f>
        <v>95.738095238095241</v>
      </c>
      <c r="F274">
        <f>AVERAGEIFS('2017 Individual scores unweight'!C58:CK58,'2017 Individual scores unweight'!$C$2:$CK$2,'2017 Global results'!$F$227,'2017 Individual scores unweight'!$C$5:$CK$5,"y")</f>
        <v>90.714285714285722</v>
      </c>
      <c r="G274">
        <f>AVERAGEIFS('2017 Individual scores unweight'!C58:CK58,'2017 Individual scores unweight'!$C$2:$CK$2,'2017 Global results'!$G$227,'2017 Individual scores unweight'!$C$5:$CK$5,"y")</f>
        <v>87.333333333333329</v>
      </c>
      <c r="H274">
        <f>AVERAGEIFS('2017 Individual scores unweight'!C58:CK58,'2017 Individual scores unweight'!$C$2:$CK$2,'2017 Global results'!$H$227,'2017 Individual scores unweight'!$C$5:$CK$5,"y")</f>
        <v>80.476190476190482</v>
      </c>
      <c r="I274">
        <f>AVERAGEIF('2017 Individual scores unweight'!$C$5:$CK$5,"y",'2017 Individual scores unweight'!C58:CK58)</f>
        <v>92.219047619047615</v>
      </c>
    </row>
    <row r="275" spans="2:9">
      <c r="B275" s="60" t="s">
        <v>112</v>
      </c>
      <c r="C275" s="95" t="s">
        <v>167</v>
      </c>
      <c r="D275">
        <f>AVERAGEIFS('2017 Individual scores unweight'!C59:CK59,'2017 Individual scores unweight'!$C$2:$CK$2,'2017 Global results'!$D$227,'2017 Individual scores unweight'!$C$5:$CK$5,"y")</f>
        <v>75.597231715652768</v>
      </c>
      <c r="E275">
        <f>AVERAGEIFS('2017 Individual scores unweight'!C59:CK59,'2017 Individual scores unweight'!$C$2:$CK$2,'2017 Global results'!$E$227,'2017 Individual scores unweight'!$C$5:$CK$5,"y")</f>
        <v>63.825930934054504</v>
      </c>
      <c r="F275">
        <f>AVERAGEIFS('2017 Individual scores unweight'!C59:CK59,'2017 Individual scores unweight'!$C$2:$CK$2,'2017 Global results'!$F$227,'2017 Individual scores unweight'!$C$5:$CK$5,"y")</f>
        <v>66.734319458777662</v>
      </c>
      <c r="G275">
        <f>AVERAGEIFS('2017 Individual scores unweight'!C59:CK59,'2017 Individual scores unweight'!$C$2:$CK$2,'2017 Global results'!$G$227,'2017 Individual scores unweight'!$C$5:$CK$5,"y")</f>
        <v>57.793650793650798</v>
      </c>
      <c r="H275">
        <f>AVERAGEIFS('2017 Individual scores unweight'!C59:CK59,'2017 Individual scores unweight'!$C$2:$CK$2,'2017 Global results'!$H$227,'2017 Individual scores unweight'!$C$5:$CK$5,"y")</f>
        <v>45.590643274853804</v>
      </c>
      <c r="I275">
        <f>AVERAGEIF('2017 Individual scores unweight'!$C$5:$CK$5,"y",'2017 Individual scores unweight'!C59:CK59)</f>
        <v>64.632873229730137</v>
      </c>
    </row>
    <row r="276" spans="2:9">
      <c r="B276" s="60" t="s">
        <v>119</v>
      </c>
      <c r="C276" s="95" t="s">
        <v>168</v>
      </c>
      <c r="D276">
        <f>AVERAGEIFS('2017 Individual scores unweight'!C60:CK60,'2017 Individual scores unweight'!$C$2:$CK$2,'2017 Global results'!$D$227,'2017 Individual scores unweight'!$C$5:$CK$5,"y")</f>
        <v>87.412587412587413</v>
      </c>
      <c r="E276">
        <f>AVERAGEIFS('2017 Individual scores unweight'!C60:CK60,'2017 Individual scores unweight'!$C$2:$CK$2,'2017 Global results'!$E$227,'2017 Individual scores unweight'!$C$5:$CK$5,"y")</f>
        <v>79.391025641025635</v>
      </c>
      <c r="F276">
        <f>AVERAGEIFS('2017 Individual scores unweight'!C60:CK60,'2017 Individual scores unweight'!$C$2:$CK$2,'2017 Global results'!$F$227,'2017 Individual scores unweight'!$C$5:$CK$5,"y")</f>
        <v>75.182595182595165</v>
      </c>
      <c r="G276">
        <f>AVERAGEIFS('2017 Individual scores unweight'!C60:CK60,'2017 Individual scores unweight'!$C$2:$CK$2,'2017 Global results'!$G$227,'2017 Individual scores unweight'!$C$5:$CK$5,"y")</f>
        <v>70.291375291375289</v>
      </c>
      <c r="H276">
        <f>AVERAGEIFS('2017 Individual scores unweight'!C60:CK60,'2017 Individual scores unweight'!$C$2:$CK$2,'2017 Global results'!$H$227,'2017 Individual scores unweight'!$C$5:$CK$5,"y")</f>
        <v>96.181818181818173</v>
      </c>
      <c r="I276">
        <f>AVERAGEIF('2017 Individual scores unweight'!$C$5:$CK$5,"y",'2017 Individual scores unweight'!C60:CK60)</f>
        <v>78.297435897435903</v>
      </c>
    </row>
    <row r="277" spans="2:9">
      <c r="B277" s="60" t="s">
        <v>110</v>
      </c>
      <c r="C277" s="95" t="s">
        <v>169</v>
      </c>
      <c r="D277">
        <f>AVERAGEIFS('2017 Individual scores unweight'!C61:CK61,'2017 Individual scores unweight'!$C$2:$CK$2,'2017 Global results'!$D$227,'2017 Individual scores unweight'!$C$5:$CK$5,"y")</f>
        <v>95.454545454545453</v>
      </c>
      <c r="E277">
        <f>AVERAGEIFS('2017 Individual scores unweight'!C61:CK61,'2017 Individual scores unweight'!$C$2:$CK$2,'2017 Global results'!$E$227,'2017 Individual scores unweight'!$C$5:$CK$5,"y")</f>
        <v>75.984848484848484</v>
      </c>
      <c r="F277">
        <f>AVERAGEIFS('2017 Individual scores unweight'!C61:CK61,'2017 Individual scores unweight'!$C$2:$CK$2,'2017 Global results'!$F$227,'2017 Individual scores unweight'!$C$5:$CK$5,"y")</f>
        <v>67.702020202020194</v>
      </c>
      <c r="G277">
        <f>AVERAGEIFS('2017 Individual scores unweight'!C61:CK61,'2017 Individual scores unweight'!$C$2:$CK$2,'2017 Global results'!$G$227,'2017 Individual scores unweight'!$C$5:$CK$5,"y")</f>
        <v>45.151515151515149</v>
      </c>
      <c r="H277">
        <f>AVERAGEIFS('2017 Individual scores unweight'!C61:CK61,'2017 Individual scores unweight'!$C$2:$CK$2,'2017 Global results'!$H$227,'2017 Individual scores unweight'!$C$5:$CK$5,"y")</f>
        <v>74.36363636363636</v>
      </c>
      <c r="I277">
        <f>AVERAGEIF('2017 Individual scores unweight'!$C$5:$CK$5,"y",'2017 Individual scores unweight'!C61:CK61)</f>
        <v>69.604545454545445</v>
      </c>
    </row>
    <row r="278" spans="2:9">
      <c r="B278" s="60" t="s">
        <v>127</v>
      </c>
      <c r="C278" s="95" t="s">
        <v>170</v>
      </c>
      <c r="D278">
        <f>AVERAGEIFS('2017 Individual scores unweight'!C62:CK62,'2017 Individual scores unweight'!$C$2:$CK$2,'2017 Global results'!$D$227,'2017 Individual scores unweight'!$C$5:$CK$5,"y")</f>
        <v>70.416666666666657</v>
      </c>
      <c r="E278">
        <f>AVERAGEIFS('2017 Individual scores unweight'!C62:CK62,'2017 Individual scores unweight'!$C$2:$CK$2,'2017 Global results'!$E$227,'2017 Individual scores unweight'!$C$5:$CK$5,"y")</f>
        <v>60.72527472527473</v>
      </c>
      <c r="F278">
        <f>AVERAGEIFS('2017 Individual scores unweight'!C62:CK62,'2017 Individual scores unweight'!$C$2:$CK$2,'2017 Global results'!$F$227,'2017 Individual scores unweight'!$C$5:$CK$5,"y")</f>
        <v>54.829059829059823</v>
      </c>
      <c r="G278">
        <f>AVERAGEIFS('2017 Individual scores unweight'!C62:CK62,'2017 Individual scores unweight'!$C$2:$CK$2,'2017 Global results'!$G$227,'2017 Individual scores unweight'!$C$5:$CK$5,"y")</f>
        <v>71.216117216117226</v>
      </c>
      <c r="H278">
        <f>AVERAGEIFS('2017 Individual scores unweight'!C62:CK62,'2017 Individual scores unweight'!$C$2:$CK$2,'2017 Global results'!$H$227,'2017 Individual scores unweight'!$C$5:$CK$5,"y")</f>
        <v>94.285714285714292</v>
      </c>
      <c r="I278">
        <f>AVERAGEIF('2017 Individual scores unweight'!$C$5:$CK$5,"y",'2017 Individual scores unweight'!C62:CK62)</f>
        <v>65.195421245421244</v>
      </c>
    </row>
    <row r="279" spans="2:9">
      <c r="B279" s="60" t="s">
        <v>110</v>
      </c>
      <c r="C279" s="95" t="s">
        <v>171</v>
      </c>
      <c r="D279">
        <f>AVERAGEIFS('2017 Individual scores unweight'!C63:CK63,'2017 Individual scores unweight'!$C$2:$CK$2,'2017 Global results'!$D$227,'2017 Individual scores unweight'!$C$5:$CK$5,"y")</f>
        <v>98.611111111111114</v>
      </c>
      <c r="E279">
        <f>AVERAGEIFS('2017 Individual scores unweight'!C63:CK63,'2017 Individual scores unweight'!$C$2:$CK$2,'2017 Global results'!$E$227,'2017 Individual scores unweight'!$C$5:$CK$5,"y")</f>
        <v>97.777777777777771</v>
      </c>
      <c r="F279">
        <f>AVERAGEIFS('2017 Individual scores unweight'!C63:CK63,'2017 Individual scores unweight'!$C$2:$CK$2,'2017 Global results'!$F$227,'2017 Individual scores unweight'!$C$5:$CK$5,"y")</f>
        <v>94.172113289760361</v>
      </c>
      <c r="G279">
        <f>AVERAGEIFS('2017 Individual scores unweight'!C63:CK63,'2017 Individual scores unweight'!$C$2:$CK$2,'2017 Global results'!$G$227,'2017 Individual scores unweight'!$C$5:$CK$5,"y")</f>
        <v>83.006535947712422</v>
      </c>
      <c r="H279">
        <f>AVERAGEIFS('2017 Individual scores unweight'!C63:CK63,'2017 Individual scores unweight'!$C$2:$CK$2,'2017 Global results'!$H$227,'2017 Individual scores unweight'!$C$5:$CK$5,"y")</f>
        <v>87.777777777777786</v>
      </c>
      <c r="I279">
        <f>AVERAGEIF('2017 Individual scores unweight'!$C$5:$CK$5,"y",'2017 Individual scores unweight'!C63:CK63)</f>
        <v>92.669934640522882</v>
      </c>
    </row>
    <row r="280" spans="2:9">
      <c r="B280" s="60" t="s">
        <v>122</v>
      </c>
      <c r="C280" s="95" t="s">
        <v>172</v>
      </c>
      <c r="D280">
        <f>AVERAGEIFS('2017 Individual scores unweight'!C64:CK64,'2017 Individual scores unweight'!$C$2:$CK$2,'2017 Global results'!$D$227,'2017 Individual scores unweight'!$C$5:$CK$5,"y")</f>
        <v>88.181818181818187</v>
      </c>
      <c r="E280">
        <f>AVERAGEIFS('2017 Individual scores unweight'!C64:CK64,'2017 Individual scores unweight'!$C$2:$CK$2,'2017 Global results'!$E$227,'2017 Individual scores unweight'!$C$5:$CK$5,"y")</f>
        <v>87.757575757575765</v>
      </c>
      <c r="F280">
        <f>AVERAGEIFS('2017 Individual scores unweight'!C64:CK64,'2017 Individual scores unweight'!$C$2:$CK$2,'2017 Global results'!$F$227,'2017 Individual scores unweight'!$C$5:$CK$5,"y")</f>
        <v>89.715007215007219</v>
      </c>
      <c r="G280">
        <f>AVERAGEIFS('2017 Individual scores unweight'!C64:CK64,'2017 Individual scores unweight'!$C$2:$CK$2,'2017 Global results'!$G$227,'2017 Individual scores unweight'!$C$5:$CK$5,"y")</f>
        <v>75.396103896103881</v>
      </c>
      <c r="H280">
        <f>AVERAGEIFS('2017 Individual scores unweight'!C64:CK64,'2017 Individual scores unweight'!$C$2:$CK$2,'2017 Global results'!$H$227,'2017 Individual scores unweight'!$C$5:$CK$5,"y")</f>
        <v>85.515151515151501</v>
      </c>
      <c r="I280">
        <f>AVERAGEIF('2017 Individual scores unweight'!$C$5:$CK$5,"y",'2017 Individual scores unweight'!C64:CK64)</f>
        <v>85.227164502164499</v>
      </c>
    </row>
    <row r="281" spans="2:9">
      <c r="B281" s="60" t="s">
        <v>119</v>
      </c>
      <c r="C281" s="95" t="s">
        <v>173</v>
      </c>
      <c r="D281">
        <f>AVERAGEIFS('2017 Individual scores unweight'!C65:CK65,'2017 Individual scores unweight'!$C$2:$CK$2,'2017 Global results'!$D$227,'2017 Individual scores unweight'!$C$5:$CK$5,"y")</f>
        <v>100</v>
      </c>
      <c r="E281">
        <f>AVERAGEIFS('2017 Individual scores unweight'!C65:CK65,'2017 Individual scores unweight'!$C$2:$CK$2,'2017 Global results'!$E$227,'2017 Individual scores unweight'!$C$5:$CK$5,"y")</f>
        <v>94.945887445887436</v>
      </c>
      <c r="F281">
        <f>AVERAGEIFS('2017 Individual scores unweight'!C65:CK65,'2017 Individual scores unweight'!$C$2:$CK$2,'2017 Global results'!$F$227,'2017 Individual scores unweight'!$C$5:$CK$5,"y")</f>
        <v>88.003663003663007</v>
      </c>
      <c r="G281">
        <f>AVERAGEIFS('2017 Individual scores unweight'!C65:CK65,'2017 Individual scores unweight'!$C$2:$CK$2,'2017 Global results'!$G$227,'2017 Individual scores unweight'!$C$5:$CK$5,"y")</f>
        <v>65.684315684315692</v>
      </c>
      <c r="H281">
        <f>AVERAGEIFS('2017 Individual scores unweight'!C65:CK65,'2017 Individual scores unweight'!$C$2:$CK$2,'2017 Global results'!$H$227,'2017 Individual scores unweight'!$C$5:$CK$5,"y")</f>
        <v>98.571428571428584</v>
      </c>
      <c r="I281">
        <f>AVERAGEIF('2017 Individual scores unweight'!$C$5:$CK$5,"y",'2017 Individual scores unweight'!C65:CK65)</f>
        <v>86.73992673992673</v>
      </c>
    </row>
    <row r="282" spans="2:9">
      <c r="B282" s="60" t="s">
        <v>127</v>
      </c>
      <c r="C282" s="95" t="s">
        <v>174</v>
      </c>
      <c r="D282">
        <f>AVERAGEIFS('2017 Individual scores unweight'!C66:CK66,'2017 Individual scores unweight'!$C$2:$CK$2,'2017 Global results'!$D$227,'2017 Individual scores unweight'!$C$5:$CK$5,"y")</f>
        <v>88.958333333333329</v>
      </c>
      <c r="E282">
        <f>AVERAGEIFS('2017 Individual scores unweight'!C66:CK66,'2017 Individual scores unweight'!$C$2:$CK$2,'2017 Global results'!$E$227,'2017 Individual scores unweight'!$C$5:$CK$5,"y")</f>
        <v>75.743172268907571</v>
      </c>
      <c r="F282">
        <f>AVERAGEIFS('2017 Individual scores unweight'!C66:CK66,'2017 Individual scores unweight'!$C$2:$CK$2,'2017 Global results'!$F$227,'2017 Individual scores unweight'!$C$5:$CK$5,"y")</f>
        <v>71.139705882352942</v>
      </c>
      <c r="G282">
        <f>AVERAGEIFS('2017 Individual scores unweight'!C66:CK66,'2017 Individual scores unweight'!$C$2:$CK$2,'2017 Global results'!$G$227,'2017 Individual scores unweight'!$C$5:$CK$5,"y")</f>
        <v>39</v>
      </c>
      <c r="H282">
        <f>AVERAGEIFS('2017 Individual scores unweight'!C66:CK66,'2017 Individual scores unweight'!$C$2:$CK$2,'2017 Global results'!$H$227,'2017 Individual scores unweight'!$C$5:$CK$5,"y")</f>
        <v>56.470588235294123</v>
      </c>
      <c r="I282">
        <f>AVERAGEIF('2017 Individual scores unweight'!$C$5:$CK$5,"y",'2017 Individual scores unweight'!C66:CK66)</f>
        <v>66.855742296918763</v>
      </c>
    </row>
    <row r="283" spans="2:9">
      <c r="B283" s="60" t="s">
        <v>110</v>
      </c>
      <c r="C283" s="95" t="s">
        <v>177</v>
      </c>
      <c r="D283">
        <f>AVERAGEIFS('2017 Individual scores unweight'!C67:CK67,'2017 Individual scores unweight'!$C$2:$CK$2,'2017 Global results'!$D$227,'2017 Individual scores unweight'!$C$5:$CK$5,"y")</f>
        <v>80.357142857142861</v>
      </c>
      <c r="E283">
        <f>AVERAGEIFS('2017 Individual scores unweight'!C67:CK67,'2017 Individual scores unweight'!$C$2:$CK$2,'2017 Global results'!$E$227,'2017 Individual scores unweight'!$C$5:$CK$5,"y")</f>
        <v>48.721611721611723</v>
      </c>
      <c r="F283">
        <f>AVERAGEIFS('2017 Individual scores unweight'!C67:CK67,'2017 Individual scores unweight'!$C$2:$CK$2,'2017 Global results'!$F$227,'2017 Individual scores unweight'!$C$5:$CK$5,"y")</f>
        <v>49.206349206349209</v>
      </c>
      <c r="G283">
        <f>AVERAGEIFS('2017 Individual scores unweight'!C67:CK67,'2017 Individual scores unweight'!$C$2:$CK$2,'2017 Global results'!$G$227,'2017 Individual scores unweight'!$C$5:$CK$5,"y")</f>
        <v>40.997668997668995</v>
      </c>
      <c r="H283">
        <f>AVERAGEIFS('2017 Individual scores unweight'!C67:CK67,'2017 Individual scores unweight'!$C$2:$CK$2,'2017 Global results'!$H$227,'2017 Individual scores unweight'!$C$5:$CK$5,"y")</f>
        <v>46.391941391941387</v>
      </c>
      <c r="I283">
        <f>AVERAGEIF('2017 Individual scores unweight'!$C$5:$CK$5,"y",'2017 Individual scores unweight'!C67:CK67)</f>
        <v>53.146669996670006</v>
      </c>
    </row>
    <row r="284" spans="2:9">
      <c r="B284" s="60" t="s">
        <v>112</v>
      </c>
      <c r="C284" s="95" t="s">
        <v>182</v>
      </c>
      <c r="D284">
        <f>AVERAGEIFS('2017 Individual scores unweight'!C68:CK68,'2017 Individual scores unweight'!$C$2:$CK$2,'2017 Global results'!$D$227,'2017 Individual scores unweight'!$C$5:$CK$5,"y")</f>
        <v>91.517857142857139</v>
      </c>
      <c r="E284">
        <f>AVERAGEIFS('2017 Individual scores unweight'!C68:CK68,'2017 Individual scores unweight'!$C$2:$CK$2,'2017 Global results'!$E$227,'2017 Individual scores unweight'!$C$5:$CK$5,"y")</f>
        <v>59.358974358974358</v>
      </c>
      <c r="F284">
        <f>AVERAGEIFS('2017 Individual scores unweight'!C68:CK68,'2017 Individual scores unweight'!$C$2:$CK$2,'2017 Global results'!$F$227,'2017 Individual scores unweight'!$C$5:$CK$5,"y")</f>
        <v>71.875</v>
      </c>
      <c r="G284">
        <f>AVERAGEIFS('2017 Individual scores unweight'!C68:CK68,'2017 Individual scores unweight'!$C$2:$CK$2,'2017 Global results'!$G$227,'2017 Individual scores unweight'!$C$5:$CK$5,"y")</f>
        <v>80.3125</v>
      </c>
      <c r="H284">
        <f>AVERAGEIFS('2017 Individual scores unweight'!C68:CK68,'2017 Individual scores unweight'!$C$2:$CK$2,'2017 Global results'!$H$227,'2017 Individual scores unweight'!$C$5:$CK$5,"y")</f>
        <v>67.831501831501825</v>
      </c>
      <c r="I284">
        <f>AVERAGEIF('2017 Individual scores unweight'!$C$5:$CK$5,"y",'2017 Individual scores unweight'!C68:CK68)</f>
        <v>74.938885675727789</v>
      </c>
    </row>
    <row r="285" spans="2:9">
      <c r="B285" s="60" t="s">
        <v>122</v>
      </c>
      <c r="C285" s="95" t="s">
        <v>183</v>
      </c>
      <c r="D285">
        <f>AVERAGEIFS('2017 Individual scores unweight'!C69:CK69,'2017 Individual scores unweight'!$C$2:$CK$2,'2017 Global results'!$D$227,'2017 Individual scores unweight'!$C$5:$CK$5,"y")</f>
        <v>87.310606060606062</v>
      </c>
      <c r="E285">
        <f>AVERAGEIFS('2017 Individual scores unweight'!C69:CK69,'2017 Individual scores unweight'!$C$2:$CK$2,'2017 Global results'!$E$227,'2017 Individual scores unweight'!$C$5:$CK$5,"y")</f>
        <v>71.022727272727266</v>
      </c>
      <c r="F285">
        <f>AVERAGEIFS('2017 Individual scores unweight'!C69:CK69,'2017 Individual scores unweight'!$C$2:$CK$2,'2017 Global results'!$F$227,'2017 Individual scores unweight'!$C$5:$CK$5,"y")</f>
        <v>78.914141414141412</v>
      </c>
      <c r="G285">
        <f>AVERAGEIFS('2017 Individual scores unweight'!C69:CK69,'2017 Individual scores unweight'!$C$2:$CK$2,'2017 Global results'!$G$227,'2017 Individual scores unweight'!$C$5:$CK$5,"y")</f>
        <v>56.666666666666664</v>
      </c>
      <c r="H285">
        <f>AVERAGEIFS('2017 Individual scores unweight'!C69:CK69,'2017 Individual scores unweight'!$C$2:$CK$2,'2017 Global results'!$H$227,'2017 Individual scores unweight'!$C$5:$CK$5,"y")</f>
        <v>71.666666666666657</v>
      </c>
      <c r="I285">
        <f>AVERAGEIF('2017 Individual scores unweight'!$C$5:$CK$5,"y",'2017 Individual scores unweight'!C69:CK69)</f>
        <v>73.090909090909108</v>
      </c>
    </row>
    <row r="286" spans="2:9">
      <c r="B286" s="60" t="s">
        <v>110</v>
      </c>
      <c r="C286" s="95" t="s">
        <v>184</v>
      </c>
      <c r="D286">
        <f>AVERAGEIFS('2017 Individual scores unweight'!C70:CK70,'2017 Individual scores unweight'!$C$2:$CK$2,'2017 Global results'!$D$227,'2017 Individual scores unweight'!$C$5:$CK$5,"y")</f>
        <v>45.512820512820511</v>
      </c>
      <c r="E286">
        <f>AVERAGEIFS('2017 Individual scores unweight'!C70:CK70,'2017 Individual scores unweight'!$C$2:$CK$2,'2017 Global results'!$E$227,'2017 Individual scores unweight'!$C$5:$CK$5,"y")</f>
        <v>50.80586080586081</v>
      </c>
      <c r="F286">
        <f>AVERAGEIFS('2017 Individual scores unweight'!C70:CK70,'2017 Individual scores unweight'!$C$2:$CK$2,'2017 Global results'!$F$227,'2017 Individual scores unweight'!$C$5:$CK$5,"y")</f>
        <v>82.371794871794876</v>
      </c>
      <c r="G286">
        <f>AVERAGEIFS('2017 Individual scores unweight'!C70:CK70,'2017 Individual scores unweight'!$C$2:$CK$2,'2017 Global results'!$G$227,'2017 Individual scores unweight'!$C$5:$CK$5,"y")</f>
        <v>41.721611721611723</v>
      </c>
      <c r="H286">
        <f>AVERAGEIFS('2017 Individual scores unweight'!C70:CK70,'2017 Individual scores unweight'!$C$2:$CK$2,'2017 Global results'!$H$227,'2017 Individual scores unweight'!$C$5:$CK$5,"y")</f>
        <v>91.428571428571416</v>
      </c>
      <c r="I286">
        <f>AVERAGEIF('2017 Individual scores unweight'!$C$5:$CK$5,"y",'2017 Individual scores unweight'!C70:CK70)</f>
        <v>58.977106227106233</v>
      </c>
    </row>
    <row r="287" spans="2:9">
      <c r="B287" s="60" t="s">
        <v>122</v>
      </c>
      <c r="C287" s="95" t="s">
        <v>185</v>
      </c>
      <c r="D287">
        <f>AVERAGEIFS('2017 Individual scores unweight'!C71:CK71,'2017 Individual scores unweight'!$C$2:$CK$2,'2017 Global results'!$D$227,'2017 Individual scores unweight'!$C$5:$CK$5,"y")</f>
        <v>55.494505494505496</v>
      </c>
      <c r="E287">
        <f>AVERAGEIFS('2017 Individual scores unweight'!C71:CK71,'2017 Individual scores unweight'!$C$2:$CK$2,'2017 Global results'!$E$227,'2017 Individual scores unweight'!$C$5:$CK$5,"y")</f>
        <v>65.589743589743591</v>
      </c>
      <c r="F287">
        <f>AVERAGEIFS('2017 Individual scores unweight'!C71:CK71,'2017 Individual scores unweight'!$C$2:$CK$2,'2017 Global results'!$F$227,'2017 Individual scores unweight'!$C$5:$CK$5,"y")</f>
        <v>65.692640692640694</v>
      </c>
      <c r="G287">
        <f>AVERAGEIFS('2017 Individual scores unweight'!C71:CK71,'2017 Individual scores unweight'!$C$2:$CK$2,'2017 Global results'!$G$227,'2017 Individual scores unweight'!$C$5:$CK$5,"y")</f>
        <v>67.61904761904762</v>
      </c>
      <c r="H287">
        <f>AVERAGEIFS('2017 Individual scores unweight'!C71:CK71,'2017 Individual scores unweight'!$C$2:$CK$2,'2017 Global results'!$H$227,'2017 Individual scores unweight'!$C$5:$CK$5,"y")</f>
        <v>90</v>
      </c>
      <c r="I287">
        <f>AVERAGEIF('2017 Individual scores unweight'!$C$5:$CK$5,"y",'2017 Individual scores unweight'!C71:CK71)</f>
        <v>65.329403929403924</v>
      </c>
    </row>
    <row r="288" spans="2:9">
      <c r="B288" s="60" t="s">
        <v>110</v>
      </c>
      <c r="C288" s="95" t="s">
        <v>186</v>
      </c>
      <c r="D288">
        <f>AVERAGEIFS('2017 Individual scores unweight'!C72:CK72,'2017 Individual scores unweight'!$C$2:$CK$2,'2017 Global results'!$D$227,'2017 Individual scores unweight'!$C$5:$CK$5,"y")</f>
        <v>93.75</v>
      </c>
      <c r="E288">
        <f>AVERAGEIFS('2017 Individual scores unweight'!C72:CK72,'2017 Individual scores unweight'!$C$2:$CK$2,'2017 Global results'!$E$227,'2017 Individual scores unweight'!$C$5:$CK$5,"y")</f>
        <v>64.166666666666671</v>
      </c>
      <c r="F288">
        <f>AVERAGEIFS('2017 Individual scores unweight'!C72:CK72,'2017 Individual scores unweight'!$C$2:$CK$2,'2017 Global results'!$F$227,'2017 Individual scores unweight'!$C$5:$CK$5,"y")</f>
        <v>68.686868686868678</v>
      </c>
      <c r="G288">
        <f>AVERAGEIFS('2017 Individual scores unweight'!C72:CK72,'2017 Individual scores unweight'!$C$2:$CK$2,'2017 Global results'!$G$227,'2017 Individual scores unweight'!$C$5:$CK$5,"y")</f>
        <v>68.333333333333343</v>
      </c>
      <c r="H288">
        <f>AVERAGEIFS('2017 Individual scores unweight'!C72:CK72,'2017 Individual scores unweight'!$C$2:$CK$2,'2017 Global results'!$H$227,'2017 Individual scores unweight'!$C$5:$CK$5,"y")</f>
        <v>83.27272727272728</v>
      </c>
      <c r="I288">
        <f>AVERAGEIF('2017 Individual scores unweight'!$C$5:$CK$5,"y",'2017 Individual scores unweight'!C72:CK72)</f>
        <v>73.436363636363623</v>
      </c>
    </row>
    <row r="289" spans="2:9">
      <c r="B289" s="60" t="s">
        <v>115</v>
      </c>
      <c r="C289" s="95" t="s">
        <v>187</v>
      </c>
      <c r="D289">
        <f>AVERAGEIFS('2017 Individual scores unweight'!C73:CK73,'2017 Individual scores unweight'!$C$2:$CK$2,'2017 Global results'!$D$227,'2017 Individual scores unweight'!$C$5:$CK$5,"y")</f>
        <v>31.525735294117649</v>
      </c>
      <c r="E289">
        <f>AVERAGEIFS('2017 Individual scores unweight'!C73:CK73,'2017 Individual scores unweight'!$C$2:$CK$2,'2017 Global results'!$E$227,'2017 Individual scores unweight'!$C$5:$CK$5,"y")</f>
        <v>33.700980392156858</v>
      </c>
      <c r="F289">
        <f>AVERAGEIFS('2017 Individual scores unweight'!C73:CK73,'2017 Individual scores unweight'!$C$2:$CK$2,'2017 Global results'!$F$227,'2017 Individual scores unweight'!$C$5:$CK$5,"y")</f>
        <v>24.571078431372545</v>
      </c>
      <c r="G289">
        <f>AVERAGEIFS('2017 Individual scores unweight'!C73:CK73,'2017 Individual scores unweight'!$C$2:$CK$2,'2017 Global results'!$G$227,'2017 Individual scores unweight'!$C$5:$CK$5,"y")</f>
        <v>23.52941176470588</v>
      </c>
      <c r="I289">
        <f>AVERAGEIF('2017 Individual scores unweight'!$C$5:$CK$5,"y",'2017 Individual scores unweight'!C73:CK73)</f>
        <v>27.348856209150327</v>
      </c>
    </row>
    <row r="290" spans="2:9">
      <c r="B290" s="60" t="s">
        <v>115</v>
      </c>
      <c r="C290" s="95" t="s">
        <v>188</v>
      </c>
      <c r="D290">
        <f>AVERAGEIFS('2017 Individual scores unweight'!C74:CK74,'2017 Individual scores unweight'!$C$2:$CK$2,'2017 Global results'!$D$227,'2017 Individual scores unweight'!$C$5:$CK$5,"y")</f>
        <v>18.75</v>
      </c>
      <c r="E290">
        <f>AVERAGEIFS('2017 Individual scores unweight'!C74:CK74,'2017 Individual scores unweight'!$C$2:$CK$2,'2017 Global results'!$E$227,'2017 Individual scores unweight'!$C$5:$CK$5,"y")</f>
        <v>55.340909090909086</v>
      </c>
      <c r="F290">
        <f>AVERAGEIFS('2017 Individual scores unweight'!C74:CK74,'2017 Individual scores unweight'!$C$2:$CK$2,'2017 Global results'!$F$227,'2017 Individual scores unweight'!$C$5:$CK$5,"y")</f>
        <v>27.234848484848484</v>
      </c>
      <c r="G290">
        <f>AVERAGEIFS('2017 Individual scores unweight'!C74:CK74,'2017 Individual scores unweight'!$C$2:$CK$2,'2017 Global results'!$G$227,'2017 Individual scores unweight'!$C$5:$CK$5,"y")</f>
        <v>31.060606060606069</v>
      </c>
      <c r="H290">
        <f>AVERAGEIFS('2017 Individual scores unweight'!C74:CK74,'2017 Individual scores unweight'!$C$2:$CK$2,'2017 Global results'!$H$227,'2017 Individual scores unweight'!$C$5:$CK$5,"y")</f>
        <v>28.412698412698411</v>
      </c>
      <c r="I290">
        <f>AVERAGEIF('2017 Individual scores unweight'!$C$5:$CK$5,"y",'2017 Individual scores unweight'!C74:CK74)</f>
        <v>32.1744227994228</v>
      </c>
    </row>
    <row r="291" spans="2:9">
      <c r="B291" s="60" t="s">
        <v>127</v>
      </c>
      <c r="C291" s="95" t="s">
        <v>189</v>
      </c>
      <c r="D291">
        <f>AVERAGEIFS('2017 Individual scores unweight'!C75:CK75,'2017 Individual scores unweight'!$C$2:$CK$2,'2017 Global results'!$D$227,'2017 Individual scores unweight'!$C$5:$CK$5,"y")</f>
        <v>100</v>
      </c>
      <c r="E291">
        <f>AVERAGEIFS('2017 Individual scores unweight'!C75:CK75,'2017 Individual scores unweight'!$C$2:$CK$2,'2017 Global results'!$E$227,'2017 Individual scores unweight'!$C$5:$CK$5,"y")</f>
        <v>99.230769230769226</v>
      </c>
      <c r="F291">
        <f>AVERAGEIFS('2017 Individual scores unweight'!C75:CK75,'2017 Individual scores unweight'!$C$2:$CK$2,'2017 Global results'!$F$227,'2017 Individual scores unweight'!$C$5:$CK$5,"y")</f>
        <v>95.277777777777771</v>
      </c>
      <c r="G291">
        <f>AVERAGEIFS('2017 Individual scores unweight'!C75:CK75,'2017 Individual scores unweight'!$C$2:$CK$2,'2017 Global results'!$G$227,'2017 Individual scores unweight'!$C$5:$CK$5,"y")</f>
        <v>95.494505494505503</v>
      </c>
      <c r="H291">
        <f>AVERAGEIFS('2017 Individual scores unweight'!C75:CK75,'2017 Individual scores unweight'!$C$2:$CK$2,'2017 Global results'!$H$227,'2017 Individual scores unweight'!$C$5:$CK$5,"y")</f>
        <v>100</v>
      </c>
      <c r="I291">
        <f>AVERAGEIF('2017 Individual scores unweight'!$C$5:$CK$5,"y",'2017 Individual scores unweight'!C75:CK75)</f>
        <v>97.303113553113548</v>
      </c>
    </row>
    <row r="292" spans="2:9">
      <c r="B292" s="60" t="s">
        <v>119</v>
      </c>
      <c r="C292" s="95" t="s">
        <v>190</v>
      </c>
      <c r="D292">
        <f>AVERAGEIFS('2017 Individual scores unweight'!C76:CK76,'2017 Individual scores unweight'!$C$2:$CK$2,'2017 Global results'!$D$227,'2017 Individual scores unweight'!$C$5:$CK$5,"y")</f>
        <v>97.058823529411768</v>
      </c>
      <c r="E292">
        <f>AVERAGEIFS('2017 Individual scores unweight'!C76:CK76,'2017 Individual scores unweight'!$C$2:$CK$2,'2017 Global results'!$E$227,'2017 Individual scores unweight'!$C$5:$CK$5,"y")</f>
        <v>80.45955882352942</v>
      </c>
      <c r="F292">
        <f>AVERAGEIFS('2017 Individual scores unweight'!C76:CK76,'2017 Individual scores unweight'!$C$2:$CK$2,'2017 Global results'!$F$227,'2017 Individual scores unweight'!$C$5:$CK$5,"y")</f>
        <v>87.142857142857153</v>
      </c>
      <c r="G292">
        <f>AVERAGEIFS('2017 Individual scores unweight'!C76:CK76,'2017 Individual scores unweight'!$C$2:$CK$2,'2017 Global results'!$G$227,'2017 Individual scores unweight'!$C$5:$CK$5,"y")</f>
        <v>72.805429864253398</v>
      </c>
      <c r="H292">
        <f>AVERAGEIFS('2017 Individual scores unweight'!C76:CK76,'2017 Individual scores unweight'!$C$2:$CK$2,'2017 Global results'!$H$227,'2017 Individual scores unweight'!$C$5:$CK$5,"y")</f>
        <v>85.735294117647044</v>
      </c>
      <c r="I292">
        <f>AVERAGEIF('2017 Individual scores unweight'!$C$5:$CK$5,"y",'2017 Individual scores unweight'!C76:CK76)</f>
        <v>84.134655785391089</v>
      </c>
    </row>
    <row r="293" spans="2:9">
      <c r="B293" s="60" t="s">
        <v>119</v>
      </c>
      <c r="C293" s="95" t="s">
        <v>191</v>
      </c>
      <c r="D293">
        <f>AVERAGEIFS('2017 Individual scores unweight'!C77:CK77,'2017 Individual scores unweight'!$C$2:$CK$2,'2017 Global results'!$D$227,'2017 Individual scores unweight'!$C$5:$CK$5,"y")</f>
        <v>91.220862470862471</v>
      </c>
      <c r="E293">
        <f>AVERAGEIFS('2017 Individual scores unweight'!C77:CK77,'2017 Individual scores unweight'!$C$2:$CK$2,'2017 Global results'!$E$227,'2017 Individual scores unweight'!$C$5:$CK$5,"y")</f>
        <v>87.559523809523796</v>
      </c>
      <c r="F293">
        <f>AVERAGEIFS('2017 Individual scores unweight'!C77:CK77,'2017 Individual scores unweight'!$C$2:$CK$2,'2017 Global results'!$F$227,'2017 Individual scores unweight'!$C$5:$CK$5,"y")</f>
        <v>86.580086580086572</v>
      </c>
      <c r="G293">
        <f>AVERAGEIFS('2017 Individual scores unweight'!C77:CK77,'2017 Individual scores unweight'!$C$2:$CK$2,'2017 Global results'!$G$227,'2017 Individual scores unweight'!$C$5:$CK$5,"y")</f>
        <v>55.476190476190467</v>
      </c>
      <c r="H293">
        <f>AVERAGEIFS('2017 Individual scores unweight'!C77:CK77,'2017 Individual scores unweight'!$C$2:$CK$2,'2017 Global results'!$H$227,'2017 Individual scores unweight'!$C$5:$CK$5,"y")</f>
        <v>81.428571428571416</v>
      </c>
      <c r="I293">
        <f>AVERAGEIF('2017 Individual scores unweight'!$C$5:$CK$5,"y",'2017 Individual scores unweight'!C77:CK77)</f>
        <v>79.670579420579415</v>
      </c>
    </row>
    <row r="294" spans="2:9">
      <c r="B294" s="60" t="s">
        <v>127</v>
      </c>
      <c r="C294" s="95" t="s">
        <v>192</v>
      </c>
      <c r="D294">
        <f>AVERAGEIFS('2017 Individual scores unweight'!C78:CK78,'2017 Individual scores unweight'!$C$2:$CK$2,'2017 Global results'!$D$227,'2017 Individual scores unweight'!$C$5:$CK$5,"y")</f>
        <v>100</v>
      </c>
      <c r="E294">
        <f>AVERAGEIFS('2017 Individual scores unweight'!C78:CK78,'2017 Individual scores unweight'!$C$2:$CK$2,'2017 Global results'!$E$227,'2017 Individual scores unweight'!$C$5:$CK$5,"y")</f>
        <v>92.023809523809533</v>
      </c>
      <c r="F294">
        <f>AVERAGEIFS('2017 Individual scores unweight'!C78:CK78,'2017 Individual scores unweight'!$C$2:$CK$2,'2017 Global results'!$F$227,'2017 Individual scores unweight'!$C$5:$CK$5,"y")</f>
        <v>82.142857142857153</v>
      </c>
      <c r="G294">
        <f>AVERAGEIFS('2017 Individual scores unweight'!C78:CK78,'2017 Individual scores unweight'!$C$2:$CK$2,'2017 Global results'!$G$227,'2017 Individual scores unweight'!$C$5:$CK$5,"y")</f>
        <v>59.904761904761905</v>
      </c>
      <c r="H294">
        <f>AVERAGEIFS('2017 Individual scores unweight'!C78:CK78,'2017 Individual scores unweight'!$C$2:$CK$2,'2017 Global results'!$H$227,'2017 Individual scores unweight'!$C$5:$CK$5,"y")</f>
        <v>80.109890109890102</v>
      </c>
      <c r="I294">
        <f>AVERAGEIF('2017 Individual scores unweight'!$C$5:$CK$5,"y",'2017 Individual scores unweight'!C78:CK78)</f>
        <v>82.029304029304029</v>
      </c>
    </row>
    <row r="295" spans="2:9">
      <c r="B295" s="60" t="s">
        <v>110</v>
      </c>
      <c r="C295" s="95" t="s">
        <v>193</v>
      </c>
      <c r="D295">
        <f>AVERAGEIFS('2017 Individual scores unweight'!C79:CK79,'2017 Individual scores unweight'!$C$2:$CK$2,'2017 Global results'!$D$227,'2017 Individual scores unweight'!$C$5:$CK$5,"y")</f>
        <v>84.615384615384613</v>
      </c>
      <c r="E295">
        <f>AVERAGEIFS('2017 Individual scores unweight'!C79:CK79,'2017 Individual scores unweight'!$C$2:$CK$2,'2017 Global results'!$E$227,'2017 Individual scores unweight'!$C$5:$CK$5,"y")</f>
        <v>77.692307692307693</v>
      </c>
      <c r="F295">
        <f>AVERAGEIFS('2017 Individual scores unweight'!C79:CK79,'2017 Individual scores unweight'!$C$2:$CK$2,'2017 Global results'!$F$227,'2017 Individual scores unweight'!$C$5:$CK$5,"y")</f>
        <v>82.051282051282058</v>
      </c>
      <c r="G295">
        <f>AVERAGEIFS('2017 Individual scores unweight'!C79:CK79,'2017 Individual scores unweight'!$C$2:$CK$2,'2017 Global results'!$G$227,'2017 Individual scores unweight'!$C$5:$CK$5,"y")</f>
        <v>67.692307692307693</v>
      </c>
      <c r="H295">
        <f>AVERAGEIFS('2017 Individual scores unweight'!C79:CK79,'2017 Individual scores unweight'!$C$2:$CK$2,'2017 Global results'!$H$227,'2017 Individual scores unweight'!$C$5:$CK$5,"y")</f>
        <v>43.07692307692308</v>
      </c>
      <c r="I295">
        <f>AVERAGEIF('2017 Individual scores unweight'!$C$5:$CK$5,"y",'2017 Individual scores unweight'!C79:CK79)</f>
        <v>76.153846153846132</v>
      </c>
    </row>
    <row r="296" spans="2:9">
      <c r="B296" s="60" t="s">
        <v>127</v>
      </c>
      <c r="C296" s="95" t="s">
        <v>194</v>
      </c>
      <c r="D296">
        <f>AVERAGEIFS('2017 Individual scores unweight'!C80:CK80,'2017 Individual scores unweight'!$C$2:$CK$2,'2017 Global results'!$D$227,'2017 Individual scores unweight'!$C$5:$CK$5,"y")</f>
        <v>81.25</v>
      </c>
      <c r="E296">
        <f>AVERAGEIFS('2017 Individual scores unweight'!C80:CK80,'2017 Individual scores unweight'!$C$2:$CK$2,'2017 Global results'!$E$227,'2017 Individual scores unweight'!$C$5:$CK$5,"y")</f>
        <v>50.352564102564102</v>
      </c>
      <c r="F296">
        <f>AVERAGEIFS('2017 Individual scores unweight'!C80:CK80,'2017 Individual scores unweight'!$C$2:$CK$2,'2017 Global results'!$F$227,'2017 Individual scores unweight'!$C$5:$CK$5,"y")</f>
        <v>65.481740481740488</v>
      </c>
      <c r="G296">
        <f>AVERAGEIFS('2017 Individual scores unweight'!C80:CK80,'2017 Individual scores unweight'!$C$2:$CK$2,'2017 Global results'!$G$227,'2017 Individual scores unweight'!$C$5:$CK$5,"y")</f>
        <v>51.305361305361302</v>
      </c>
      <c r="H296">
        <f>AVERAGEIFS('2017 Individual scores unweight'!C80:CK80,'2017 Individual scores unweight'!$C$2:$CK$2,'2017 Global results'!$H$227,'2017 Individual scores unweight'!$C$5:$CK$5,"y")</f>
        <v>48</v>
      </c>
      <c r="I296">
        <f>AVERAGEIF('2017 Individual scores unweight'!$C$5:$CK$5,"y",'2017 Individual scores unweight'!C80:CK80)</f>
        <v>61.191375291375302</v>
      </c>
    </row>
    <row r="297" spans="2:9">
      <c r="B297" s="60" t="s">
        <v>127</v>
      </c>
      <c r="C297" s="95" t="s">
        <v>196</v>
      </c>
      <c r="D297">
        <f>AVERAGEIFS('2017 Individual scores unweight'!C81:CK81,'2017 Individual scores unweight'!$C$2:$CK$2,'2017 Global results'!$D$227,'2017 Individual scores unweight'!$C$5:$CK$5,"y")</f>
        <v>65.909090909090907</v>
      </c>
      <c r="E297">
        <f>AVERAGEIFS('2017 Individual scores unweight'!C81:CK81,'2017 Individual scores unweight'!$C$2:$CK$2,'2017 Global results'!$E$227,'2017 Individual scores unweight'!$C$5:$CK$5,"y")</f>
        <v>39.280303030303031</v>
      </c>
      <c r="F297">
        <f>AVERAGEIFS('2017 Individual scores unweight'!C81:CK81,'2017 Individual scores unweight'!$C$2:$CK$2,'2017 Global results'!$F$227,'2017 Individual scores unweight'!$C$5:$CK$5,"y")</f>
        <v>44.19191919191919</v>
      </c>
      <c r="G297">
        <f>AVERAGEIFS('2017 Individual scores unweight'!C81:CK81,'2017 Individual scores unweight'!$C$2:$CK$2,'2017 Global results'!$G$227,'2017 Individual scores unweight'!$C$5:$CK$5,"y")</f>
        <v>23.636363636363637</v>
      </c>
      <c r="H297">
        <f>AVERAGEIFS('2017 Individual scores unweight'!C81:CK81,'2017 Individual scores unweight'!$C$2:$CK$2,'2017 Global results'!$H$227,'2017 Individual scores unweight'!$C$5:$CK$5,"y")</f>
        <v>70</v>
      </c>
      <c r="I297">
        <f>AVERAGEIF('2017 Individual scores unweight'!$C$5:$CK$5,"y",'2017 Individual scores unweight'!C81:CK81)</f>
        <v>43.704545454545453</v>
      </c>
    </row>
    <row r="298" spans="2:9">
      <c r="B298" s="60" t="s">
        <v>110</v>
      </c>
      <c r="C298" s="95" t="s">
        <v>197</v>
      </c>
      <c r="D298">
        <f>AVERAGEIFS('2017 Individual scores unweight'!C82:CK82,'2017 Individual scores unweight'!$C$2:$CK$2,'2017 Global results'!$D$227,'2017 Individual scores unweight'!$C$5:$CK$5,"y")</f>
        <v>72.348484848484858</v>
      </c>
      <c r="E298">
        <f>AVERAGEIFS('2017 Individual scores unweight'!C82:CK82,'2017 Individual scores unweight'!$C$2:$CK$2,'2017 Global results'!$E$227,'2017 Individual scores unweight'!$C$5:$CK$5,"y")</f>
        <v>61.666666666666671</v>
      </c>
      <c r="F298">
        <f>AVERAGEIFS('2017 Individual scores unweight'!C82:CK82,'2017 Individual scores unweight'!$C$2:$CK$2,'2017 Global results'!$F$227,'2017 Individual scores unweight'!$C$5:$CK$5,"y")</f>
        <v>63.812576312576311</v>
      </c>
      <c r="G298">
        <f>AVERAGEIFS('2017 Individual scores unweight'!C82:CK82,'2017 Individual scores unweight'!$C$2:$CK$2,'2017 Global results'!$G$227,'2017 Individual scores unweight'!$C$5:$CK$5,"y")</f>
        <v>51.047619047619051</v>
      </c>
      <c r="H298">
        <f>AVERAGEIFS('2017 Individual scores unweight'!C82:CK82,'2017 Individual scores unweight'!$C$2:$CK$2,'2017 Global results'!$H$227,'2017 Individual scores unweight'!$C$5:$CK$5,"y")</f>
        <v>68.021978021978015</v>
      </c>
      <c r="I298">
        <f>AVERAGEIF('2017 Individual scores unweight'!$C$5:$CK$5,"y",'2017 Individual scores unweight'!C82:CK82)</f>
        <v>62.109806859806874</v>
      </c>
    </row>
    <row r="299" spans="2:9">
      <c r="B299" s="60" t="s">
        <v>127</v>
      </c>
      <c r="C299" s="95" t="s">
        <v>230</v>
      </c>
      <c r="D299">
        <f>AVERAGEIFS('2017 Individual scores unweight'!C83:CK83,'2017 Individual scores unweight'!$C$2:$CK$2,'2017 Global results'!$D$227,'2017 Individual scores unweight'!$C$5:$CK$5,"y")</f>
        <v>96.291208791208788</v>
      </c>
      <c r="E299">
        <f>AVERAGEIFS('2017 Individual scores unweight'!C83:CK83,'2017 Individual scores unweight'!$C$2:$CK$2,'2017 Global results'!$E$227,'2017 Individual scores unweight'!$C$5:$CK$5,"y")</f>
        <v>97.46520146520146</v>
      </c>
      <c r="F299">
        <f>AVERAGEIFS('2017 Individual scores unweight'!C83:CK83,'2017 Individual scores unweight'!$C$2:$CK$2,'2017 Global results'!$F$227,'2017 Individual scores unweight'!$C$5:$CK$5,"y")</f>
        <v>78.948828948828947</v>
      </c>
      <c r="G299">
        <f>AVERAGEIFS('2017 Individual scores unweight'!C83:CK83,'2017 Individual scores unweight'!$C$2:$CK$2,'2017 Global results'!$G$227,'2017 Individual scores unweight'!$C$5:$CK$5,"y")</f>
        <v>63.333333333333336</v>
      </c>
      <c r="H299">
        <f>AVERAGEIFS('2017 Individual scores unweight'!C83:CK83,'2017 Individual scores unweight'!$C$2:$CK$2,'2017 Global results'!$H$227,'2017 Individual scores unweight'!$C$5:$CK$5,"y")</f>
        <v>89.126984126984127</v>
      </c>
      <c r="I299">
        <f>AVERAGEIF('2017 Individual scores unweight'!$C$5:$CK$5,"y",'2017 Individual scores unweight'!C83:CK83)</f>
        <v>82.725613275613256</v>
      </c>
    </row>
    <row r="300" spans="2:9">
      <c r="B300" s="60" t="s">
        <v>115</v>
      </c>
      <c r="C300" s="95" t="s">
        <v>200</v>
      </c>
      <c r="D300">
        <f>AVERAGEIFS('2017 Individual scores unweight'!C84:CK84,'2017 Individual scores unweight'!$C$2:$CK$2,'2017 Global results'!$D$227,'2017 Individual scores unweight'!$C$5:$CK$5,"y")</f>
        <v>100</v>
      </c>
      <c r="E300">
        <f>AVERAGEIFS('2017 Individual scores unweight'!C84:CK84,'2017 Individual scores unweight'!$C$2:$CK$2,'2017 Global results'!$E$227,'2017 Individual scores unweight'!$C$5:$CK$5,"y")</f>
        <v>87.747252747252745</v>
      </c>
      <c r="F300">
        <f>AVERAGEIFS('2017 Individual scores unweight'!C84:CK84,'2017 Individual scores unweight'!$C$2:$CK$2,'2017 Global results'!$F$227,'2017 Individual scores unweight'!$C$5:$CK$5,"y")</f>
        <v>83.333333333333329</v>
      </c>
      <c r="G300">
        <f>AVERAGEIFS('2017 Individual scores unweight'!C84:CK84,'2017 Individual scores unweight'!$C$2:$CK$2,'2017 Global results'!$G$227,'2017 Individual scores unweight'!$C$5:$CK$5,"y")</f>
        <v>88.571428571428584</v>
      </c>
      <c r="H300">
        <f>AVERAGEIFS('2017 Individual scores unweight'!C84:CK84,'2017 Individual scores unweight'!$C$2:$CK$2,'2017 Global results'!$H$227,'2017 Individual scores unweight'!$C$5:$CK$5,"y")</f>
        <v>75.714285714285708</v>
      </c>
      <c r="I300">
        <f>AVERAGEIF('2017 Individual scores unweight'!$C$5:$CK$5,"y",'2017 Individual scores unweight'!C84:CK84)</f>
        <v>88.478021978021971</v>
      </c>
    </row>
    <row r="301" spans="2:9">
      <c r="B301" s="60" t="s">
        <v>127</v>
      </c>
      <c r="C301" s="95" t="s">
        <v>201</v>
      </c>
      <c r="D301">
        <f>AVERAGEIFS('2017 Individual scores unweight'!C85:CK85,'2017 Individual scores unweight'!$C$2:$CK$2,'2017 Global results'!$D$227,'2017 Individual scores unweight'!$C$5:$CK$5,"y")</f>
        <v>94.722222222222229</v>
      </c>
      <c r="E301">
        <f>AVERAGEIFS('2017 Individual scores unweight'!C85:CK85,'2017 Individual scores unweight'!$C$2:$CK$2,'2017 Global results'!$E$227,'2017 Individual scores unweight'!$C$5:$CK$5,"y")</f>
        <v>98.545454545454547</v>
      </c>
      <c r="F301">
        <f>AVERAGEIFS('2017 Individual scores unweight'!C85:CK85,'2017 Individual scores unweight'!$C$2:$CK$2,'2017 Global results'!$F$227,'2017 Individual scores unweight'!$C$5:$CK$5,"y")</f>
        <v>98.333333333333329</v>
      </c>
      <c r="G301">
        <f>AVERAGEIFS('2017 Individual scores unweight'!C85:CK85,'2017 Individual scores unweight'!$C$2:$CK$2,'2017 Global results'!$G$227,'2017 Individual scores unweight'!$C$5:$CK$5,"y")</f>
        <v>93.777777777777786</v>
      </c>
      <c r="H301">
        <f>AVERAGEIFS('2017 Individual scores unweight'!C85:CK85,'2017 Individual scores unweight'!$C$2:$CK$2,'2017 Global results'!$H$227,'2017 Individual scores unweight'!$C$5:$CK$5,"y")</f>
        <v>98</v>
      </c>
      <c r="I301">
        <f>AVERAGEIF('2017 Individual scores unweight'!$C$5:$CK$5,"y",'2017 Individual scores unweight'!C85:CK85)</f>
        <v>96.497979797979809</v>
      </c>
    </row>
    <row r="302" spans="2:9">
      <c r="B302" s="60" t="s">
        <v>110</v>
      </c>
      <c r="C302" s="95" t="s">
        <v>203</v>
      </c>
      <c r="D302">
        <f>AVERAGEIFS('2017 Individual scores unweight'!C86:CK86,'2017 Individual scores unweight'!$C$2:$CK$2,'2017 Global results'!$D$227,'2017 Individual scores unweight'!$C$5:$CK$5,"y")</f>
        <v>45.833333333333343</v>
      </c>
      <c r="E302">
        <f>AVERAGEIFS('2017 Individual scores unweight'!C86:CK86,'2017 Individual scores unweight'!$C$2:$CK$2,'2017 Global results'!$E$227,'2017 Individual scores unweight'!$C$5:$CK$5,"y")</f>
        <v>47.689393939393938</v>
      </c>
      <c r="F302">
        <f>AVERAGEIFS('2017 Individual scores unweight'!C86:CK86,'2017 Individual scores unweight'!$C$2:$CK$2,'2017 Global results'!$F$227,'2017 Individual scores unweight'!$C$5:$CK$5,"y")</f>
        <v>48.855218855218858</v>
      </c>
      <c r="G302">
        <f>AVERAGEIFS('2017 Individual scores unweight'!C86:CK86,'2017 Individual scores unweight'!$C$2:$CK$2,'2017 Global results'!$G$227,'2017 Individual scores unweight'!$C$5:$CK$5,"y")</f>
        <v>36.36363636363636</v>
      </c>
      <c r="H302">
        <f>AVERAGEIFS('2017 Individual scores unweight'!C86:CK86,'2017 Individual scores unweight'!$C$2:$CK$2,'2017 Global results'!$H$227,'2017 Individual scores unweight'!$C$5:$CK$5,"y")</f>
        <v>54.585858585858588</v>
      </c>
      <c r="I302">
        <f>AVERAGEIF('2017 Individual scores unweight'!$C$5:$CK$5,"y",'2017 Individual scores unweight'!C86:CK86)</f>
        <v>45.181313131313125</v>
      </c>
    </row>
    <row r="303" spans="2:9">
      <c r="B303" s="60" t="s">
        <v>119</v>
      </c>
      <c r="C303" s="95" t="s">
        <v>204</v>
      </c>
      <c r="D303">
        <f>AVERAGEIFS('2017 Individual scores unweight'!C87:CK87,'2017 Individual scores unweight'!$C$2:$CK$2,'2017 Global results'!$D$227,'2017 Individual scores unweight'!$C$5:$CK$5,"y")</f>
        <v>95.454545454545453</v>
      </c>
      <c r="E303">
        <f>AVERAGEIFS('2017 Individual scores unweight'!C87:CK87,'2017 Individual scores unweight'!$C$2:$CK$2,'2017 Global results'!$E$227,'2017 Individual scores unweight'!$C$5:$CK$5,"y")</f>
        <v>87.444444444444429</v>
      </c>
      <c r="F303">
        <f>AVERAGEIFS('2017 Individual scores unweight'!C87:CK87,'2017 Individual scores unweight'!$C$2:$CK$2,'2017 Global results'!$F$227,'2017 Individual scores unweight'!$C$5:$CK$5,"y")</f>
        <v>87.37373737373737</v>
      </c>
      <c r="G303">
        <f>AVERAGEIFS('2017 Individual scores unweight'!C87:CK87,'2017 Individual scores unweight'!$C$2:$CK$2,'2017 Global results'!$G$227,'2017 Individual scores unweight'!$C$5:$CK$5,"y")</f>
        <v>62.393939393939398</v>
      </c>
      <c r="H303">
        <f>AVERAGEIFS('2017 Individual scores unweight'!C87:CK87,'2017 Individual scores unweight'!$C$2:$CK$2,'2017 Global results'!$H$227,'2017 Individual scores unweight'!$C$5:$CK$5,"y")</f>
        <v>52.606060606060602</v>
      </c>
      <c r="I303">
        <f>AVERAGEIF('2017 Individual scores unweight'!$C$5:$CK$5,"y",'2017 Individual scores unweight'!C87:CK87)</f>
        <v>81.020707070707076</v>
      </c>
    </row>
    <row r="304" spans="2:9">
      <c r="B304" s="60" t="s">
        <v>115</v>
      </c>
      <c r="C304" s="95" t="s">
        <v>205</v>
      </c>
      <c r="D304">
        <f>AVERAGEIFS('2017 Individual scores unweight'!C88:CK88,'2017 Individual scores unweight'!$C$2:$CK$2,'2017 Global results'!$D$227,'2017 Individual scores unweight'!$C$5:$CK$5,"y")</f>
        <v>69.642857142857139</v>
      </c>
      <c r="E304">
        <f>AVERAGEIFS('2017 Individual scores unweight'!C88:CK88,'2017 Individual scores unweight'!$C$2:$CK$2,'2017 Global results'!$E$227,'2017 Individual scores unweight'!$C$5:$CK$5,"y")</f>
        <v>45.357142857142861</v>
      </c>
      <c r="F304">
        <f>AVERAGEIFS('2017 Individual scores unweight'!C88:CK88,'2017 Individual scores unweight'!$C$2:$CK$2,'2017 Global results'!$F$227,'2017 Individual scores unweight'!$C$5:$CK$5,"y")</f>
        <v>61.538461538461526</v>
      </c>
      <c r="G304">
        <f>AVERAGEIFS('2017 Individual scores unweight'!C88:CK88,'2017 Individual scores unweight'!$C$2:$CK$2,'2017 Global results'!$G$227,'2017 Individual scores unweight'!$C$5:$CK$5,"y")</f>
        <v>56.593406593406598</v>
      </c>
      <c r="H304">
        <f>AVERAGEIFS('2017 Individual scores unweight'!C88:CK88,'2017 Individual scores unweight'!$C$2:$CK$2,'2017 Global results'!$H$227,'2017 Individual scores unweight'!$C$5:$CK$5,"y")</f>
        <v>80</v>
      </c>
      <c r="I304">
        <f>AVERAGEIF('2017 Individual scores unweight'!$C$5:$CK$5,"y",'2017 Individual scores unweight'!C88:CK88)</f>
        <v>59.609890109890102</v>
      </c>
    </row>
    <row r="305" spans="2:10">
      <c r="B305" s="60" t="s">
        <v>127</v>
      </c>
      <c r="C305" s="95" t="s">
        <v>206</v>
      </c>
      <c r="D305">
        <f>AVERAGEIFS('2017 Individual scores unweight'!C89:CK89,'2017 Individual scores unweight'!$C$2:$CK$2,'2017 Global results'!$D$227,'2017 Individual scores unweight'!$C$5:$CK$5,"y")</f>
        <v>100</v>
      </c>
      <c r="E305">
        <f>AVERAGEIFS('2017 Individual scores unweight'!C89:CK89,'2017 Individual scores unweight'!$C$2:$CK$2,'2017 Global results'!$E$227,'2017 Individual scores unweight'!$C$5:$CK$5,"y")</f>
        <v>90.343240093240098</v>
      </c>
      <c r="F305">
        <f>AVERAGEIFS('2017 Individual scores unweight'!C89:CK89,'2017 Individual scores unweight'!$C$2:$CK$2,'2017 Global results'!$F$227,'2017 Individual scores unweight'!$C$5:$CK$5,"y")</f>
        <v>77.121212121212125</v>
      </c>
      <c r="G305">
        <f>AVERAGEIFS('2017 Individual scores unweight'!C89:CK89,'2017 Individual scores unweight'!$C$2:$CK$2,'2017 Global results'!$G$227,'2017 Individual scores unweight'!$C$5:$CK$5,"y")</f>
        <v>75.959595959595958</v>
      </c>
      <c r="H305">
        <f>AVERAGEIFS('2017 Individual scores unweight'!C89:CK89,'2017 Individual scores unweight'!$C$2:$CK$2,'2017 Global results'!$H$227,'2017 Individual scores unweight'!$C$5:$CK$5,"y")</f>
        <v>85.060606060606062</v>
      </c>
      <c r="I305">
        <f>AVERAGEIF('2017 Individual scores unweight'!$C$5:$CK$5,"y",'2017 Individual scores unweight'!C89:CK89)</f>
        <v>84.447940947940964</v>
      </c>
    </row>
    <row r="306" spans="2:10">
      <c r="B306" s="60" t="s">
        <v>115</v>
      </c>
      <c r="C306" s="95" t="s">
        <v>207</v>
      </c>
      <c r="D306">
        <f>AVERAGEIFS('2017 Individual scores unweight'!C90:CK90,'2017 Individual scores unweight'!$C$2:$CK$2,'2017 Global results'!$D$227,'2017 Individual scores unweight'!$C$5:$CK$5,"y")</f>
        <v>75</v>
      </c>
      <c r="E306">
        <f>AVERAGEIFS('2017 Individual scores unweight'!C90:CK90,'2017 Individual scores unweight'!$C$2:$CK$2,'2017 Global results'!$E$227,'2017 Individual scores unweight'!$C$5:$CK$5,"y")</f>
        <v>62.458333333333329</v>
      </c>
      <c r="F306">
        <f>AVERAGEIFS('2017 Individual scores unweight'!C90:CK90,'2017 Individual scores unweight'!$C$2:$CK$2,'2017 Global results'!$F$227,'2017 Individual scores unweight'!$C$5:$CK$5,"y")</f>
        <v>74.930555555555557</v>
      </c>
      <c r="G306">
        <f>AVERAGEIFS('2017 Individual scores unweight'!C90:CK90,'2017 Individual scores unweight'!$C$2:$CK$2,'2017 Global results'!$G$227,'2017 Individual scores unweight'!$C$5:$CK$5,"y")</f>
        <v>49.13095238095238</v>
      </c>
      <c r="H306">
        <f>AVERAGEIFS('2017 Individual scores unweight'!C90:CK90,'2017 Individual scores unweight'!$C$2:$CK$2,'2017 Global results'!$H$227,'2017 Individual scores unweight'!$C$5:$CK$5,"y")</f>
        <v>77.464285714285708</v>
      </c>
      <c r="I306">
        <f>AVERAGEIF('2017 Individual scores unweight'!$C$5:$CK$5,"y",'2017 Individual scores unweight'!C90:CK90)</f>
        <v>66.126785714285717</v>
      </c>
    </row>
    <row r="307" spans="2:10">
      <c r="B307" s="60" t="s">
        <v>115</v>
      </c>
      <c r="C307" s="95" t="s">
        <v>208</v>
      </c>
      <c r="D307">
        <f>AVERAGEIFS('2017 Individual scores unweight'!C91:CK91,'2017 Individual scores unweight'!$C$2:$CK$2,'2017 Global results'!$D$227,'2017 Individual scores unweight'!$C$5:$CK$5,"y")</f>
        <v>81.666666666666671</v>
      </c>
      <c r="E307">
        <f>AVERAGEIFS('2017 Individual scores unweight'!C91:CK91,'2017 Individual scores unweight'!$C$2:$CK$2,'2017 Global results'!$E$227,'2017 Individual scores unweight'!$C$5:$CK$5,"y")</f>
        <v>81</v>
      </c>
      <c r="F307">
        <f>AVERAGEIFS('2017 Individual scores unweight'!C91:CK91,'2017 Individual scores unweight'!$C$2:$CK$2,'2017 Global results'!$F$227,'2017 Individual scores unweight'!$C$5:$CK$5,"y")</f>
        <v>70.94017094017093</v>
      </c>
      <c r="G307">
        <f>AVERAGEIFS('2017 Individual scores unweight'!C91:CK91,'2017 Individual scores unweight'!$C$2:$CK$2,'2017 Global results'!$G$227,'2017 Individual scores unweight'!$C$5:$CK$5,"y")</f>
        <v>77.333333333333329</v>
      </c>
      <c r="H307">
        <f>AVERAGEIFS('2017 Individual scores unweight'!C91:CK91,'2017 Individual scores unweight'!$C$2:$CK$2,'2017 Global results'!$H$227,'2017 Individual scores unweight'!$C$5:$CK$5,"y")</f>
        <v>72.095238095238102</v>
      </c>
      <c r="I307">
        <f>AVERAGEIF('2017 Individual scores unweight'!$C$5:$CK$5,"y",'2017 Individual scores unweight'!C91:CK91)</f>
        <v>76.753479853479845</v>
      </c>
    </row>
    <row r="308" spans="2:10">
      <c r="B308" s="60" t="s">
        <v>110</v>
      </c>
      <c r="C308" s="95" t="s">
        <v>209</v>
      </c>
      <c r="D308">
        <f>AVERAGEIFS('2017 Individual scores unweight'!C92:CK92,'2017 Individual scores unweight'!$C$2:$CK$2,'2017 Global results'!$D$227,'2017 Individual scores unweight'!$C$5:$CK$5,"y")</f>
        <v>100</v>
      </c>
      <c r="E308">
        <f>AVERAGEIFS('2017 Individual scores unweight'!C92:CK92,'2017 Individual scores unweight'!$C$2:$CK$2,'2017 Global results'!$E$227,'2017 Individual scores unweight'!$C$5:$CK$5,"y")</f>
        <v>82.999999999999986</v>
      </c>
      <c r="F308">
        <f>AVERAGEIFS('2017 Individual scores unweight'!C92:CK92,'2017 Individual scores unweight'!$C$2:$CK$2,'2017 Global results'!$F$227,'2017 Individual scores unweight'!$C$5:$CK$5,"y")</f>
        <v>91.1111111111111</v>
      </c>
      <c r="G308">
        <f>AVERAGEIFS('2017 Individual scores unweight'!C92:CK92,'2017 Individual scores unweight'!$C$2:$CK$2,'2017 Global results'!$G$227,'2017 Individual scores unweight'!$C$5:$CK$5,"y")</f>
        <v>88</v>
      </c>
      <c r="H308">
        <f>AVERAGEIFS('2017 Individual scores unweight'!C92:CK92,'2017 Individual scores unweight'!$C$2:$CK$2,'2017 Global results'!$H$227,'2017 Individual scores unweight'!$C$5:$CK$5,"y")</f>
        <v>96</v>
      </c>
      <c r="I308">
        <f>AVERAGEIF('2017 Individual scores unweight'!$C$5:$CK$5,"y",'2017 Individual scores unweight'!C92:CK92)</f>
        <v>90.73333333333332</v>
      </c>
    </row>
    <row r="309" spans="2:10">
      <c r="B309" s="60" t="s">
        <v>127</v>
      </c>
      <c r="C309" s="95" t="s">
        <v>210</v>
      </c>
      <c r="D309">
        <f>AVERAGEIFS('2017 Individual scores unweight'!C93:CK93,'2017 Individual scores unweight'!$C$2:$CK$2,'2017 Global results'!$D$227,'2017 Individual scores unweight'!$C$5:$CK$5,"y")</f>
        <v>84.090909090909093</v>
      </c>
      <c r="E309">
        <f>AVERAGEIFS('2017 Individual scores unweight'!C93:CK93,'2017 Individual scores unweight'!$C$2:$CK$2,'2017 Global results'!$E$227,'2017 Individual scores unweight'!$C$5:$CK$5,"y")</f>
        <v>79.57167832167832</v>
      </c>
      <c r="F309">
        <f>AVERAGEIFS('2017 Individual scores unweight'!C93:CK93,'2017 Individual scores unweight'!$C$2:$CK$2,'2017 Global results'!$F$227,'2017 Individual scores unweight'!$C$5:$CK$5,"y")</f>
        <v>82.672882672882665</v>
      </c>
      <c r="G309">
        <f>AVERAGEIFS('2017 Individual scores unweight'!C93:CK93,'2017 Individual scores unweight'!$C$2:$CK$2,'2017 Global results'!$G$227,'2017 Individual scores unweight'!$C$5:$CK$5,"y")</f>
        <v>70.573426573426588</v>
      </c>
      <c r="H309">
        <f>AVERAGEIFS('2017 Individual scores unweight'!C93:CK93,'2017 Individual scores unweight'!$C$2:$CK$2,'2017 Global results'!$H$227,'2017 Individual scores unweight'!$C$5:$CK$5,"y")</f>
        <v>84.060606060606048</v>
      </c>
      <c r="I309">
        <f>AVERAGEIF('2017 Individual scores unweight'!$C$5:$CK$5,"y",'2017 Individual scores unweight'!C93:CK93)</f>
        <v>79.380769230769232</v>
      </c>
    </row>
    <row r="310" spans="2:10">
      <c r="B310" s="60" t="s">
        <v>127</v>
      </c>
      <c r="C310" s="95" t="s">
        <v>211</v>
      </c>
      <c r="D310">
        <f>AVERAGEIFS('2017 Individual scores unweight'!C94:CK94,'2017 Individual scores unweight'!$C$2:$CK$2,'2017 Global results'!$D$227,'2017 Individual scores unweight'!$C$5:$CK$5,"y")</f>
        <v>100</v>
      </c>
      <c r="E310">
        <f>AVERAGEIFS('2017 Individual scores unweight'!C94:CK94,'2017 Individual scores unweight'!$C$2:$CK$2,'2017 Global results'!$E$227,'2017 Individual scores unweight'!$C$5:$CK$5,"y")</f>
        <v>82.621212121212125</v>
      </c>
      <c r="F310">
        <f>AVERAGEIFS('2017 Individual scores unweight'!C94:CK94,'2017 Individual scores unweight'!$C$2:$CK$2,'2017 Global results'!$F$227,'2017 Individual scores unweight'!$C$5:$CK$5,"y")</f>
        <v>78.69047619047619</v>
      </c>
      <c r="G310">
        <f>AVERAGEIFS('2017 Individual scores unweight'!C94:CK94,'2017 Individual scores unweight'!$C$2:$CK$2,'2017 Global results'!$G$227,'2017 Individual scores unweight'!$C$5:$CK$5,"y")</f>
        <v>75</v>
      </c>
      <c r="H310">
        <f>AVERAGEIFS('2017 Individual scores unweight'!C94:CK94,'2017 Individual scores unweight'!$C$2:$CK$2,'2017 Global results'!$H$227,'2017 Individual scores unweight'!$C$5:$CK$5,"y")</f>
        <v>85.142857142857139</v>
      </c>
      <c r="I310">
        <f>AVERAGEIF('2017 Individual scores unweight'!$C$5:$CK$5,"y",'2017 Individual scores unweight'!C94:CK94)</f>
        <v>83.13852813852813</v>
      </c>
    </row>
    <row r="312" spans="2:10">
      <c r="B312" s="93"/>
      <c r="C312" s="93"/>
      <c r="D312" s="231" t="s">
        <v>454</v>
      </c>
      <c r="E312" s="231"/>
      <c r="F312" s="231"/>
      <c r="G312" s="231"/>
      <c r="H312" s="231"/>
      <c r="I312" s="231"/>
    </row>
    <row r="313" spans="2:10">
      <c r="B313" s="93"/>
      <c r="C313" s="93"/>
      <c r="D313" s="83" t="s">
        <v>218</v>
      </c>
      <c r="E313" s="84" t="s">
        <v>219</v>
      </c>
      <c r="F313" s="85" t="s">
        <v>220</v>
      </c>
      <c r="G313" s="86" t="s">
        <v>221</v>
      </c>
      <c r="H313" s="87" t="s">
        <v>221</v>
      </c>
    </row>
    <row r="314" spans="2:10">
      <c r="B314" s="93"/>
      <c r="C314" s="93"/>
      <c r="D314" s="88" t="s">
        <v>3</v>
      </c>
      <c r="E314" s="89" t="s">
        <v>4</v>
      </c>
      <c r="F314" s="90" t="s">
        <v>5</v>
      </c>
      <c r="G314" s="91" t="s">
        <v>6</v>
      </c>
      <c r="H314" s="92" t="s">
        <v>7</v>
      </c>
      <c r="I314" s="96" t="s">
        <v>228</v>
      </c>
      <c r="J314" t="s">
        <v>443</v>
      </c>
    </row>
    <row r="315" spans="2:10">
      <c r="B315" s="94" t="s">
        <v>222</v>
      </c>
      <c r="C315" s="94" t="s">
        <v>223</v>
      </c>
    </row>
    <row r="316" spans="2:10">
      <c r="B316" s="60" t="s">
        <v>110</v>
      </c>
      <c r="C316" s="95" t="s">
        <v>111</v>
      </c>
      <c r="D316">
        <f>D5*J316</f>
        <v>716857.96187363833</v>
      </c>
      <c r="E316">
        <f t="shared" ref="E316:E347" si="33">E5*J316</f>
        <v>475394.05194357748</v>
      </c>
      <c r="F316">
        <f t="shared" ref="F316:F347" si="34">F5*J316</f>
        <v>481028.32836147427</v>
      </c>
      <c r="G316">
        <f t="shared" ref="G316:G347" si="35">G5*J316</f>
        <v>543822.96851960779</v>
      </c>
      <c r="H316">
        <f t="shared" ref="H316:H347" si="36">H5*J316</f>
        <v>447551.19782043976</v>
      </c>
      <c r="I316">
        <f t="shared" ref="I316:I347" si="37">I5*J316</f>
        <v>524517.62591099413</v>
      </c>
      <c r="J316">
        <v>8330.0709999999999</v>
      </c>
    </row>
    <row r="317" spans="2:10">
      <c r="B317" s="60" t="s">
        <v>115</v>
      </c>
      <c r="C317" s="95" t="s">
        <v>116</v>
      </c>
      <c r="D317">
        <f t="shared" ref="D317:D347" si="38">D6*J317</f>
        <v>65869.542716049385</v>
      </c>
      <c r="E317">
        <f t="shared" si="33"/>
        <v>60204.868973544966</v>
      </c>
      <c r="F317">
        <f t="shared" si="34"/>
        <v>56606.638271604934</v>
      </c>
      <c r="G317">
        <f t="shared" si="35"/>
        <v>55577.426666666666</v>
      </c>
      <c r="H317">
        <f t="shared" si="36"/>
        <v>42438.270723104055</v>
      </c>
      <c r="I317">
        <f t="shared" si="37"/>
        <v>56743.128151977835</v>
      </c>
      <c r="J317">
        <v>757.87400000000002</v>
      </c>
    </row>
    <row r="318" spans="2:10">
      <c r="B318" s="60" t="s">
        <v>110</v>
      </c>
      <c r="C318" s="95" t="s">
        <v>118</v>
      </c>
      <c r="D318">
        <f t="shared" si="38"/>
        <v>3484803.1050682263</v>
      </c>
      <c r="E318">
        <f t="shared" si="33"/>
        <v>2391320.832383614</v>
      </c>
      <c r="F318">
        <f t="shared" si="34"/>
        <v>2795510.5258579031</v>
      </c>
      <c r="G318">
        <f t="shared" si="35"/>
        <v>2900679.9887203299</v>
      </c>
      <c r="H318">
        <f t="shared" si="36"/>
        <v>2537882.9184322897</v>
      </c>
      <c r="I318">
        <f t="shared" si="37"/>
        <v>2811057.294375788</v>
      </c>
      <c r="J318">
        <v>44655.387000000002</v>
      </c>
    </row>
    <row r="319" spans="2:10">
      <c r="B319" s="60" t="s">
        <v>110</v>
      </c>
      <c r="C319" s="95" t="s">
        <v>121</v>
      </c>
      <c r="D319">
        <f t="shared" si="38"/>
        <v>14652.633367003365</v>
      </c>
      <c r="E319">
        <f t="shared" si="33"/>
        <v>11808.31399441828</v>
      </c>
      <c r="F319">
        <f t="shared" si="34"/>
        <v>11633.020133169297</v>
      </c>
      <c r="G319">
        <f t="shared" si="35"/>
        <v>11666.101743589745</v>
      </c>
      <c r="H319">
        <f t="shared" si="36"/>
        <v>13862.434033071866</v>
      </c>
      <c r="I319">
        <f t="shared" si="37"/>
        <v>12508.940532693938</v>
      </c>
      <c r="J319">
        <v>200.96199999999999</v>
      </c>
    </row>
    <row r="320" spans="2:10">
      <c r="B320" s="60" t="s">
        <v>122</v>
      </c>
      <c r="C320" s="95" t="s">
        <v>123</v>
      </c>
      <c r="D320">
        <f t="shared" si="38"/>
        <v>193043.90199430202</v>
      </c>
      <c r="E320">
        <f t="shared" si="33"/>
        <v>98323.771330891337</v>
      </c>
      <c r="F320">
        <f t="shared" si="34"/>
        <v>131805.1851851852</v>
      </c>
      <c r="G320">
        <f t="shared" si="35"/>
        <v>105119.70461538462</v>
      </c>
      <c r="H320">
        <f t="shared" si="36"/>
        <v>124106.28762703962</v>
      </c>
      <c r="I320">
        <f t="shared" si="37"/>
        <v>130694.91413475417</v>
      </c>
      <c r="J320">
        <v>2846.9920000000002</v>
      </c>
    </row>
    <row r="321" spans="2:10">
      <c r="B321" s="60" t="s">
        <v>119</v>
      </c>
      <c r="C321" s="95" t="s">
        <v>124</v>
      </c>
      <c r="D321">
        <f t="shared" si="38"/>
        <v>322501.37962962961</v>
      </c>
      <c r="E321">
        <f t="shared" si="33"/>
        <v>320857.58021978021</v>
      </c>
      <c r="F321">
        <f t="shared" si="34"/>
        <v>319228.86153846153</v>
      </c>
      <c r="G321">
        <f t="shared" si="35"/>
        <v>376234.0153846154</v>
      </c>
      <c r="H321">
        <f t="shared" si="36"/>
        <v>323371.23605128203</v>
      </c>
      <c r="I321">
        <f t="shared" si="37"/>
        <v>328850.9695702077</v>
      </c>
      <c r="J321">
        <v>4446.402</v>
      </c>
    </row>
    <row r="322" spans="2:10">
      <c r="B322" s="60" t="s">
        <v>119</v>
      </c>
      <c r="C322" s="95" t="s">
        <v>125</v>
      </c>
      <c r="D322">
        <f t="shared" si="38"/>
        <v>205220.23730158727</v>
      </c>
      <c r="E322">
        <f t="shared" si="33"/>
        <v>162301.42095238095</v>
      </c>
      <c r="F322">
        <f t="shared" si="34"/>
        <v>192653.10518925521</v>
      </c>
      <c r="G322">
        <f t="shared" si="35"/>
        <v>169934.40857142859</v>
      </c>
      <c r="H322">
        <f t="shared" si="36"/>
        <v>167088.77722222218</v>
      </c>
      <c r="I322">
        <f t="shared" si="37"/>
        <v>181839.5589061573</v>
      </c>
      <c r="J322">
        <v>2530.9380000000001</v>
      </c>
    </row>
    <row r="323" spans="2:10">
      <c r="B323" s="60" t="s">
        <v>110</v>
      </c>
      <c r="C323" s="95" t="s">
        <v>126</v>
      </c>
      <c r="D323">
        <f t="shared" si="38"/>
        <v>363403.25</v>
      </c>
      <c r="E323">
        <f t="shared" si="33"/>
        <v>255809.5186031746</v>
      </c>
      <c r="F323">
        <f t="shared" si="34"/>
        <v>270398.93675925926</v>
      </c>
      <c r="G323">
        <f t="shared" si="35"/>
        <v>269126.06399999995</v>
      </c>
      <c r="H323">
        <f t="shared" si="36"/>
        <v>271189.28336353274</v>
      </c>
      <c r="I323">
        <f t="shared" si="37"/>
        <v>283355.7173757428</v>
      </c>
      <c r="J323">
        <v>4360.8389999999999</v>
      </c>
    </row>
    <row r="324" spans="2:10">
      <c r="B324" s="60" t="s">
        <v>127</v>
      </c>
      <c r="C324" s="95" t="s">
        <v>128</v>
      </c>
      <c r="D324">
        <f t="shared" si="38"/>
        <v>458529.25629629631</v>
      </c>
      <c r="E324">
        <f t="shared" si="33"/>
        <v>421558.4183164984</v>
      </c>
      <c r="F324">
        <f t="shared" si="34"/>
        <v>383587.73388241394</v>
      </c>
      <c r="G324">
        <f t="shared" si="35"/>
        <v>322600.37656565657</v>
      </c>
      <c r="H324">
        <f t="shared" si="36"/>
        <v>393377.81972131575</v>
      </c>
      <c r="I324">
        <f t="shared" si="37"/>
        <v>396715.09297191701</v>
      </c>
      <c r="J324">
        <v>5903.4080000000004</v>
      </c>
    </row>
    <row r="325" spans="2:10">
      <c r="B325" s="60" t="s">
        <v>119</v>
      </c>
      <c r="C325" s="95" t="s">
        <v>129</v>
      </c>
      <c r="D325">
        <f t="shared" si="38"/>
        <v>59441.616161616155</v>
      </c>
      <c r="E325">
        <f t="shared" si="33"/>
        <v>66980.883116883109</v>
      </c>
      <c r="F325">
        <f t="shared" si="34"/>
        <v>58871.351611351602</v>
      </c>
      <c r="G325">
        <f t="shared" si="35"/>
        <v>55542.399999999987</v>
      </c>
      <c r="H325">
        <f t="shared" si="36"/>
        <v>55148.620144300148</v>
      </c>
      <c r="I325">
        <f t="shared" si="37"/>
        <v>59583.634252731397</v>
      </c>
      <c r="J325">
        <v>1060.8</v>
      </c>
    </row>
    <row r="326" spans="2:10">
      <c r="B326" s="60" t="s">
        <v>119</v>
      </c>
      <c r="C326" s="95" t="s">
        <v>130</v>
      </c>
      <c r="D326">
        <f t="shared" si="38"/>
        <v>164569.79008818342</v>
      </c>
      <c r="E326">
        <f t="shared" si="33"/>
        <v>121258.84497354495</v>
      </c>
      <c r="F326">
        <f t="shared" si="34"/>
        <v>169364.08748677245</v>
      </c>
      <c r="G326">
        <f t="shared" si="35"/>
        <v>160592.73599999998</v>
      </c>
      <c r="H326">
        <f t="shared" si="36"/>
        <v>166142.31963492063</v>
      </c>
      <c r="I326">
        <f t="shared" si="37"/>
        <v>157207.85666742254</v>
      </c>
      <c r="J326">
        <v>3345.6819999999998</v>
      </c>
    </row>
    <row r="327" spans="2:10">
      <c r="B327" s="60" t="s">
        <v>122</v>
      </c>
      <c r="C327" s="95" t="s">
        <v>131</v>
      </c>
      <c r="D327">
        <f t="shared" si="38"/>
        <v>993414.21642349428</v>
      </c>
      <c r="E327">
        <f t="shared" si="33"/>
        <v>947253.5810081769</v>
      </c>
      <c r="F327">
        <f t="shared" si="34"/>
        <v>793767.79864852224</v>
      </c>
      <c r="G327">
        <f t="shared" si="35"/>
        <v>1007896.4301818181</v>
      </c>
      <c r="H327">
        <f t="shared" si="36"/>
        <v>822238.13003299676</v>
      </c>
      <c r="I327">
        <f t="shared" si="37"/>
        <v>893347.05001298699</v>
      </c>
      <c r="J327">
        <v>13293.598</v>
      </c>
    </row>
    <row r="328" spans="2:10">
      <c r="B328" s="60" t="s">
        <v>119</v>
      </c>
      <c r="C328" s="95" t="s">
        <v>132</v>
      </c>
      <c r="D328">
        <f t="shared" si="38"/>
        <v>82799.429741554763</v>
      </c>
      <c r="E328">
        <f t="shared" si="33"/>
        <v>85666.703970236122</v>
      </c>
      <c r="F328">
        <f t="shared" si="34"/>
        <v>78607.269674769675</v>
      </c>
      <c r="G328">
        <f t="shared" si="35"/>
        <v>53838.672187812197</v>
      </c>
      <c r="H328">
        <f t="shared" si="36"/>
        <v>68919.202557627563</v>
      </c>
      <c r="I328">
        <f t="shared" si="37"/>
        <v>75815.431887583341</v>
      </c>
      <c r="J328">
        <v>1230.5350000000001</v>
      </c>
    </row>
    <row r="329" spans="2:10">
      <c r="B329" s="60" t="s">
        <v>119</v>
      </c>
      <c r="C329" s="95" t="s">
        <v>133</v>
      </c>
      <c r="D329">
        <f t="shared" si="38"/>
        <v>421195.95890709083</v>
      </c>
      <c r="E329">
        <f t="shared" si="33"/>
        <v>465233.73662337655</v>
      </c>
      <c r="F329">
        <f t="shared" si="34"/>
        <v>378968.48051677487</v>
      </c>
      <c r="G329">
        <f t="shared" si="35"/>
        <v>294622.69366666669</v>
      </c>
      <c r="H329">
        <f t="shared" si="36"/>
        <v>342757.802093771</v>
      </c>
      <c r="I329">
        <f t="shared" si="37"/>
        <v>386238.17585170479</v>
      </c>
      <c r="J329">
        <v>5853.4309999999996</v>
      </c>
    </row>
    <row r="330" spans="2:10">
      <c r="B330" s="60" t="s">
        <v>122</v>
      </c>
      <c r="C330" s="95" t="s">
        <v>134</v>
      </c>
      <c r="D330">
        <f t="shared" si="38"/>
        <v>173458.67628205131</v>
      </c>
      <c r="E330">
        <f t="shared" si="33"/>
        <v>155062.81666666665</v>
      </c>
      <c r="F330">
        <f t="shared" si="34"/>
        <v>171762.14377428126</v>
      </c>
      <c r="G330">
        <f t="shared" si="35"/>
        <v>130938.20076923077</v>
      </c>
      <c r="H330">
        <f t="shared" si="36"/>
        <v>168381.755025641</v>
      </c>
      <c r="I330">
        <f t="shared" si="37"/>
        <v>162398.20796070591</v>
      </c>
      <c r="J330">
        <v>2751.819</v>
      </c>
    </row>
    <row r="331" spans="2:10">
      <c r="B331" s="60" t="s">
        <v>119</v>
      </c>
      <c r="C331" s="95" t="s">
        <v>135</v>
      </c>
      <c r="D331">
        <f t="shared" si="38"/>
        <v>1348181.4939814813</v>
      </c>
      <c r="E331">
        <f t="shared" si="33"/>
        <v>1008353.4509523809</v>
      </c>
      <c r="F331">
        <f t="shared" si="34"/>
        <v>1143084.0199074075</v>
      </c>
      <c r="G331">
        <f t="shared" si="35"/>
        <v>802555.33333333326</v>
      </c>
      <c r="H331">
        <f t="shared" si="36"/>
        <v>1010261.1122407406</v>
      </c>
      <c r="I331">
        <f t="shared" si="37"/>
        <v>1083675.8167804233</v>
      </c>
      <c r="J331">
        <v>18057.494999999999</v>
      </c>
    </row>
    <row r="332" spans="2:10">
      <c r="B332" s="60" t="s">
        <v>112</v>
      </c>
      <c r="C332" s="95" t="s">
        <v>136</v>
      </c>
      <c r="D332">
        <f t="shared" si="38"/>
        <v>1633056.3491582491</v>
      </c>
      <c r="E332">
        <f t="shared" si="33"/>
        <v>1525688.9660317458</v>
      </c>
      <c r="F332">
        <f t="shared" si="34"/>
        <v>1518180.2160942759</v>
      </c>
      <c r="G332">
        <f t="shared" si="35"/>
        <v>1517909.281818182</v>
      </c>
      <c r="H332">
        <f t="shared" si="36"/>
        <v>1150701.2200565657</v>
      </c>
      <c r="I332">
        <f t="shared" si="37"/>
        <v>1486839.3131336221</v>
      </c>
      <c r="J332">
        <v>24140.243999999999</v>
      </c>
    </row>
    <row r="333" spans="2:10">
      <c r="B333" s="60" t="s">
        <v>122</v>
      </c>
      <c r="C333" s="95" t="s">
        <v>137</v>
      </c>
      <c r="D333">
        <f t="shared" si="38"/>
        <v>112432.37997150999</v>
      </c>
      <c r="E333">
        <f t="shared" si="33"/>
        <v>113541.25032967034</v>
      </c>
      <c r="F333">
        <f t="shared" si="34"/>
        <v>127778.45497863248</v>
      </c>
      <c r="G333">
        <f t="shared" si="35"/>
        <v>135391.16866666666</v>
      </c>
      <c r="H333">
        <f t="shared" si="36"/>
        <v>119228.35708262109</v>
      </c>
      <c r="I333">
        <f t="shared" si="37"/>
        <v>122166.34630362234</v>
      </c>
      <c r="J333">
        <v>1803.758</v>
      </c>
    </row>
    <row r="334" spans="2:10">
      <c r="B334" s="60" t="s">
        <v>127</v>
      </c>
      <c r="C334" s="95" t="s">
        <v>138</v>
      </c>
      <c r="D334">
        <f t="shared" si="38"/>
        <v>41383.359283679267</v>
      </c>
      <c r="E334">
        <f t="shared" si="33"/>
        <v>27181.262850165702</v>
      </c>
      <c r="F334">
        <f t="shared" si="34"/>
        <v>22500.23051146384</v>
      </c>
      <c r="G334">
        <f t="shared" si="35"/>
        <v>30782.842666666667</v>
      </c>
      <c r="H334">
        <f t="shared" si="36"/>
        <v>42752.004050468051</v>
      </c>
      <c r="I334">
        <f t="shared" si="37"/>
        <v>30749.885582185001</v>
      </c>
      <c r="J334">
        <v>796.10799999999995</v>
      </c>
    </row>
    <row r="335" spans="2:10">
      <c r="B335" s="60" t="s">
        <v>127</v>
      </c>
      <c r="C335" s="95" t="s">
        <v>139</v>
      </c>
      <c r="D335">
        <f t="shared" si="38"/>
        <v>2127839.0782051282</v>
      </c>
      <c r="E335">
        <f t="shared" si="33"/>
        <v>1759102.5264380067</v>
      </c>
      <c r="F335">
        <f t="shared" si="34"/>
        <v>1723942.2041982713</v>
      </c>
      <c r="G335">
        <f t="shared" si="35"/>
        <v>1930786.2764102567</v>
      </c>
      <c r="H335">
        <f t="shared" si="36"/>
        <v>1780230.2608465613</v>
      </c>
      <c r="I335">
        <f t="shared" si="37"/>
        <v>1837804.0368845756</v>
      </c>
      <c r="J335">
        <v>25832.132000000001</v>
      </c>
    </row>
    <row r="336" spans="2:10">
      <c r="B336" s="60" t="s">
        <v>127</v>
      </c>
      <c r="C336" s="95" t="s">
        <v>140</v>
      </c>
      <c r="D336">
        <f t="shared" si="38"/>
        <v>38492.005151515143</v>
      </c>
      <c r="E336">
        <f t="shared" si="33"/>
        <v>38869.234505494504</v>
      </c>
      <c r="F336">
        <f t="shared" si="34"/>
        <v>37751.183653846143</v>
      </c>
      <c r="G336">
        <f t="shared" si="35"/>
        <v>32159.76923076923</v>
      </c>
      <c r="H336">
        <f t="shared" si="36"/>
        <v>37524.288459207448</v>
      </c>
      <c r="I336">
        <f t="shared" si="37"/>
        <v>37270.604706959704</v>
      </c>
      <c r="J336">
        <v>532.09799999999996</v>
      </c>
    </row>
    <row r="337" spans="2:10">
      <c r="B337" s="60" t="s">
        <v>115</v>
      </c>
      <c r="C337" s="95" t="s">
        <v>141</v>
      </c>
      <c r="D337">
        <f t="shared" si="38"/>
        <v>44492.214205246921</v>
      </c>
      <c r="E337">
        <f t="shared" si="33"/>
        <v>36283.453133597883</v>
      </c>
      <c r="F337">
        <f t="shared" si="34"/>
        <v>36030.067391975303</v>
      </c>
      <c r="G337">
        <f t="shared" si="35"/>
        <v>22636.0645</v>
      </c>
      <c r="H337">
        <f t="shared" si="36"/>
        <v>44666.56966732804</v>
      </c>
      <c r="I337">
        <f t="shared" si="37"/>
        <v>36851.755334486021</v>
      </c>
      <c r="J337">
        <v>923.92100000000005</v>
      </c>
    </row>
    <row r="338" spans="2:10">
      <c r="B338" s="60" t="s">
        <v>127</v>
      </c>
      <c r="C338" s="95" t="s">
        <v>142</v>
      </c>
      <c r="D338">
        <f t="shared" si="38"/>
        <v>660413.4696784697</v>
      </c>
      <c r="E338">
        <f t="shared" si="33"/>
        <v>627722.73939647642</v>
      </c>
      <c r="F338">
        <f t="shared" si="34"/>
        <v>606787.15804843302</v>
      </c>
      <c r="G338">
        <f t="shared" si="35"/>
        <v>640813.44436363631</v>
      </c>
      <c r="H338">
        <f t="shared" si="36"/>
        <v>526887.45870736672</v>
      </c>
      <c r="I338">
        <f t="shared" si="37"/>
        <v>613614.01159378199</v>
      </c>
      <c r="J338">
        <v>7252.0039999999999</v>
      </c>
    </row>
    <row r="339" spans="2:10">
      <c r="B339" s="60" t="s">
        <v>122</v>
      </c>
      <c r="C339" s="95" t="s">
        <v>143</v>
      </c>
      <c r="D339">
        <f t="shared" si="38"/>
        <v>288715.86944444448</v>
      </c>
      <c r="E339">
        <f t="shared" si="33"/>
        <v>185304.18121693117</v>
      </c>
      <c r="F339">
        <f t="shared" si="34"/>
        <v>226978.60249999995</v>
      </c>
      <c r="G339">
        <f t="shared" si="35"/>
        <v>112975.77499999999</v>
      </c>
      <c r="H339">
        <f t="shared" si="36"/>
        <v>257329.90582407406</v>
      </c>
      <c r="I339">
        <f t="shared" si="37"/>
        <v>217277.0319801587</v>
      </c>
      <c r="J339">
        <v>4519.0309999999999</v>
      </c>
    </row>
    <row r="340" spans="2:10">
      <c r="B340" s="60" t="s">
        <v>119</v>
      </c>
      <c r="C340" s="95" t="s">
        <v>144</v>
      </c>
      <c r="D340">
        <f t="shared" si="38"/>
        <v>228174.33212725545</v>
      </c>
      <c r="E340">
        <f t="shared" si="33"/>
        <v>214015.33793909792</v>
      </c>
      <c r="F340">
        <f t="shared" si="34"/>
        <v>211134.70049382711</v>
      </c>
      <c r="G340">
        <f t="shared" si="35"/>
        <v>185000.47097435899</v>
      </c>
      <c r="H340">
        <f t="shared" si="36"/>
        <v>203524.66109553658</v>
      </c>
      <c r="I340">
        <f t="shared" si="37"/>
        <v>209811.29784607491</v>
      </c>
      <c r="J340">
        <v>2917.348</v>
      </c>
    </row>
    <row r="341" spans="2:10">
      <c r="B341" s="60" t="s">
        <v>119</v>
      </c>
      <c r="C341" s="95" t="s">
        <v>145</v>
      </c>
      <c r="D341">
        <f t="shared" si="38"/>
        <v>35690.634259259263</v>
      </c>
      <c r="E341">
        <f t="shared" si="33"/>
        <v>34406.97111111111</v>
      </c>
      <c r="F341">
        <f t="shared" si="34"/>
        <v>34281.004166666666</v>
      </c>
      <c r="G341">
        <f t="shared" si="35"/>
        <v>26561.030000000002</v>
      </c>
      <c r="H341">
        <f t="shared" si="36"/>
        <v>33847.91781481482</v>
      </c>
      <c r="I341">
        <f t="shared" si="37"/>
        <v>33383.125497354493</v>
      </c>
      <c r="J341">
        <v>453.48099999999999</v>
      </c>
    </row>
    <row r="342" spans="2:10">
      <c r="B342" s="60" t="s">
        <v>122</v>
      </c>
      <c r="C342" s="95" t="s">
        <v>146</v>
      </c>
      <c r="D342">
        <f t="shared" si="38"/>
        <v>194367.78068181817</v>
      </c>
      <c r="E342">
        <f t="shared" si="33"/>
        <v>179892.50058441557</v>
      </c>
      <c r="F342">
        <f t="shared" si="34"/>
        <v>171003.07687499994</v>
      </c>
      <c r="G342">
        <f t="shared" si="35"/>
        <v>108344.36290909089</v>
      </c>
      <c r="H342">
        <f t="shared" si="36"/>
        <v>155467.99739393938</v>
      </c>
      <c r="I342">
        <f t="shared" si="37"/>
        <v>165615.797491342</v>
      </c>
      <c r="J342">
        <v>2921.049</v>
      </c>
    </row>
    <row r="343" spans="2:10">
      <c r="B343" s="60" t="s">
        <v>122</v>
      </c>
      <c r="C343" s="95" t="s">
        <v>147</v>
      </c>
      <c r="D343">
        <f t="shared" si="38"/>
        <v>136285.76790123456</v>
      </c>
      <c r="E343">
        <f t="shared" si="33"/>
        <v>143185.5204232804</v>
      </c>
      <c r="F343">
        <f t="shared" si="34"/>
        <v>173312.52345679014</v>
      </c>
      <c r="G343">
        <f t="shared" si="35"/>
        <v>138535.03999999998</v>
      </c>
      <c r="H343">
        <f t="shared" si="36"/>
        <v>175732.82646913582</v>
      </c>
      <c r="I343">
        <f t="shared" si="37"/>
        <v>156317.22469135802</v>
      </c>
      <c r="J343">
        <v>2561.152</v>
      </c>
    </row>
    <row r="344" spans="2:10">
      <c r="B344" s="60" t="s">
        <v>110</v>
      </c>
      <c r="C344" s="95" t="s">
        <v>148</v>
      </c>
      <c r="D344">
        <f t="shared" si="38"/>
        <v>27923488.619107742</v>
      </c>
      <c r="E344">
        <f t="shared" si="33"/>
        <v>20613653.111712363</v>
      </c>
      <c r="F344">
        <f t="shared" si="34"/>
        <v>22149680.20666736</v>
      </c>
      <c r="G344">
        <f t="shared" si="35"/>
        <v>18703216.601818178</v>
      </c>
      <c r="H344">
        <f t="shared" si="36"/>
        <v>21349904.227050923</v>
      </c>
      <c r="I344">
        <f t="shared" si="37"/>
        <v>22225664.860599626</v>
      </c>
      <c r="J344">
        <v>345193.59499999997</v>
      </c>
    </row>
    <row r="345" spans="2:10">
      <c r="B345" s="60" t="s">
        <v>112</v>
      </c>
      <c r="C345" s="95" t="s">
        <v>150</v>
      </c>
      <c r="D345">
        <f t="shared" si="38"/>
        <v>780146.61405723891</v>
      </c>
      <c r="E345">
        <f t="shared" si="33"/>
        <v>450487.33475228475</v>
      </c>
      <c r="F345">
        <f t="shared" si="34"/>
        <v>537981.69272252964</v>
      </c>
      <c r="G345">
        <f t="shared" si="35"/>
        <v>533705.99696969683</v>
      </c>
      <c r="H345">
        <f t="shared" si="36"/>
        <v>551706.77560886636</v>
      </c>
      <c r="I345">
        <f t="shared" si="37"/>
        <v>563346.7200906456</v>
      </c>
      <c r="J345">
        <v>9428.4249999999993</v>
      </c>
    </row>
    <row r="346" spans="2:10">
      <c r="B346" s="60" t="s">
        <v>122</v>
      </c>
      <c r="C346" s="95" t="s">
        <v>151</v>
      </c>
      <c r="D346">
        <f t="shared" si="38"/>
        <v>71591.962393162394</v>
      </c>
      <c r="E346">
        <f t="shared" si="33"/>
        <v>56072.936277302942</v>
      </c>
      <c r="F346">
        <f t="shared" si="34"/>
        <v>46215.87459429459</v>
      </c>
      <c r="G346">
        <f t="shared" si="35"/>
        <v>52064.274920634918</v>
      </c>
      <c r="H346">
        <f t="shared" si="36"/>
        <v>46626.495787749285</v>
      </c>
      <c r="I346">
        <f t="shared" si="37"/>
        <v>53557.795300257552</v>
      </c>
      <c r="J346">
        <v>782.82799999999997</v>
      </c>
    </row>
    <row r="347" spans="2:10">
      <c r="B347" s="60" t="s">
        <v>112</v>
      </c>
      <c r="C347" s="95" t="s">
        <v>152</v>
      </c>
      <c r="D347">
        <f t="shared" si="38"/>
        <v>211096.21027777775</v>
      </c>
      <c r="E347">
        <f t="shared" si="33"/>
        <v>190260.55083163266</v>
      </c>
      <c r="F347">
        <f t="shared" si="34"/>
        <v>195070.25880952377</v>
      </c>
      <c r="G347">
        <f t="shared" si="35"/>
        <v>181698.41953846152</v>
      </c>
      <c r="H347">
        <f t="shared" si="36"/>
        <v>160879.06345607445</v>
      </c>
      <c r="I347">
        <f t="shared" si="37"/>
        <v>190060.90394785884</v>
      </c>
      <c r="J347">
        <v>2543.5169999999998</v>
      </c>
    </row>
    <row r="348" spans="2:10">
      <c r="B348" s="60" t="s">
        <v>115</v>
      </c>
      <c r="C348" s="95" t="s">
        <v>153</v>
      </c>
      <c r="D348">
        <f t="shared" ref="D348:D379" si="39">D37*J348</f>
        <v>293154.77146842354</v>
      </c>
      <c r="E348">
        <f t="shared" ref="E348:E379" si="40">E37*J348</f>
        <v>283473.99037545786</v>
      </c>
      <c r="F348">
        <f t="shared" ref="F348:F379" si="41">F37*J348</f>
        <v>263176.37602466979</v>
      </c>
      <c r="G348">
        <f t="shared" ref="G348:G379" si="42">G37*J348</f>
        <v>297060.90874825174</v>
      </c>
      <c r="H348">
        <f t="shared" ref="H348:H379" si="43">H37*J348</f>
        <v>233162.54714822158</v>
      </c>
      <c r="I348">
        <f t="shared" ref="I348:I379" si="44">I37*J348</f>
        <v>272928.01009191858</v>
      </c>
      <c r="J348">
        <v>4505.2190000000001</v>
      </c>
    </row>
    <row r="349" spans="2:10">
      <c r="B349" s="60" t="s">
        <v>127</v>
      </c>
      <c r="C349" s="95" t="s">
        <v>154</v>
      </c>
      <c r="D349">
        <f t="shared" si="39"/>
        <v>1129153.7982905982</v>
      </c>
      <c r="E349">
        <f t="shared" si="40"/>
        <v>1060624.218278388</v>
      </c>
      <c r="F349">
        <f t="shared" si="41"/>
        <v>967880.8295227919</v>
      </c>
      <c r="G349">
        <f t="shared" si="42"/>
        <v>1054182.3853846153</v>
      </c>
      <c r="H349">
        <f t="shared" si="43"/>
        <v>879293.52598290588</v>
      </c>
      <c r="I349">
        <f t="shared" si="44"/>
        <v>1013749.7665372405</v>
      </c>
      <c r="J349">
        <v>12867.954</v>
      </c>
    </row>
    <row r="350" spans="2:10">
      <c r="B350" s="60" t="s">
        <v>115</v>
      </c>
      <c r="C350" s="95" t="s">
        <v>155</v>
      </c>
      <c r="D350">
        <f t="shared" si="39"/>
        <v>64845.833333333336</v>
      </c>
      <c r="E350">
        <f t="shared" si="40"/>
        <v>87391.094623224722</v>
      </c>
      <c r="F350">
        <f t="shared" si="41"/>
        <v>96571.372880116935</v>
      </c>
      <c r="G350">
        <f t="shared" si="42"/>
        <v>83745.322105263156</v>
      </c>
      <c r="H350">
        <f t="shared" si="43"/>
        <v>79722.71999429127</v>
      </c>
      <c r="I350">
        <f t="shared" si="44"/>
        <v>85057.409926335677</v>
      </c>
      <c r="J350">
        <v>1587.4259999999999</v>
      </c>
    </row>
    <row r="351" spans="2:10">
      <c r="B351" s="60" t="s">
        <v>110</v>
      </c>
      <c r="C351" s="95" t="s">
        <v>156</v>
      </c>
      <c r="D351">
        <f t="shared" si="39"/>
        <v>117003.39012345677</v>
      </c>
      <c r="E351">
        <f t="shared" si="40"/>
        <v>85681.481385281382</v>
      </c>
      <c r="F351">
        <f t="shared" si="41"/>
        <v>103390.60955854846</v>
      </c>
      <c r="G351">
        <f t="shared" si="42"/>
        <v>74900.768181818188</v>
      </c>
      <c r="H351">
        <f t="shared" si="43"/>
        <v>126761.12596632996</v>
      </c>
      <c r="I351">
        <f t="shared" si="44"/>
        <v>101451.07131088663</v>
      </c>
      <c r="J351">
        <v>1861.94</v>
      </c>
    </row>
    <row r="352" spans="2:10">
      <c r="B352" s="60" t="s">
        <v>127</v>
      </c>
      <c r="C352" s="95" t="s">
        <v>157</v>
      </c>
      <c r="D352">
        <f t="shared" si="39"/>
        <v>45061.718518518515</v>
      </c>
      <c r="E352">
        <f t="shared" si="40"/>
        <v>44023.500916099765</v>
      </c>
      <c r="F352">
        <f t="shared" si="41"/>
        <v>41021.16717948718</v>
      </c>
      <c r="G352">
        <f t="shared" si="42"/>
        <v>32427.142857142851</v>
      </c>
      <c r="H352">
        <f t="shared" si="43"/>
        <v>37108.285894372289</v>
      </c>
      <c r="I352">
        <f t="shared" si="44"/>
        <v>40527.599069578027</v>
      </c>
      <c r="J352">
        <v>544.77599999999995</v>
      </c>
    </row>
    <row r="353" spans="2:10">
      <c r="B353" s="60" t="s">
        <v>127</v>
      </c>
      <c r="C353" s="95" t="s">
        <v>158</v>
      </c>
      <c r="D353">
        <f t="shared" si="39"/>
        <v>89589.169886226082</v>
      </c>
      <c r="E353">
        <f t="shared" si="40"/>
        <v>70633.119053843766</v>
      </c>
      <c r="F353">
        <f t="shared" si="41"/>
        <v>56722.019172113294</v>
      </c>
      <c r="G353">
        <f t="shared" si="42"/>
        <v>51018.892549019612</v>
      </c>
      <c r="H353">
        <f t="shared" si="43"/>
        <v>63919.271475187612</v>
      </c>
      <c r="I353">
        <f t="shared" si="44"/>
        <v>65352.054368018813</v>
      </c>
      <c r="J353">
        <v>1121.5360000000001</v>
      </c>
    </row>
    <row r="354" spans="2:10">
      <c r="B354" s="60" t="s">
        <v>119</v>
      </c>
      <c r="C354" s="95" t="s">
        <v>159</v>
      </c>
      <c r="D354">
        <f t="shared" si="39"/>
        <v>480881.30952380953</v>
      </c>
      <c r="E354">
        <f t="shared" si="40"/>
        <v>474385.1404872376</v>
      </c>
      <c r="F354">
        <f t="shared" si="41"/>
        <v>426721.33084215166</v>
      </c>
      <c r="G354">
        <f t="shared" si="42"/>
        <v>337631.82109890104</v>
      </c>
      <c r="H354">
        <f t="shared" si="43"/>
        <v>390042.42300434131</v>
      </c>
      <c r="I354">
        <f t="shared" si="44"/>
        <v>427571.74374787294</v>
      </c>
      <c r="J354">
        <v>6258.23</v>
      </c>
    </row>
    <row r="355" spans="2:10">
      <c r="B355" s="60" t="s">
        <v>127</v>
      </c>
      <c r="C355" s="95" t="s">
        <v>160</v>
      </c>
      <c r="D355">
        <f t="shared" si="39"/>
        <v>382113.89629629633</v>
      </c>
      <c r="E355">
        <f t="shared" si="40"/>
        <v>342538.89641025645</v>
      </c>
      <c r="F355">
        <f t="shared" si="41"/>
        <v>332293.91349391348</v>
      </c>
      <c r="G355">
        <f t="shared" si="42"/>
        <v>364852.51878787874</v>
      </c>
      <c r="H355">
        <f t="shared" si="43"/>
        <v>311787.97000569798</v>
      </c>
      <c r="I355">
        <f t="shared" si="44"/>
        <v>344605.28738698334</v>
      </c>
      <c r="J355">
        <v>4254.4639999999999</v>
      </c>
    </row>
    <row r="356" spans="2:10">
      <c r="B356" s="60" t="s">
        <v>110</v>
      </c>
      <c r="C356" s="95" t="s">
        <v>161</v>
      </c>
      <c r="D356">
        <f t="shared" si="39"/>
        <v>571355.79860456416</v>
      </c>
      <c r="E356">
        <f t="shared" si="40"/>
        <v>565673.76222691766</v>
      </c>
      <c r="F356">
        <f t="shared" si="41"/>
        <v>452650.93258303945</v>
      </c>
      <c r="G356">
        <f t="shared" si="42"/>
        <v>418990.5706565656</v>
      </c>
      <c r="H356">
        <f t="shared" si="43"/>
        <v>465625.68417707231</v>
      </c>
      <c r="I356">
        <f t="shared" si="44"/>
        <v>492649.81692515634</v>
      </c>
      <c r="J356">
        <v>8435.1939999999995</v>
      </c>
    </row>
    <row r="357" spans="2:10">
      <c r="B357" s="60" t="s">
        <v>119</v>
      </c>
      <c r="C357" s="95" t="s">
        <v>162</v>
      </c>
      <c r="D357">
        <f t="shared" si="39"/>
        <v>335080.43133903132</v>
      </c>
      <c r="E357">
        <f t="shared" si="40"/>
        <v>306691.31456469453</v>
      </c>
      <c r="F357">
        <f t="shared" si="41"/>
        <v>313310.90563865146</v>
      </c>
      <c r="G357">
        <f t="shared" si="42"/>
        <v>340260.00848484848</v>
      </c>
      <c r="H357">
        <f t="shared" si="43"/>
        <v>298212.50901784509</v>
      </c>
      <c r="I357">
        <f t="shared" si="44"/>
        <v>317411.86414755241</v>
      </c>
      <c r="J357">
        <v>4098.0219999999999</v>
      </c>
    </row>
    <row r="358" spans="2:10">
      <c r="B358" s="60" t="s">
        <v>119</v>
      </c>
      <c r="C358" s="95" t="s">
        <v>163</v>
      </c>
      <c r="D358">
        <f t="shared" si="39"/>
        <v>83513.514087301577</v>
      </c>
      <c r="E358">
        <f t="shared" si="40"/>
        <v>56959.436636141625</v>
      </c>
      <c r="F358">
        <f t="shared" si="41"/>
        <v>59599.056075534536</v>
      </c>
      <c r="G358">
        <f t="shared" si="42"/>
        <v>46618.826333666329</v>
      </c>
      <c r="H358">
        <f t="shared" si="43"/>
        <v>44869.306443093941</v>
      </c>
      <c r="I358">
        <f t="shared" si="44"/>
        <v>59212.185079057621</v>
      </c>
      <c r="J358">
        <v>1044.4369999999999</v>
      </c>
    </row>
    <row r="359" spans="2:10">
      <c r="B359" s="60" t="s">
        <v>122</v>
      </c>
      <c r="C359" s="95" t="s">
        <v>164</v>
      </c>
      <c r="D359">
        <f t="shared" si="39"/>
        <v>2571373.9525132277</v>
      </c>
      <c r="E359">
        <f t="shared" si="40"/>
        <v>2513148.0024251412</v>
      </c>
      <c r="F359">
        <f t="shared" si="41"/>
        <v>2426301.8814912322</v>
      </c>
      <c r="G359">
        <f t="shared" si="42"/>
        <v>2027723.9079120879</v>
      </c>
      <c r="H359">
        <f t="shared" si="43"/>
        <v>2245650.0626641712</v>
      </c>
      <c r="I359">
        <f t="shared" si="44"/>
        <v>2385793.4903666121</v>
      </c>
      <c r="J359">
        <v>34044.811000000002</v>
      </c>
    </row>
    <row r="360" spans="2:10">
      <c r="B360" s="60" t="s">
        <v>115</v>
      </c>
      <c r="C360" s="95" t="s">
        <v>165</v>
      </c>
      <c r="D360">
        <f t="shared" si="39"/>
        <v>92738.668888888889</v>
      </c>
      <c r="E360">
        <f t="shared" si="40"/>
        <v>28999.812962962958</v>
      </c>
      <c r="F360">
        <f t="shared" si="41"/>
        <v>40557.984490740746</v>
      </c>
      <c r="G360">
        <f t="shared" si="42"/>
        <v>26236.48</v>
      </c>
      <c r="H360">
        <f t="shared" si="43"/>
        <v>41415.832361111112</v>
      </c>
      <c r="I360">
        <f t="shared" si="44"/>
        <v>44413.555173611094</v>
      </c>
      <c r="J360">
        <v>1065.857</v>
      </c>
    </row>
    <row r="361" spans="2:10">
      <c r="B361" s="60" t="s">
        <v>110</v>
      </c>
      <c r="C361" s="95" t="s">
        <v>166</v>
      </c>
      <c r="D361">
        <f t="shared" si="39"/>
        <v>73859.504444444436</v>
      </c>
      <c r="E361">
        <f t="shared" si="40"/>
        <v>69037.73221768708</v>
      </c>
      <c r="F361">
        <f t="shared" si="41"/>
        <v>63009.664126984113</v>
      </c>
      <c r="G361">
        <f t="shared" si="42"/>
        <v>73901.292000000001</v>
      </c>
      <c r="H361">
        <f t="shared" si="43"/>
        <v>53505.578260073256</v>
      </c>
      <c r="I361">
        <f t="shared" si="44"/>
        <v>66273.470657561498</v>
      </c>
      <c r="J361">
        <v>846.19799999999998</v>
      </c>
    </row>
    <row r="362" spans="2:10">
      <c r="B362" s="60" t="s">
        <v>112</v>
      </c>
      <c r="C362" s="95" t="s">
        <v>167</v>
      </c>
      <c r="D362">
        <f t="shared" si="39"/>
        <v>618458.2830743104</v>
      </c>
      <c r="E362">
        <f t="shared" si="40"/>
        <v>563789.24324041326</v>
      </c>
      <c r="F362">
        <f t="shared" si="41"/>
        <v>562912.62961070985</v>
      </c>
      <c r="G362">
        <f t="shared" si="42"/>
        <v>542186.16466666677</v>
      </c>
      <c r="H362">
        <f t="shared" si="43"/>
        <v>483768.16397440888</v>
      </c>
      <c r="I362">
        <f t="shared" si="44"/>
        <v>558342.78856179002</v>
      </c>
      <c r="J362">
        <v>9381.4140000000007</v>
      </c>
    </row>
    <row r="363" spans="2:10">
      <c r="B363" s="60" t="s">
        <v>119</v>
      </c>
      <c r="C363" s="95" t="s">
        <v>168</v>
      </c>
      <c r="D363">
        <f t="shared" si="39"/>
        <v>540784.82083711051</v>
      </c>
      <c r="E363">
        <f t="shared" si="40"/>
        <v>470166.63691188442</v>
      </c>
      <c r="F363">
        <f t="shared" si="41"/>
        <v>438271.80283497367</v>
      </c>
      <c r="G363">
        <f t="shared" si="42"/>
        <v>480043.49005827506</v>
      </c>
      <c r="H363">
        <f t="shared" si="43"/>
        <v>463387.09795048565</v>
      </c>
      <c r="I363">
        <f t="shared" si="44"/>
        <v>471779.71307055251</v>
      </c>
      <c r="J363">
        <v>6829.3370000000004</v>
      </c>
    </row>
    <row r="364" spans="2:10">
      <c r="B364" s="60" t="s">
        <v>110</v>
      </c>
      <c r="C364" s="95" t="s">
        <v>169</v>
      </c>
      <c r="D364">
        <f t="shared" si="39"/>
        <v>1228791.9747474748</v>
      </c>
      <c r="E364">
        <f t="shared" si="40"/>
        <v>962047.22864357836</v>
      </c>
      <c r="F364">
        <f t="shared" si="41"/>
        <v>854419.18556397292</v>
      </c>
      <c r="G364">
        <f t="shared" si="42"/>
        <v>671205.71818181814</v>
      </c>
      <c r="H364">
        <f t="shared" si="43"/>
        <v>866892.30002861959</v>
      </c>
      <c r="I364">
        <f t="shared" si="44"/>
        <v>915731.50762313593</v>
      </c>
      <c r="J364">
        <v>14865.63</v>
      </c>
    </row>
    <row r="365" spans="2:10">
      <c r="B365" s="60" t="s">
        <v>127</v>
      </c>
      <c r="C365" s="95" t="s">
        <v>170</v>
      </c>
      <c r="D365">
        <f t="shared" si="39"/>
        <v>41469.776388888888</v>
      </c>
      <c r="E365">
        <f t="shared" si="40"/>
        <v>36003.841684981686</v>
      </c>
      <c r="F365">
        <f t="shared" si="41"/>
        <v>34034.033701329528</v>
      </c>
      <c r="G365">
        <f t="shared" si="42"/>
        <v>45297.367435897439</v>
      </c>
      <c r="H365">
        <f t="shared" si="43"/>
        <v>42329.628518518512</v>
      </c>
      <c r="I365">
        <f t="shared" si="44"/>
        <v>38496.826694749696</v>
      </c>
      <c r="J365">
        <v>636.05499999999995</v>
      </c>
    </row>
    <row r="366" spans="2:10">
      <c r="B366" s="60" t="s">
        <v>110</v>
      </c>
      <c r="C366" s="95" t="s">
        <v>171</v>
      </c>
      <c r="D366">
        <f t="shared" si="39"/>
        <v>754042.53220164601</v>
      </c>
      <c r="E366">
        <f t="shared" si="40"/>
        <v>722456.10236331564</v>
      </c>
      <c r="F366">
        <f t="shared" si="41"/>
        <v>671187.99043815059</v>
      </c>
      <c r="G366">
        <f t="shared" si="42"/>
        <v>698483.64771241834</v>
      </c>
      <c r="H366">
        <f t="shared" si="43"/>
        <v>631486.04953485844</v>
      </c>
      <c r="I366">
        <f t="shared" si="44"/>
        <v>693872.92232135055</v>
      </c>
      <c r="J366">
        <v>8414.8029999999999</v>
      </c>
    </row>
    <row r="367" spans="2:10">
      <c r="B367" s="60" t="s">
        <v>122</v>
      </c>
      <c r="C367" s="95" t="s">
        <v>172</v>
      </c>
      <c r="D367">
        <f t="shared" si="39"/>
        <v>138980.87703329592</v>
      </c>
      <c r="E367">
        <f t="shared" si="40"/>
        <v>138431.04892784994</v>
      </c>
      <c r="F367">
        <f t="shared" si="41"/>
        <v>139800.16853074395</v>
      </c>
      <c r="G367">
        <f t="shared" si="42"/>
        <v>131724.98549350648</v>
      </c>
      <c r="H367">
        <f t="shared" si="43"/>
        <v>121028.22606455027</v>
      </c>
      <c r="I367">
        <f t="shared" si="44"/>
        <v>135550.59099582676</v>
      </c>
      <c r="J367">
        <v>1747.106</v>
      </c>
    </row>
    <row r="368" spans="2:10">
      <c r="B368" s="60" t="s">
        <v>119</v>
      </c>
      <c r="C368" s="95" t="s">
        <v>173</v>
      </c>
      <c r="D368">
        <f t="shared" si="39"/>
        <v>386817.8571428571</v>
      </c>
      <c r="E368">
        <f t="shared" si="40"/>
        <v>366660.44899544894</v>
      </c>
      <c r="F368">
        <f t="shared" si="41"/>
        <v>330254.55354830355</v>
      </c>
      <c r="G368">
        <f t="shared" si="42"/>
        <v>296425.10614385619</v>
      </c>
      <c r="H368">
        <f t="shared" si="43"/>
        <v>313335.32147944649</v>
      </c>
      <c r="I368">
        <f t="shared" si="44"/>
        <v>339982.48761489836</v>
      </c>
      <c r="J368">
        <v>4512.875</v>
      </c>
    </row>
    <row r="369" spans="2:10">
      <c r="B369" s="60" t="s">
        <v>127</v>
      </c>
      <c r="C369" s="95" t="s">
        <v>174</v>
      </c>
      <c r="D369">
        <f t="shared" si="39"/>
        <v>3602969.5531908134</v>
      </c>
      <c r="E369">
        <f t="shared" si="40"/>
        <v>2859425.6937033148</v>
      </c>
      <c r="F369">
        <f t="shared" si="41"/>
        <v>2705852.9989957791</v>
      </c>
      <c r="G369">
        <f t="shared" si="42"/>
        <v>1702453.9350000001</v>
      </c>
      <c r="H369">
        <f t="shared" si="43"/>
        <v>2530019.0657854029</v>
      </c>
      <c r="I369">
        <f t="shared" si="44"/>
        <v>2721897.0904841269</v>
      </c>
      <c r="J369">
        <v>43652.665000000001</v>
      </c>
    </row>
    <row r="370" spans="2:10">
      <c r="B370" s="60" t="s">
        <v>110</v>
      </c>
      <c r="C370" s="95" t="s">
        <v>177</v>
      </c>
      <c r="D370">
        <f t="shared" si="39"/>
        <v>3758651.7835164834</v>
      </c>
      <c r="E370">
        <f t="shared" si="40"/>
        <v>2442722.1375489272</v>
      </c>
      <c r="F370">
        <f t="shared" si="41"/>
        <v>2532233.5068783066</v>
      </c>
      <c r="G370">
        <f t="shared" si="42"/>
        <v>2132734.9831981352</v>
      </c>
      <c r="H370">
        <f t="shared" si="43"/>
        <v>2595805.6050411314</v>
      </c>
      <c r="I370">
        <f t="shared" si="44"/>
        <v>2676584.8767907829</v>
      </c>
      <c r="J370">
        <v>52020.883999999998</v>
      </c>
    </row>
    <row r="371" spans="2:10">
      <c r="B371" s="60" t="s">
        <v>112</v>
      </c>
      <c r="C371" s="95" t="s">
        <v>182</v>
      </c>
      <c r="D371">
        <f t="shared" si="39"/>
        <v>95938.744378306874</v>
      </c>
      <c r="E371">
        <f t="shared" si="40"/>
        <v>71996.717349888684</v>
      </c>
      <c r="F371">
        <f t="shared" si="41"/>
        <v>81679.54669170019</v>
      </c>
      <c r="G371">
        <f t="shared" si="42"/>
        <v>94986.396875000006</v>
      </c>
      <c r="H371">
        <f t="shared" si="43"/>
        <v>72230.462100538352</v>
      </c>
      <c r="I371">
        <f t="shared" si="44"/>
        <v>82378.292530063409</v>
      </c>
      <c r="J371">
        <v>1182.71</v>
      </c>
    </row>
    <row r="372" spans="2:10">
      <c r="B372" s="60" t="s">
        <v>122</v>
      </c>
      <c r="C372" s="95" t="s">
        <v>183</v>
      </c>
      <c r="D372">
        <f t="shared" si="39"/>
        <v>81113.687093153756</v>
      </c>
      <c r="E372">
        <f t="shared" si="40"/>
        <v>63939.105387205382</v>
      </c>
      <c r="F372">
        <f t="shared" si="41"/>
        <v>68772.227777777764</v>
      </c>
      <c r="G372">
        <f t="shared" si="42"/>
        <v>59700.14666666666</v>
      </c>
      <c r="H372">
        <f t="shared" si="43"/>
        <v>63060.479891219897</v>
      </c>
      <c r="I372">
        <f t="shared" si="44"/>
        <v>67809.306468346447</v>
      </c>
      <c r="J372">
        <v>1053.5319999999999</v>
      </c>
    </row>
    <row r="373" spans="2:10">
      <c r="B373" s="60" t="s">
        <v>110</v>
      </c>
      <c r="C373" s="95" t="s">
        <v>184</v>
      </c>
      <c r="D373">
        <f t="shared" si="39"/>
        <v>97010.523714711206</v>
      </c>
      <c r="E373">
        <f t="shared" si="40"/>
        <v>89824.843110064525</v>
      </c>
      <c r="F373">
        <f t="shared" si="41"/>
        <v>143288.11282698781</v>
      </c>
      <c r="G373">
        <f t="shared" si="42"/>
        <v>88286.893956043947</v>
      </c>
      <c r="H373">
        <f t="shared" si="43"/>
        <v>103870.20682173379</v>
      </c>
      <c r="I373">
        <f t="shared" si="44"/>
        <v>111173.71148204175</v>
      </c>
      <c r="J373">
        <v>2116.0949999999998</v>
      </c>
    </row>
    <row r="374" spans="2:10">
      <c r="B374" s="60" t="s">
        <v>122</v>
      </c>
      <c r="C374" s="95" t="s">
        <v>185</v>
      </c>
      <c r="D374">
        <f t="shared" si="39"/>
        <v>427327.89743589755</v>
      </c>
      <c r="E374">
        <f t="shared" si="40"/>
        <v>486909.61570695974</v>
      </c>
      <c r="F374">
        <f t="shared" si="41"/>
        <v>493821.16655603657</v>
      </c>
      <c r="G374">
        <f t="shared" si="42"/>
        <v>563462.35619047622</v>
      </c>
      <c r="H374">
        <f t="shared" si="43"/>
        <v>510799.2800683761</v>
      </c>
      <c r="I374">
        <f t="shared" si="44"/>
        <v>493414.19641516573</v>
      </c>
      <c r="J374">
        <v>8332.8940000000002</v>
      </c>
    </row>
    <row r="375" spans="2:10">
      <c r="B375" s="60" t="s">
        <v>110</v>
      </c>
      <c r="C375" s="95" t="s">
        <v>186</v>
      </c>
      <c r="D375">
        <f t="shared" si="39"/>
        <v>2146538.9317901232</v>
      </c>
      <c r="E375">
        <f t="shared" si="40"/>
        <v>1559766.2822222223</v>
      </c>
      <c r="F375">
        <f t="shared" si="41"/>
        <v>1663653.5947951737</v>
      </c>
      <c r="G375">
        <f t="shared" si="42"/>
        <v>1860053.6966666668</v>
      </c>
      <c r="H375">
        <f t="shared" si="43"/>
        <v>1596456.7300747472</v>
      </c>
      <c r="I375">
        <f t="shared" si="44"/>
        <v>1744114.0810727275</v>
      </c>
      <c r="J375">
        <v>27220.297999999999</v>
      </c>
    </row>
    <row r="376" spans="2:10">
      <c r="B376" s="60" t="s">
        <v>115</v>
      </c>
      <c r="C376" s="95" t="s">
        <v>187</v>
      </c>
      <c r="D376">
        <f t="shared" si="39"/>
        <v>174884.89180023863</v>
      </c>
      <c r="E376">
        <f t="shared" si="40"/>
        <v>140321.60863289761</v>
      </c>
      <c r="F376">
        <f t="shared" si="41"/>
        <v>108687.08277505447</v>
      </c>
      <c r="G376">
        <f t="shared" si="42"/>
        <v>106093.08235294117</v>
      </c>
      <c r="H376">
        <f t="shared" si="43"/>
        <v>183339.03811819173</v>
      </c>
      <c r="I376">
        <f t="shared" si="44"/>
        <v>135130.47151930133</v>
      </c>
      <c r="J376">
        <v>4508.9560000000001</v>
      </c>
    </row>
    <row r="377" spans="2:10">
      <c r="B377" s="60" t="s">
        <v>115</v>
      </c>
      <c r="C377" s="95" t="s">
        <v>188</v>
      </c>
      <c r="D377">
        <f t="shared" si="39"/>
        <v>850635.42962962971</v>
      </c>
      <c r="E377">
        <f t="shared" si="40"/>
        <v>1428287.8071957671</v>
      </c>
      <c r="F377">
        <f t="shared" si="41"/>
        <v>1209442.3846208113</v>
      </c>
      <c r="G377">
        <f t="shared" si="42"/>
        <v>1071278.0666666669</v>
      </c>
      <c r="H377">
        <f t="shared" si="43"/>
        <v>1665963.8899153441</v>
      </c>
      <c r="I377">
        <f t="shared" si="44"/>
        <v>1237181.3036145123</v>
      </c>
      <c r="J377">
        <v>34489.928</v>
      </c>
    </row>
    <row r="378" spans="2:10">
      <c r="B378" s="60" t="s">
        <v>127</v>
      </c>
      <c r="C378" s="95" t="s">
        <v>189</v>
      </c>
      <c r="D378">
        <f t="shared" si="39"/>
        <v>291613.38737213402</v>
      </c>
      <c r="E378">
        <f t="shared" si="40"/>
        <v>277368.40621896624</v>
      </c>
      <c r="F378">
        <f t="shared" si="41"/>
        <v>270895.8826020892</v>
      </c>
      <c r="G378">
        <f t="shared" si="42"/>
        <v>288419.3810989011</v>
      </c>
      <c r="H378">
        <f t="shared" si="43"/>
        <v>259343.88512169314</v>
      </c>
      <c r="I378">
        <f t="shared" si="44"/>
        <v>276595.03114553174</v>
      </c>
      <c r="J378">
        <v>3020.2719999999999</v>
      </c>
    </row>
    <row r="379" spans="2:10">
      <c r="B379" s="60" t="s">
        <v>119</v>
      </c>
      <c r="C379" s="95" t="s">
        <v>190</v>
      </c>
      <c r="D379">
        <f t="shared" si="39"/>
        <v>4079.400093370682</v>
      </c>
      <c r="E379">
        <f t="shared" si="40"/>
        <v>3888.8248215953058</v>
      </c>
      <c r="F379">
        <f t="shared" si="41"/>
        <v>3861.852111214856</v>
      </c>
      <c r="G379">
        <f t="shared" si="42"/>
        <v>3512.8619909502263</v>
      </c>
      <c r="H379">
        <f t="shared" si="43"/>
        <v>3591.7604847494554</v>
      </c>
      <c r="I379">
        <f t="shared" si="44"/>
        <v>3816.1003435562252</v>
      </c>
      <c r="J379">
        <v>48.25</v>
      </c>
    </row>
    <row r="380" spans="2:10">
      <c r="B380" s="60" t="s">
        <v>119</v>
      </c>
      <c r="C380" s="95" t="s">
        <v>191</v>
      </c>
      <c r="D380">
        <f t="shared" ref="D380:D397" si="45">D69*J380</f>
        <v>290578.2646129796</v>
      </c>
      <c r="E380">
        <f t="shared" ref="E380:E397" si="46">E69*J380</f>
        <v>295745.67730507581</v>
      </c>
      <c r="F380">
        <f t="shared" ref="F380:F397" si="47">F69*J380</f>
        <v>283407.24385614385</v>
      </c>
      <c r="G380">
        <f t="shared" ref="G380:G397" si="48">G69*J380</f>
        <v>209701.22047619044</v>
      </c>
      <c r="H380">
        <f t="shared" ref="H380:H397" si="49">H69*J380</f>
        <v>246072.97062393164</v>
      </c>
      <c r="I380">
        <f t="shared" ref="I380:I397" si="50">I69*J380</f>
        <v>271241.34887393547</v>
      </c>
      <c r="J380">
        <v>3780.0219999999999</v>
      </c>
    </row>
    <row r="381" spans="2:10">
      <c r="B381" s="60" t="s">
        <v>127</v>
      </c>
      <c r="C381" s="95" t="s">
        <v>192</v>
      </c>
      <c r="D381">
        <f t="shared" si="45"/>
        <v>152209.66962962964</v>
      </c>
      <c r="E381">
        <f t="shared" si="46"/>
        <v>125840.26276643993</v>
      </c>
      <c r="F381">
        <f t="shared" si="47"/>
        <v>122995.85285714286</v>
      </c>
      <c r="G381">
        <f t="shared" si="48"/>
        <v>108772.43085714287</v>
      </c>
      <c r="H381">
        <f t="shared" si="49"/>
        <v>129680.40177712658</v>
      </c>
      <c r="I381">
        <f t="shared" si="50"/>
        <v>127495.83584571198</v>
      </c>
      <c r="J381">
        <v>1815.7560000000001</v>
      </c>
    </row>
    <row r="382" spans="2:10">
      <c r="B382" s="60" t="s">
        <v>110</v>
      </c>
      <c r="C382" s="95" t="s">
        <v>193</v>
      </c>
      <c r="D382">
        <f t="shared" si="45"/>
        <v>11599.778205128205</v>
      </c>
      <c r="E382">
        <f t="shared" si="46"/>
        <v>10777.776166056165</v>
      </c>
      <c r="F382">
        <f t="shared" si="47"/>
        <v>11730.849145299144</v>
      </c>
      <c r="G382">
        <f t="shared" si="48"/>
        <v>10380.818461538462</v>
      </c>
      <c r="H382">
        <f t="shared" si="49"/>
        <v>9100.2553760683768</v>
      </c>
      <c r="I382">
        <f t="shared" si="50"/>
        <v>10949.104609279611</v>
      </c>
      <c r="J382">
        <v>153.35300000000001</v>
      </c>
    </row>
    <row r="383" spans="2:10">
      <c r="B383" s="60" t="s">
        <v>127</v>
      </c>
      <c r="C383" s="95" t="s">
        <v>194</v>
      </c>
      <c r="D383">
        <f t="shared" si="45"/>
        <v>224514.09294871794</v>
      </c>
      <c r="E383">
        <f t="shared" si="46"/>
        <v>149856.35483516485</v>
      </c>
      <c r="F383">
        <f t="shared" si="47"/>
        <v>164871.03306138306</v>
      </c>
      <c r="G383">
        <f t="shared" si="48"/>
        <v>166296.78587412587</v>
      </c>
      <c r="H383">
        <f t="shared" si="49"/>
        <v>135043.83648484849</v>
      </c>
      <c r="I383">
        <f t="shared" si="50"/>
        <v>168035.27285914085</v>
      </c>
      <c r="J383">
        <v>3241.3139999999999</v>
      </c>
    </row>
    <row r="384" spans="2:10">
      <c r="B384" s="60" t="s">
        <v>127</v>
      </c>
      <c r="C384" s="95" t="s">
        <v>196</v>
      </c>
      <c r="D384">
        <f t="shared" si="45"/>
        <v>168862.72390572386</v>
      </c>
      <c r="E384">
        <f t="shared" si="46"/>
        <v>104571.85454545454</v>
      </c>
      <c r="F384">
        <f t="shared" si="47"/>
        <v>106308.16666666666</v>
      </c>
      <c r="G384">
        <f t="shared" si="48"/>
        <v>61327.854545454546</v>
      </c>
      <c r="H384">
        <f t="shared" si="49"/>
        <v>121437.01454545454</v>
      </c>
      <c r="I384">
        <f t="shared" si="50"/>
        <v>112420.04773448771</v>
      </c>
      <c r="J384">
        <v>2594.64</v>
      </c>
    </row>
    <row r="385" spans="2:10">
      <c r="B385" s="60" t="s">
        <v>110</v>
      </c>
      <c r="C385" s="95" t="s">
        <v>197</v>
      </c>
      <c r="D385">
        <f t="shared" si="45"/>
        <v>395374.28459873464</v>
      </c>
      <c r="E385">
        <f t="shared" si="46"/>
        <v>341515.90582010581</v>
      </c>
      <c r="F385">
        <f t="shared" si="47"/>
        <v>363986.00961504539</v>
      </c>
      <c r="G385">
        <f t="shared" si="48"/>
        <v>272309.54209523811</v>
      </c>
      <c r="H385">
        <f t="shared" si="49"/>
        <v>344768.23148392345</v>
      </c>
      <c r="I385">
        <f t="shared" si="50"/>
        <v>349030.80090312852</v>
      </c>
      <c r="J385">
        <v>5334.4219999999996</v>
      </c>
    </row>
    <row r="386" spans="2:10">
      <c r="B386" s="60" t="s">
        <v>127</v>
      </c>
      <c r="C386" s="95" t="s">
        <v>230</v>
      </c>
      <c r="D386">
        <f t="shared" si="45"/>
        <v>27515.686585266591</v>
      </c>
      <c r="E386">
        <f t="shared" si="46"/>
        <v>27072.204016047446</v>
      </c>
      <c r="F386">
        <f t="shared" si="47"/>
        <v>22455.4964000814</v>
      </c>
      <c r="G386">
        <f t="shared" si="48"/>
        <v>19122.486666666668</v>
      </c>
      <c r="H386">
        <f t="shared" si="49"/>
        <v>20517.585708063543</v>
      </c>
      <c r="I386">
        <f t="shared" si="50"/>
        <v>23493.310465673127</v>
      </c>
      <c r="J386">
        <v>301.93400000000003</v>
      </c>
    </row>
    <row r="387" spans="2:10">
      <c r="B387" s="60" t="s">
        <v>115</v>
      </c>
      <c r="C387" s="95" t="s">
        <v>200</v>
      </c>
      <c r="D387">
        <f t="shared" si="45"/>
        <v>217116.0642857143</v>
      </c>
      <c r="E387">
        <f t="shared" si="46"/>
        <v>201989.7128798186</v>
      </c>
      <c r="F387">
        <f t="shared" si="47"/>
        <v>190162.6982804233</v>
      </c>
      <c r="G387">
        <f t="shared" si="48"/>
        <v>199425.12571428574</v>
      </c>
      <c r="H387">
        <f t="shared" si="49"/>
        <v>185728.27964550263</v>
      </c>
      <c r="I387">
        <f t="shared" si="50"/>
        <v>197838.39377248683</v>
      </c>
      <c r="J387">
        <v>2251.5740000000001</v>
      </c>
    </row>
    <row r="388" spans="2:10">
      <c r="B388" s="60" t="s">
        <v>127</v>
      </c>
      <c r="C388" s="95" t="s">
        <v>201</v>
      </c>
      <c r="D388">
        <f t="shared" si="45"/>
        <v>1131921.7803872053</v>
      </c>
      <c r="E388">
        <f t="shared" si="46"/>
        <v>1094916.2310303031</v>
      </c>
      <c r="F388">
        <f t="shared" si="47"/>
        <v>1035937.5896642348</v>
      </c>
      <c r="G388">
        <f t="shared" si="48"/>
        <v>1199858.6271111111</v>
      </c>
      <c r="H388">
        <f t="shared" si="49"/>
        <v>835881.6935121211</v>
      </c>
      <c r="I388">
        <f t="shared" si="50"/>
        <v>1059025.6279606379</v>
      </c>
      <c r="J388">
        <v>12794.700999999999</v>
      </c>
    </row>
    <row r="389" spans="2:10">
      <c r="B389" s="60" t="s">
        <v>110</v>
      </c>
      <c r="C389" s="95" t="s">
        <v>203</v>
      </c>
      <c r="D389">
        <f t="shared" si="45"/>
        <v>12392.279667040781</v>
      </c>
      <c r="E389">
        <f t="shared" si="46"/>
        <v>12535.155079365079</v>
      </c>
      <c r="F389">
        <f t="shared" si="47"/>
        <v>12698.652923681257</v>
      </c>
      <c r="G389">
        <f t="shared" si="48"/>
        <v>10898.254545454543</v>
      </c>
      <c r="H389">
        <f t="shared" si="49"/>
        <v>11574.837696857463</v>
      </c>
      <c r="I389">
        <f t="shared" si="50"/>
        <v>12195.687424386724</v>
      </c>
      <c r="J389">
        <v>299.702</v>
      </c>
    </row>
    <row r="390" spans="2:10">
      <c r="B390" s="60" t="s">
        <v>119</v>
      </c>
      <c r="C390" s="95" t="s">
        <v>204</v>
      </c>
      <c r="D390">
        <f t="shared" si="45"/>
        <v>158116.47111111111</v>
      </c>
      <c r="E390">
        <f t="shared" si="46"/>
        <v>152707.60323809521</v>
      </c>
      <c r="F390">
        <f t="shared" si="47"/>
        <v>142941.3662808642</v>
      </c>
      <c r="G390">
        <f t="shared" si="48"/>
        <v>117015.02900000001</v>
      </c>
      <c r="H390">
        <f t="shared" si="49"/>
        <v>116618.68539629626</v>
      </c>
      <c r="I390">
        <f t="shared" si="50"/>
        <v>140031.91476243385</v>
      </c>
      <c r="J390">
        <v>1875.423</v>
      </c>
    </row>
    <row r="391" spans="2:10">
      <c r="B391" s="60" t="s">
        <v>115</v>
      </c>
      <c r="C391" s="95" t="s">
        <v>205</v>
      </c>
      <c r="D391">
        <f t="shared" si="45"/>
        <v>90025.089285714275</v>
      </c>
      <c r="E391">
        <f t="shared" si="46"/>
        <v>63049.353061224487</v>
      </c>
      <c r="F391">
        <f t="shared" si="47"/>
        <v>92577.226648351643</v>
      </c>
      <c r="G391">
        <f t="shared" si="48"/>
        <v>86554.804945054944</v>
      </c>
      <c r="H391">
        <f t="shared" si="49"/>
        <v>99917.733928571441</v>
      </c>
      <c r="I391">
        <f t="shared" si="50"/>
        <v>86422.440608320248</v>
      </c>
      <c r="J391">
        <v>1529.415</v>
      </c>
    </row>
    <row r="392" spans="2:10">
      <c r="B392" s="60" t="s">
        <v>127</v>
      </c>
      <c r="C392" s="95" t="s">
        <v>206</v>
      </c>
      <c r="D392">
        <f t="shared" si="45"/>
        <v>871386.69557217462</v>
      </c>
      <c r="E392">
        <f t="shared" si="46"/>
        <v>761334.84064768557</v>
      </c>
      <c r="F392">
        <f t="shared" si="47"/>
        <v>634871.17664680991</v>
      </c>
      <c r="G392">
        <f t="shared" si="48"/>
        <v>734535.74949494947</v>
      </c>
      <c r="H392">
        <f t="shared" si="49"/>
        <v>601386.66022535169</v>
      </c>
      <c r="I392">
        <f t="shared" si="50"/>
        <v>710163.72075228754</v>
      </c>
      <c r="J392">
        <v>9670.0849999999991</v>
      </c>
    </row>
    <row r="393" spans="2:10">
      <c r="B393" s="60" t="s">
        <v>115</v>
      </c>
      <c r="C393" s="95" t="s">
        <v>207</v>
      </c>
      <c r="D393">
        <f t="shared" si="45"/>
        <v>719358.7714814815</v>
      </c>
      <c r="E393">
        <f t="shared" si="46"/>
        <v>618227.98022222216</v>
      </c>
      <c r="F393">
        <f t="shared" si="47"/>
        <v>730390.98856701946</v>
      </c>
      <c r="G393">
        <f t="shared" si="48"/>
        <v>518969.46390476188</v>
      </c>
      <c r="H393">
        <f t="shared" si="49"/>
        <v>638355.86732663144</v>
      </c>
      <c r="I393">
        <f t="shared" si="50"/>
        <v>662716.20026873262</v>
      </c>
      <c r="J393">
        <v>10562.984</v>
      </c>
    </row>
    <row r="394" spans="2:10">
      <c r="B394" s="60" t="s">
        <v>115</v>
      </c>
      <c r="C394" s="95" t="s">
        <v>208</v>
      </c>
      <c r="D394">
        <f t="shared" si="45"/>
        <v>656918.52592592593</v>
      </c>
      <c r="E394">
        <f t="shared" si="46"/>
        <v>600426.3064550265</v>
      </c>
      <c r="F394">
        <f t="shared" si="47"/>
        <v>598385.10451770446</v>
      </c>
      <c r="G394">
        <f t="shared" si="48"/>
        <v>675687.62666666659</v>
      </c>
      <c r="H394">
        <f t="shared" si="49"/>
        <v>598211.92240211647</v>
      </c>
      <c r="I394">
        <f t="shared" si="50"/>
        <v>619846.12286563183</v>
      </c>
      <c r="J394">
        <v>8737.34</v>
      </c>
    </row>
    <row r="395" spans="2:10">
      <c r="B395" s="60" t="s">
        <v>110</v>
      </c>
      <c r="C395" s="95" t="s">
        <v>209</v>
      </c>
      <c r="D395">
        <f t="shared" si="45"/>
        <v>2358283.0141269844</v>
      </c>
      <c r="E395">
        <f t="shared" si="46"/>
        <v>1897352.0248571425</v>
      </c>
      <c r="F395">
        <f t="shared" si="47"/>
        <v>2060737.3691666664</v>
      </c>
      <c r="G395">
        <f t="shared" si="48"/>
        <v>2248593.3360000001</v>
      </c>
      <c r="H395">
        <f t="shared" si="49"/>
        <v>1884895.8921396825</v>
      </c>
      <c r="I395">
        <f t="shared" si="50"/>
        <v>2080784.4808417233</v>
      </c>
      <c r="J395">
        <v>25552.197</v>
      </c>
    </row>
    <row r="396" spans="2:10">
      <c r="B396" s="60" t="s">
        <v>127</v>
      </c>
      <c r="C396" s="95" t="s">
        <v>210</v>
      </c>
      <c r="D396">
        <f t="shared" si="45"/>
        <v>316243.57050505048</v>
      </c>
      <c r="E396">
        <f t="shared" si="46"/>
        <v>279317.19226107228</v>
      </c>
      <c r="F396">
        <f t="shared" si="47"/>
        <v>283747.31157731154</v>
      </c>
      <c r="G396">
        <f t="shared" si="48"/>
        <v>285038.16570629377</v>
      </c>
      <c r="H396">
        <f t="shared" si="49"/>
        <v>241917.93670023305</v>
      </c>
      <c r="I396">
        <f t="shared" si="50"/>
        <v>282640.85770909092</v>
      </c>
      <c r="J396">
        <v>4038.8879999999999</v>
      </c>
    </row>
    <row r="397" spans="2:10">
      <c r="B397" s="60" t="s">
        <v>127</v>
      </c>
      <c r="C397" s="95" t="s">
        <v>211</v>
      </c>
      <c r="D397">
        <f t="shared" si="45"/>
        <v>359997.39841269841</v>
      </c>
      <c r="E397">
        <f t="shared" si="46"/>
        <v>271654.77198268397</v>
      </c>
      <c r="F397">
        <f t="shared" si="47"/>
        <v>252168.67833333332</v>
      </c>
      <c r="G397">
        <f t="shared" si="48"/>
        <v>276209.09999999998</v>
      </c>
      <c r="H397">
        <f t="shared" si="49"/>
        <v>243821.88172101966</v>
      </c>
      <c r="I397">
        <f t="shared" si="50"/>
        <v>276792.76694171643</v>
      </c>
      <c r="J397">
        <v>3682.788</v>
      </c>
    </row>
    <row r="400" spans="2:10">
      <c r="B400" s="93"/>
      <c r="C400" s="93"/>
      <c r="D400" s="232" t="s">
        <v>551</v>
      </c>
      <c r="E400" s="232"/>
      <c r="F400" s="232"/>
      <c r="G400" s="232"/>
      <c r="H400" s="232"/>
      <c r="I400" s="232"/>
    </row>
    <row r="401" spans="2:10">
      <c r="B401" s="93"/>
      <c r="C401" s="93"/>
      <c r="D401" s="83" t="s">
        <v>218</v>
      </c>
      <c r="E401" s="84" t="s">
        <v>219</v>
      </c>
      <c r="F401" s="85" t="s">
        <v>220</v>
      </c>
      <c r="G401" s="86" t="s">
        <v>221</v>
      </c>
      <c r="H401" s="87" t="s">
        <v>221</v>
      </c>
    </row>
    <row r="402" spans="2:10">
      <c r="B402" s="93"/>
      <c r="C402" s="93"/>
      <c r="D402" s="88" t="s">
        <v>3</v>
      </c>
      <c r="E402" s="89" t="s">
        <v>4</v>
      </c>
      <c r="F402" s="90" t="s">
        <v>5</v>
      </c>
      <c r="G402" s="91" t="s">
        <v>6</v>
      </c>
      <c r="H402" s="92" t="s">
        <v>7</v>
      </c>
      <c r="I402" s="96" t="s">
        <v>228</v>
      </c>
      <c r="J402" t="s">
        <v>443</v>
      </c>
    </row>
    <row r="403" spans="2:10">
      <c r="B403" s="94" t="s">
        <v>222</v>
      </c>
      <c r="C403" s="94" t="s">
        <v>223</v>
      </c>
    </row>
    <row r="404" spans="2:10">
      <c r="B404" s="60" t="s">
        <v>110</v>
      </c>
      <c r="C404" s="95" t="s">
        <v>111</v>
      </c>
      <c r="D404">
        <f>D141*J404</f>
        <v>531399.32096200972</v>
      </c>
      <c r="E404">
        <f>E141*J404</f>
        <v>259629.3302353202</v>
      </c>
      <c r="F404">
        <f>F141*J404</f>
        <v>319302.88987621304</v>
      </c>
      <c r="G404">
        <f>G141*J404</f>
        <v>225258.57949888075</v>
      </c>
      <c r="H404">
        <f>H141*J404</f>
        <v>277882.62489743589</v>
      </c>
      <c r="I404">
        <f>I141*J404</f>
        <v>324205.37332192191</v>
      </c>
      <c r="J404">
        <v>8330.0709999999999</v>
      </c>
    </row>
    <row r="405" spans="2:10">
      <c r="B405" s="60" t="s">
        <v>115</v>
      </c>
      <c r="C405" s="95" t="s">
        <v>116</v>
      </c>
      <c r="D405">
        <f t="shared" ref="D405:D468" si="51">D142*J405</f>
        <v>51226.66851851852</v>
      </c>
      <c r="E405">
        <f t="shared" ref="E405:E468" si="52">E142*J405</f>
        <v>32504.373777777775</v>
      </c>
      <c r="F405">
        <f t="shared" ref="F405:F468" si="53">F142*J405</f>
        <v>35180.323950617283</v>
      </c>
      <c r="G405">
        <f t="shared" ref="G405:G468" si="54">G142*J405</f>
        <v>34020.121777777778</v>
      </c>
      <c r="H405">
        <f t="shared" ref="H405:H468" si="55">H142*J405</f>
        <v>35592.008592592596</v>
      </c>
      <c r="I405">
        <f t="shared" ref="I405:I468" si="56">I142*J405</f>
        <v>37584.936518518516</v>
      </c>
      <c r="J405">
        <v>757.87400000000002</v>
      </c>
    </row>
    <row r="406" spans="2:10">
      <c r="B406" s="60" t="s">
        <v>110</v>
      </c>
      <c r="C406" s="95" t="s">
        <v>118</v>
      </c>
      <c r="D406">
        <f t="shared" si="51"/>
        <v>2541891.7379629631</v>
      </c>
      <c r="E406">
        <f t="shared" si="52"/>
        <v>1941485.0421635103</v>
      </c>
      <c r="F406">
        <f t="shared" si="53"/>
        <v>1809987.7129510278</v>
      </c>
      <c r="G406">
        <f t="shared" si="54"/>
        <v>1649185.357261396</v>
      </c>
      <c r="H406">
        <f t="shared" si="55"/>
        <v>1649650.3282222222</v>
      </c>
      <c r="I406">
        <f t="shared" si="56"/>
        <v>1934450.5256370634</v>
      </c>
      <c r="J406">
        <v>44655.387000000002</v>
      </c>
    </row>
    <row r="407" spans="2:10">
      <c r="B407" s="60" t="s">
        <v>110</v>
      </c>
      <c r="C407" s="95" t="s">
        <v>121</v>
      </c>
      <c r="D407">
        <f t="shared" si="51"/>
        <v>10559.808796296298</v>
      </c>
      <c r="E407">
        <f t="shared" si="52"/>
        <v>9793.6053874643858</v>
      </c>
      <c r="F407">
        <f t="shared" si="53"/>
        <v>9612.3324469768922</v>
      </c>
      <c r="G407">
        <f t="shared" si="54"/>
        <v>8020.1140644540628</v>
      </c>
      <c r="H407">
        <f t="shared" si="55"/>
        <v>13772.212304152636</v>
      </c>
      <c r="I407">
        <f t="shared" si="56"/>
        <v>9648.021702166352</v>
      </c>
      <c r="J407">
        <v>200.96199999999999</v>
      </c>
    </row>
    <row r="408" spans="2:10">
      <c r="B408" s="60" t="s">
        <v>122</v>
      </c>
      <c r="C408" s="95" t="s">
        <v>123</v>
      </c>
      <c r="D408">
        <f t="shared" si="51"/>
        <v>117712.16923076924</v>
      </c>
      <c r="E408">
        <f t="shared" si="52"/>
        <v>90276.412991453006</v>
      </c>
      <c r="F408">
        <f t="shared" si="53"/>
        <v>102605.26723646725</v>
      </c>
      <c r="G408">
        <f t="shared" si="54"/>
        <v>67159.811282051276</v>
      </c>
      <c r="H408">
        <f t="shared" si="55"/>
        <v>117773.00239316239</v>
      </c>
      <c r="I408">
        <f t="shared" si="56"/>
        <v>95057.899555555574</v>
      </c>
      <c r="J408">
        <v>2846.9920000000002</v>
      </c>
    </row>
    <row r="409" spans="2:10">
      <c r="B409" s="60" t="s">
        <v>119</v>
      </c>
      <c r="C409" s="95" t="s">
        <v>124</v>
      </c>
      <c r="D409">
        <f t="shared" si="51"/>
        <v>228812.35363247863</v>
      </c>
      <c r="E409">
        <f t="shared" si="52"/>
        <v>223074.41062160063</v>
      </c>
      <c r="F409">
        <f t="shared" si="53"/>
        <v>228893.92666407669</v>
      </c>
      <c r="G409">
        <f t="shared" si="54"/>
        <v>212064.93040404044</v>
      </c>
      <c r="H409">
        <f t="shared" si="55"/>
        <v>300987.21230769227</v>
      </c>
      <c r="I409">
        <f t="shared" si="56"/>
        <v>227111.12406643352</v>
      </c>
      <c r="J409">
        <v>4446.402</v>
      </c>
    </row>
    <row r="410" spans="2:10">
      <c r="B410" s="60" t="s">
        <v>119</v>
      </c>
      <c r="C410" s="95" t="s">
        <v>125</v>
      </c>
      <c r="D410">
        <f t="shared" si="51"/>
        <v>145635.80712759463</v>
      </c>
      <c r="E410">
        <f t="shared" si="52"/>
        <v>107983.69136641137</v>
      </c>
      <c r="F410">
        <f t="shared" si="53"/>
        <v>151428.79148962151</v>
      </c>
      <c r="G410">
        <f t="shared" si="54"/>
        <v>86928.781903873911</v>
      </c>
      <c r="H410">
        <f t="shared" si="55"/>
        <v>101913.57302356903</v>
      </c>
      <c r="I410">
        <f t="shared" si="56"/>
        <v>122980.41127283456</v>
      </c>
      <c r="J410">
        <v>2530.9380000000001</v>
      </c>
    </row>
    <row r="411" spans="2:10">
      <c r="B411" s="60" t="s">
        <v>110</v>
      </c>
      <c r="C411" s="95" t="s">
        <v>126</v>
      </c>
      <c r="D411">
        <f t="shared" si="51"/>
        <v>225915.68708333329</v>
      </c>
      <c r="E411">
        <f t="shared" si="52"/>
        <v>135216.77329629631</v>
      </c>
      <c r="F411">
        <f t="shared" si="53"/>
        <v>192738.31629629625</v>
      </c>
      <c r="G411">
        <f t="shared" si="54"/>
        <v>153610.86437606838</v>
      </c>
      <c r="H411">
        <f t="shared" si="55"/>
        <v>213242.71977777776</v>
      </c>
      <c r="I411">
        <f t="shared" si="56"/>
        <v>179112.83904772083</v>
      </c>
      <c r="J411">
        <v>4360.8389999999999</v>
      </c>
    </row>
    <row r="412" spans="2:10">
      <c r="B412" s="60" t="s">
        <v>127</v>
      </c>
      <c r="C412" s="95" t="s">
        <v>128</v>
      </c>
      <c r="D412">
        <f t="shared" si="51"/>
        <v>341240.60520590516</v>
      </c>
      <c r="E412">
        <f t="shared" si="52"/>
        <v>284528.66996114992</v>
      </c>
      <c r="F412">
        <f t="shared" si="53"/>
        <v>299457.71417134302</v>
      </c>
      <c r="G412">
        <f t="shared" si="54"/>
        <v>204267.19263748598</v>
      </c>
      <c r="H412">
        <f t="shared" si="55"/>
        <v>311568.75555555552</v>
      </c>
      <c r="I412">
        <f t="shared" si="56"/>
        <v>281636.40522196318</v>
      </c>
      <c r="J412">
        <v>5903.4080000000004</v>
      </c>
    </row>
    <row r="413" spans="2:10">
      <c r="B413" s="60" t="s">
        <v>119</v>
      </c>
      <c r="C413" s="95" t="s">
        <v>129</v>
      </c>
      <c r="D413">
        <f t="shared" si="51"/>
        <v>24678.333333333328</v>
      </c>
      <c r="E413">
        <f t="shared" si="52"/>
        <v>30543.333333333332</v>
      </c>
      <c r="F413">
        <f t="shared" si="53"/>
        <v>43610.666666666672</v>
      </c>
      <c r="G413">
        <f t="shared" si="54"/>
        <v>26319.98383838384</v>
      </c>
      <c r="H413">
        <f t="shared" si="55"/>
        <v>49503.999999999993</v>
      </c>
      <c r="I413">
        <f t="shared" si="56"/>
        <v>33182.729292929282</v>
      </c>
      <c r="J413">
        <v>1060.8</v>
      </c>
    </row>
    <row r="414" spans="2:10">
      <c r="B414" s="60" t="s">
        <v>119</v>
      </c>
      <c r="C414" s="95" t="s">
        <v>130</v>
      </c>
      <c r="D414">
        <f t="shared" si="51"/>
        <v>88598.615925925915</v>
      </c>
      <c r="E414">
        <f t="shared" si="52"/>
        <v>72723.307176638162</v>
      </c>
      <c r="F414">
        <f t="shared" si="53"/>
        <v>117216.88347442681</v>
      </c>
      <c r="G414">
        <f t="shared" si="54"/>
        <v>68400.609777777761</v>
      </c>
      <c r="H414">
        <f t="shared" si="55"/>
        <v>155636.17007407406</v>
      </c>
      <c r="I414">
        <f t="shared" si="56"/>
        <v>92311.410610989013</v>
      </c>
      <c r="J414">
        <v>3345.6819999999998</v>
      </c>
    </row>
    <row r="415" spans="2:10">
      <c r="B415" s="60" t="s">
        <v>122</v>
      </c>
      <c r="C415" s="95" t="s">
        <v>131</v>
      </c>
      <c r="D415">
        <f t="shared" si="51"/>
        <v>730056.87501262629</v>
      </c>
      <c r="E415">
        <f t="shared" si="52"/>
        <v>721269.07566133561</v>
      </c>
      <c r="F415">
        <f t="shared" si="53"/>
        <v>713101.07228862692</v>
      </c>
      <c r="G415">
        <f t="shared" si="54"/>
        <v>669837.90980599634</v>
      </c>
      <c r="H415">
        <f t="shared" si="55"/>
        <v>868655.74232804228</v>
      </c>
      <c r="I415">
        <f t="shared" si="56"/>
        <v>715087.77638928161</v>
      </c>
      <c r="J415">
        <v>13293.598</v>
      </c>
    </row>
    <row r="416" spans="2:10">
      <c r="B416" s="60" t="s">
        <v>119</v>
      </c>
      <c r="C416" s="95" t="s">
        <v>132</v>
      </c>
      <c r="D416">
        <f t="shared" si="51"/>
        <v>59778.233386752145</v>
      </c>
      <c r="E416">
        <f t="shared" si="52"/>
        <v>62834.970290404039</v>
      </c>
      <c r="F416">
        <f t="shared" si="53"/>
        <v>70227.502525252523</v>
      </c>
      <c r="G416">
        <f t="shared" si="54"/>
        <v>38722.49195286195</v>
      </c>
      <c r="H416">
        <f t="shared" si="55"/>
        <v>69373.818015318029</v>
      </c>
      <c r="I416">
        <f t="shared" si="56"/>
        <v>58740.205381988395</v>
      </c>
      <c r="J416">
        <v>1230.5350000000001</v>
      </c>
    </row>
    <row r="417" spans="2:10">
      <c r="B417" s="60" t="s">
        <v>119</v>
      </c>
      <c r="C417" s="95" t="s">
        <v>133</v>
      </c>
      <c r="D417">
        <f t="shared" si="51"/>
        <v>399171.47513888887</v>
      </c>
      <c r="E417">
        <f t="shared" si="52"/>
        <v>253189.75868109512</v>
      </c>
      <c r="F417">
        <f t="shared" si="53"/>
        <v>308657.35108492326</v>
      </c>
      <c r="G417">
        <f t="shared" si="54"/>
        <v>215761.38959435624</v>
      </c>
      <c r="H417">
        <f t="shared" si="55"/>
        <v>359154.96382716048</v>
      </c>
      <c r="I417">
        <f t="shared" si="56"/>
        <v>303768.23191109468</v>
      </c>
      <c r="J417">
        <v>5853.4309999999996</v>
      </c>
    </row>
    <row r="418" spans="2:10">
      <c r="B418" s="60" t="s">
        <v>122</v>
      </c>
      <c r="C418" s="95" t="s">
        <v>134</v>
      </c>
      <c r="D418">
        <f t="shared" si="51"/>
        <v>127920.20561868684</v>
      </c>
      <c r="E418">
        <f t="shared" si="52"/>
        <v>76170.618717948717</v>
      </c>
      <c r="F418">
        <f t="shared" si="53"/>
        <v>96813.927849002852</v>
      </c>
      <c r="G418">
        <f t="shared" si="54"/>
        <v>73510.129930069917</v>
      </c>
      <c r="H418">
        <f t="shared" si="55"/>
        <v>153898.02555555553</v>
      </c>
      <c r="I418">
        <f t="shared" si="56"/>
        <v>95934.776982323194</v>
      </c>
      <c r="J418">
        <v>2751.819</v>
      </c>
    </row>
    <row r="419" spans="2:10">
      <c r="B419" s="60" t="s">
        <v>119</v>
      </c>
      <c r="C419" s="95" t="s">
        <v>135</v>
      </c>
      <c r="D419">
        <f t="shared" si="51"/>
        <v>1043321.9333333332</v>
      </c>
      <c r="E419">
        <f t="shared" si="52"/>
        <v>508507.9764814814</v>
      </c>
      <c r="F419">
        <f t="shared" si="53"/>
        <v>787321.64413580252</v>
      </c>
      <c r="G419">
        <f t="shared" si="54"/>
        <v>257709.4348148148</v>
      </c>
      <c r="H419">
        <f t="shared" si="55"/>
        <v>575610.51962962956</v>
      </c>
      <c r="I419">
        <f t="shared" si="56"/>
        <v>639770.35988888878</v>
      </c>
      <c r="J419">
        <v>18057.494999999999</v>
      </c>
    </row>
    <row r="420" spans="2:10">
      <c r="B420" s="60" t="s">
        <v>112</v>
      </c>
      <c r="C420" s="95" t="s">
        <v>136</v>
      </c>
      <c r="D420">
        <f t="shared" si="51"/>
        <v>1407503.564309764</v>
      </c>
      <c r="E420">
        <f t="shared" si="52"/>
        <v>925014.12921693118</v>
      </c>
      <c r="F420">
        <f t="shared" si="53"/>
        <v>1086514.1807070705</v>
      </c>
      <c r="G420">
        <f t="shared" si="54"/>
        <v>847172.7764502163</v>
      </c>
      <c r="H420">
        <f t="shared" si="55"/>
        <v>881310.49523809517</v>
      </c>
      <c r="I420">
        <f t="shared" si="56"/>
        <v>1048316.511791919</v>
      </c>
      <c r="J420">
        <v>24140.243999999999</v>
      </c>
    </row>
    <row r="421" spans="2:10">
      <c r="B421" s="60" t="s">
        <v>122</v>
      </c>
      <c r="C421" s="95" t="s">
        <v>137</v>
      </c>
      <c r="D421">
        <f t="shared" si="51"/>
        <v>80235.346388888895</v>
      </c>
      <c r="E421">
        <f t="shared" si="52"/>
        <v>83285.607482295469</v>
      </c>
      <c r="F421">
        <f t="shared" si="53"/>
        <v>108823.59222063945</v>
      </c>
      <c r="G421">
        <f t="shared" si="54"/>
        <v>99525.536111111127</v>
      </c>
      <c r="H421">
        <f t="shared" si="55"/>
        <v>126946.53525356123</v>
      </c>
      <c r="I421">
        <f t="shared" si="56"/>
        <v>96579.979230884535</v>
      </c>
      <c r="J421">
        <v>1803.758</v>
      </c>
    </row>
    <row r="422" spans="2:10">
      <c r="B422" s="60" t="s">
        <v>127</v>
      </c>
      <c r="C422" s="95" t="s">
        <v>138</v>
      </c>
      <c r="D422">
        <f t="shared" si="51"/>
        <v>28071.555439560434</v>
      </c>
      <c r="E422">
        <f t="shared" si="52"/>
        <v>17864.514865258196</v>
      </c>
      <c r="F422">
        <f t="shared" si="53"/>
        <v>19061.60773979107</v>
      </c>
      <c r="G422">
        <f t="shared" si="54"/>
        <v>16486.59635978836</v>
      </c>
      <c r="H422">
        <f t="shared" si="55"/>
        <v>54078.641150997144</v>
      </c>
      <c r="I422">
        <f t="shared" si="56"/>
        <v>21731.277530397994</v>
      </c>
      <c r="J422">
        <v>796.10799999999995</v>
      </c>
    </row>
    <row r="423" spans="2:10">
      <c r="B423" s="60" t="s">
        <v>127</v>
      </c>
      <c r="C423" s="95" t="s">
        <v>139</v>
      </c>
      <c r="D423">
        <f t="shared" si="51"/>
        <v>1917589.2081973583</v>
      </c>
      <c r="E423">
        <f t="shared" si="52"/>
        <v>1460689.645818182</v>
      </c>
      <c r="F423">
        <f t="shared" si="53"/>
        <v>1531079.7443593445</v>
      </c>
      <c r="G423">
        <f t="shared" si="54"/>
        <v>1125563.6030655764</v>
      </c>
      <c r="H423">
        <f t="shared" si="55"/>
        <v>1722142.1333333331</v>
      </c>
      <c r="I423">
        <f t="shared" si="56"/>
        <v>1502477.7015439719</v>
      </c>
      <c r="J423">
        <v>25832.132000000001</v>
      </c>
    </row>
    <row r="424" spans="2:10">
      <c r="B424" s="60" t="s">
        <v>127</v>
      </c>
      <c r="C424" s="95" t="s">
        <v>140</v>
      </c>
      <c r="D424">
        <f t="shared" si="51"/>
        <v>31102.214529914527</v>
      </c>
      <c r="E424">
        <f t="shared" si="52"/>
        <v>30096.996153846147</v>
      </c>
      <c r="F424">
        <f t="shared" si="53"/>
        <v>27940.925511525507</v>
      </c>
      <c r="G424">
        <f t="shared" si="54"/>
        <v>24516.434545454544</v>
      </c>
      <c r="H424">
        <f t="shared" si="55"/>
        <v>36186.384965034958</v>
      </c>
      <c r="I424">
        <f t="shared" si="56"/>
        <v>28560.547674825171</v>
      </c>
      <c r="J424">
        <v>532.09799999999996</v>
      </c>
    </row>
    <row r="425" spans="2:10">
      <c r="B425" s="60" t="s">
        <v>115</v>
      </c>
      <c r="C425" s="95" t="s">
        <v>141</v>
      </c>
      <c r="D425">
        <f t="shared" si="51"/>
        <v>48753.331339285716</v>
      </c>
      <c r="E425">
        <f t="shared" si="52"/>
        <v>31587.137100193409</v>
      </c>
      <c r="F425">
        <f t="shared" si="53"/>
        <v>37797.280958485964</v>
      </c>
      <c r="G425">
        <f t="shared" si="54"/>
        <v>23831.295634920632</v>
      </c>
      <c r="H425">
        <f t="shared" si="55"/>
        <v>32632.645638306138</v>
      </c>
      <c r="I425">
        <f t="shared" si="56"/>
        <v>36915.219716155858</v>
      </c>
      <c r="J425">
        <v>923.92100000000005</v>
      </c>
    </row>
    <row r="426" spans="2:10">
      <c r="B426" s="60" t="s">
        <v>127</v>
      </c>
      <c r="C426" s="95" t="s">
        <v>142</v>
      </c>
      <c r="D426">
        <f t="shared" si="51"/>
        <v>552644.32191697182</v>
      </c>
      <c r="E426">
        <f t="shared" si="52"/>
        <v>492100.27142857143</v>
      </c>
      <c r="F426">
        <f t="shared" si="53"/>
        <v>524359.57438117429</v>
      </c>
      <c r="G426">
        <f t="shared" si="54"/>
        <v>428802.40745543345</v>
      </c>
      <c r="H426">
        <f t="shared" si="55"/>
        <v>631620.91818477819</v>
      </c>
      <c r="I426">
        <f t="shared" si="56"/>
        <v>505038.43875655835</v>
      </c>
      <c r="J426">
        <v>7252.0039999999999</v>
      </c>
    </row>
    <row r="427" spans="2:10">
      <c r="B427" s="60" t="s">
        <v>122</v>
      </c>
      <c r="C427" s="95" t="s">
        <v>143</v>
      </c>
      <c r="D427">
        <f t="shared" si="51"/>
        <v>217392.77916666665</v>
      </c>
      <c r="E427">
        <f t="shared" si="52"/>
        <v>131767.03185185182</v>
      </c>
      <c r="F427">
        <f t="shared" si="53"/>
        <v>137548.95703703703</v>
      </c>
      <c r="G427">
        <f t="shared" si="54"/>
        <v>85968.098148148143</v>
      </c>
      <c r="H427">
        <f t="shared" si="55"/>
        <v>251148.57133333327</v>
      </c>
      <c r="I427">
        <f t="shared" si="56"/>
        <v>145146.10241851851</v>
      </c>
      <c r="J427">
        <v>4519.0309999999999</v>
      </c>
    </row>
    <row r="428" spans="2:10">
      <c r="B428" s="60" t="s">
        <v>119</v>
      </c>
      <c r="C428" s="95" t="s">
        <v>144</v>
      </c>
      <c r="D428">
        <f t="shared" si="51"/>
        <v>163475.97584045582</v>
      </c>
      <c r="E428">
        <f t="shared" si="52"/>
        <v>144433.8494967625</v>
      </c>
      <c r="F428">
        <f t="shared" si="53"/>
        <v>154006.76529914528</v>
      </c>
      <c r="G428">
        <f t="shared" si="54"/>
        <v>102072.74650712249</v>
      </c>
      <c r="H428">
        <f t="shared" si="55"/>
        <v>175534.82251851851</v>
      </c>
      <c r="I428">
        <f t="shared" si="56"/>
        <v>142078.92240989377</v>
      </c>
      <c r="J428">
        <v>2917.348</v>
      </c>
    </row>
    <row r="429" spans="2:10">
      <c r="B429" s="60" t="s">
        <v>119</v>
      </c>
      <c r="C429" s="95" t="s">
        <v>145</v>
      </c>
      <c r="D429">
        <f t="shared" si="51"/>
        <v>34349.482700401451</v>
      </c>
      <c r="E429">
        <f t="shared" si="52"/>
        <v>38919.356226495729</v>
      </c>
      <c r="F429">
        <f t="shared" si="53"/>
        <v>35965.177599715098</v>
      </c>
      <c r="G429">
        <f t="shared" si="54"/>
        <v>31588.633760683755</v>
      </c>
      <c r="H429">
        <f t="shared" si="55"/>
        <v>30982.054474358974</v>
      </c>
      <c r="I429">
        <f t="shared" si="56"/>
        <v>35063.316359103854</v>
      </c>
      <c r="J429">
        <v>453.48099999999999</v>
      </c>
    </row>
    <row r="430" spans="2:10">
      <c r="B430" s="60" t="s">
        <v>122</v>
      </c>
      <c r="C430" s="95" t="s">
        <v>146</v>
      </c>
      <c r="D430">
        <f t="shared" si="51"/>
        <v>137385.19602272726</v>
      </c>
      <c r="E430">
        <f t="shared" si="52"/>
        <v>107805.88670454544</v>
      </c>
      <c r="F430">
        <f t="shared" si="53"/>
        <v>121169.43999999997</v>
      </c>
      <c r="G430">
        <f t="shared" si="54"/>
        <v>46815.465454545454</v>
      </c>
      <c r="H430">
        <f t="shared" si="55"/>
        <v>85467.73</v>
      </c>
      <c r="I430">
        <f t="shared" si="56"/>
        <v>101366.3014090909</v>
      </c>
      <c r="J430">
        <v>2921.049</v>
      </c>
    </row>
    <row r="431" spans="2:10">
      <c r="B431" s="60" t="s">
        <v>122</v>
      </c>
      <c r="C431" s="95" t="s">
        <v>147</v>
      </c>
      <c r="D431">
        <f t="shared" si="51"/>
        <v>108115.97037037039</v>
      </c>
      <c r="E431">
        <f t="shared" si="52"/>
        <v>95019.170370370368</v>
      </c>
      <c r="F431">
        <f t="shared" si="53"/>
        <v>139196.16790123456</v>
      </c>
      <c r="G431">
        <f t="shared" si="54"/>
        <v>117856.10903703707</v>
      </c>
      <c r="H431">
        <f t="shared" si="55"/>
        <v>165871.2414814815</v>
      </c>
      <c r="I431">
        <f t="shared" si="56"/>
        <v>120143.46785185185</v>
      </c>
      <c r="J431">
        <v>2561.152</v>
      </c>
    </row>
    <row r="432" spans="2:10">
      <c r="B432" s="60" t="s">
        <v>110</v>
      </c>
      <c r="C432" s="95" t="s">
        <v>148</v>
      </c>
      <c r="D432">
        <f t="shared" si="51"/>
        <v>21628838.860676203</v>
      </c>
      <c r="E432">
        <f t="shared" si="52"/>
        <v>16503064.038977573</v>
      </c>
      <c r="F432">
        <f t="shared" si="53"/>
        <v>17417416.12097162</v>
      </c>
      <c r="G432">
        <f t="shared" si="54"/>
        <v>14901161.254356259</v>
      </c>
      <c r="H432">
        <f t="shared" si="55"/>
        <v>16017713.376455024</v>
      </c>
      <c r="I432">
        <f t="shared" si="56"/>
        <v>17377781.398634057</v>
      </c>
      <c r="J432">
        <v>345193.59499999997</v>
      </c>
    </row>
    <row r="433" spans="2:10">
      <c r="B433" s="60" t="s">
        <v>112</v>
      </c>
      <c r="C433" s="95" t="s">
        <v>150</v>
      </c>
      <c r="D433">
        <f t="shared" si="51"/>
        <v>577543.94048120081</v>
      </c>
      <c r="E433">
        <f t="shared" si="52"/>
        <v>556504.3327454438</v>
      </c>
      <c r="F433">
        <f t="shared" si="53"/>
        <v>537111.20989491465</v>
      </c>
      <c r="G433">
        <f t="shared" si="54"/>
        <v>510831.06878306874</v>
      </c>
      <c r="H433">
        <f t="shared" si="55"/>
        <v>534776.27513227507</v>
      </c>
      <c r="I433">
        <f t="shared" si="56"/>
        <v>541646.71781990735</v>
      </c>
      <c r="J433">
        <v>9428.4249999999993</v>
      </c>
    </row>
    <row r="434" spans="2:10">
      <c r="B434" s="60" t="s">
        <v>122</v>
      </c>
      <c r="C434" s="95" t="s">
        <v>151</v>
      </c>
      <c r="D434">
        <f t="shared" si="51"/>
        <v>55132.501880341872</v>
      </c>
      <c r="E434">
        <f t="shared" si="52"/>
        <v>49825.729927091423</v>
      </c>
      <c r="F434">
        <f t="shared" si="53"/>
        <v>46913.198903318895</v>
      </c>
      <c r="G434">
        <f t="shared" si="54"/>
        <v>40739.766761633415</v>
      </c>
      <c r="H434">
        <f t="shared" si="55"/>
        <v>38878.227054131043</v>
      </c>
      <c r="I434">
        <f t="shared" si="56"/>
        <v>47209.262242559249</v>
      </c>
      <c r="J434">
        <v>782.82799999999997</v>
      </c>
    </row>
    <row r="435" spans="2:10">
      <c r="B435" s="60" t="s">
        <v>112</v>
      </c>
      <c r="C435" s="95" t="s">
        <v>152</v>
      </c>
      <c r="D435">
        <f t="shared" si="51"/>
        <v>166417.84260416668</v>
      </c>
      <c r="E435">
        <f t="shared" si="52"/>
        <v>132653.15909523808</v>
      </c>
      <c r="F435">
        <f t="shared" si="53"/>
        <v>168308.29151404154</v>
      </c>
      <c r="G435">
        <f t="shared" si="54"/>
        <v>136018.44656343653</v>
      </c>
      <c r="H435">
        <f t="shared" si="55"/>
        <v>142306.5152307692</v>
      </c>
      <c r="I435">
        <f t="shared" si="56"/>
        <v>151426.62519649102</v>
      </c>
      <c r="J435">
        <v>2543.5169999999998</v>
      </c>
    </row>
    <row r="436" spans="2:10">
      <c r="B436" s="60" t="s">
        <v>115</v>
      </c>
      <c r="C436" s="95" t="s">
        <v>153</v>
      </c>
      <c r="D436">
        <f t="shared" si="51"/>
        <v>224079.51145104895</v>
      </c>
      <c r="E436">
        <f t="shared" si="52"/>
        <v>233070.11295195547</v>
      </c>
      <c r="F436">
        <f t="shared" si="53"/>
        <v>206872.80705354831</v>
      </c>
      <c r="G436">
        <f t="shared" si="54"/>
        <v>212966.98797358197</v>
      </c>
      <c r="H436">
        <f t="shared" si="55"/>
        <v>261610.75116239314</v>
      </c>
      <c r="I436">
        <f t="shared" si="56"/>
        <v>219814.05154818052</v>
      </c>
      <c r="J436">
        <v>4505.2190000000001</v>
      </c>
    </row>
    <row r="437" spans="2:10">
      <c r="B437" s="60" t="s">
        <v>127</v>
      </c>
      <c r="C437" s="95" t="s">
        <v>154</v>
      </c>
      <c r="D437">
        <f t="shared" si="51"/>
        <v>952494.38707264932</v>
      </c>
      <c r="E437">
        <f t="shared" si="52"/>
        <v>775372.54938034189</v>
      </c>
      <c r="F437">
        <f t="shared" si="53"/>
        <v>706387.68461538467</v>
      </c>
      <c r="G437">
        <f t="shared" si="54"/>
        <v>666101.2330036629</v>
      </c>
      <c r="H437">
        <f t="shared" si="55"/>
        <v>996941.48666666669</v>
      </c>
      <c r="I437">
        <f t="shared" si="56"/>
        <v>773862.07525946258</v>
      </c>
      <c r="J437">
        <v>12867.954</v>
      </c>
    </row>
    <row r="438" spans="2:10">
      <c r="B438" s="60" t="s">
        <v>115</v>
      </c>
      <c r="C438" s="95" t="s">
        <v>155</v>
      </c>
      <c r="D438">
        <f t="shared" si="51"/>
        <v>52520.493154761905</v>
      </c>
      <c r="E438">
        <f t="shared" si="52"/>
        <v>62916.702295843774</v>
      </c>
      <c r="F438">
        <f t="shared" si="53"/>
        <v>62167.940586419747</v>
      </c>
      <c r="G438">
        <f t="shared" si="54"/>
        <v>55113.238598290598</v>
      </c>
      <c r="H438">
        <f t="shared" si="55"/>
        <v>73781.769689865687</v>
      </c>
      <c r="I438">
        <f t="shared" si="56"/>
        <v>59205.21940011299</v>
      </c>
      <c r="J438">
        <v>1587.4259999999999</v>
      </c>
    </row>
    <row r="439" spans="2:10">
      <c r="B439" s="60" t="s">
        <v>110</v>
      </c>
      <c r="C439" s="95" t="s">
        <v>156</v>
      </c>
      <c r="D439">
        <f t="shared" si="51"/>
        <v>89805.691919191901</v>
      </c>
      <c r="E439">
        <f t="shared" si="52"/>
        <v>54350.467441077439</v>
      </c>
      <c r="F439">
        <f t="shared" si="53"/>
        <v>75167.207407407404</v>
      </c>
      <c r="G439">
        <f t="shared" si="54"/>
        <v>44018.894646464643</v>
      </c>
      <c r="H439">
        <f t="shared" si="55"/>
        <v>131439.17185185183</v>
      </c>
      <c r="I439">
        <f t="shared" si="56"/>
        <v>68958.076348484843</v>
      </c>
      <c r="J439">
        <v>1861.94</v>
      </c>
    </row>
    <row r="440" spans="2:10">
      <c r="B440" s="60" t="s">
        <v>127</v>
      </c>
      <c r="C440" s="95" t="s">
        <v>157</v>
      </c>
      <c r="D440">
        <f t="shared" si="51"/>
        <v>28763.530808080806</v>
      </c>
      <c r="E440">
        <f t="shared" si="52"/>
        <v>36720.496571428572</v>
      </c>
      <c r="F440">
        <f t="shared" si="53"/>
        <v>35050.877492877495</v>
      </c>
      <c r="G440">
        <f t="shared" si="54"/>
        <v>26829.497396825394</v>
      </c>
      <c r="H440">
        <f t="shared" si="55"/>
        <v>38549.830876678876</v>
      </c>
      <c r="I440">
        <f t="shared" si="56"/>
        <v>32246.934616805407</v>
      </c>
      <c r="J440">
        <v>544.77599999999995</v>
      </c>
    </row>
    <row r="441" spans="2:10">
      <c r="B441" s="60" t="s">
        <v>127</v>
      </c>
      <c r="C441" s="95" t="s">
        <v>158</v>
      </c>
      <c r="D441">
        <f t="shared" si="51"/>
        <v>67713.106878306877</v>
      </c>
      <c r="E441">
        <f t="shared" si="52"/>
        <v>50522.744639900404</v>
      </c>
      <c r="F441">
        <f t="shared" si="53"/>
        <v>42147.047121070653</v>
      </c>
      <c r="G441">
        <f t="shared" si="54"/>
        <v>27546.048139433555</v>
      </c>
      <c r="H441">
        <f t="shared" si="55"/>
        <v>39915.482977072315</v>
      </c>
      <c r="I441">
        <f t="shared" si="56"/>
        <v>45173.570623674648</v>
      </c>
      <c r="J441">
        <v>1121.5360000000001</v>
      </c>
    </row>
    <row r="442" spans="2:10">
      <c r="B442" s="60" t="s">
        <v>119</v>
      </c>
      <c r="C442" s="95" t="s">
        <v>159</v>
      </c>
      <c r="D442">
        <f t="shared" si="51"/>
        <v>401932.72039072035</v>
      </c>
      <c r="E442">
        <f t="shared" si="52"/>
        <v>277013.37545448379</v>
      </c>
      <c r="F442">
        <f t="shared" si="53"/>
        <v>345193.89725613891</v>
      </c>
      <c r="G442">
        <f t="shared" si="54"/>
        <v>189448.82735042734</v>
      </c>
      <c r="H442">
        <f t="shared" si="55"/>
        <v>281978.56518518523</v>
      </c>
      <c r="I442">
        <f t="shared" si="56"/>
        <v>300808.52344274858</v>
      </c>
      <c r="J442">
        <v>6258.23</v>
      </c>
    </row>
    <row r="443" spans="2:10">
      <c r="B443" s="60" t="s">
        <v>127</v>
      </c>
      <c r="C443" s="95" t="s">
        <v>160</v>
      </c>
      <c r="D443">
        <f t="shared" si="51"/>
        <v>303660.8528774929</v>
      </c>
      <c r="E443">
        <f t="shared" si="52"/>
        <v>261364.14201502199</v>
      </c>
      <c r="F443">
        <f t="shared" si="53"/>
        <v>287836.5461106794</v>
      </c>
      <c r="G443">
        <f t="shared" si="54"/>
        <v>213614.09203418804</v>
      </c>
      <c r="H443">
        <f t="shared" si="55"/>
        <v>321630.2058119658</v>
      </c>
      <c r="I443">
        <f t="shared" si="56"/>
        <v>268840.99611085211</v>
      </c>
      <c r="J443">
        <v>4254.4639999999999</v>
      </c>
    </row>
    <row r="444" spans="2:10">
      <c r="B444" s="60" t="s">
        <v>110</v>
      </c>
      <c r="C444" s="95" t="s">
        <v>161</v>
      </c>
      <c r="D444">
        <f t="shared" si="51"/>
        <v>412884.28543771035</v>
      </c>
      <c r="E444">
        <f t="shared" si="52"/>
        <v>409418.08385214576</v>
      </c>
      <c r="F444">
        <f t="shared" si="53"/>
        <v>442261.90763888881</v>
      </c>
      <c r="G444">
        <f t="shared" si="54"/>
        <v>389395.03589594353</v>
      </c>
      <c r="H444">
        <f t="shared" si="55"/>
        <v>260345.49382716045</v>
      </c>
      <c r="I444">
        <f t="shared" si="56"/>
        <v>403643.21005676989</v>
      </c>
      <c r="J444">
        <v>8435.1939999999995</v>
      </c>
    </row>
    <row r="445" spans="2:10">
      <c r="B445" s="60" t="s">
        <v>119</v>
      </c>
      <c r="C445" s="95" t="s">
        <v>162</v>
      </c>
      <c r="D445">
        <f t="shared" si="51"/>
        <v>286482.09351851849</v>
      </c>
      <c r="E445">
        <f t="shared" si="52"/>
        <v>208242.086467366</v>
      </c>
      <c r="F445">
        <f t="shared" si="53"/>
        <v>272293.38961696741</v>
      </c>
      <c r="G445">
        <f t="shared" si="54"/>
        <v>194229.29090524293</v>
      </c>
      <c r="H445">
        <f t="shared" si="55"/>
        <v>265474.55649831647</v>
      </c>
      <c r="I445">
        <f t="shared" si="56"/>
        <v>242463.90343349363</v>
      </c>
      <c r="J445">
        <v>4098.0219999999999</v>
      </c>
    </row>
    <row r="446" spans="2:10">
      <c r="B446" s="60" t="s">
        <v>119</v>
      </c>
      <c r="C446" s="95" t="s">
        <v>163</v>
      </c>
      <c r="D446">
        <f t="shared" si="51"/>
        <v>63878.875235875217</v>
      </c>
      <c r="E446">
        <f t="shared" si="52"/>
        <v>36087.877206790115</v>
      </c>
      <c r="F446">
        <f t="shared" si="53"/>
        <v>37658.635433501673</v>
      </c>
      <c r="G446">
        <f t="shared" si="54"/>
        <v>19995.517784511783</v>
      </c>
      <c r="H446">
        <f t="shared" si="55"/>
        <v>36017.251696969695</v>
      </c>
      <c r="I446">
        <f t="shared" si="56"/>
        <v>38090.683149559998</v>
      </c>
      <c r="J446">
        <v>1044.4369999999999</v>
      </c>
    </row>
    <row r="447" spans="2:10">
      <c r="B447" s="60" t="s">
        <v>122</v>
      </c>
      <c r="C447" s="95" t="s">
        <v>164</v>
      </c>
      <c r="D447">
        <f t="shared" si="51"/>
        <v>2106307.7512626261</v>
      </c>
      <c r="E447">
        <f t="shared" si="52"/>
        <v>1849405.4399219437</v>
      </c>
      <c r="F447">
        <f t="shared" si="53"/>
        <v>1809087.7357171921</v>
      </c>
      <c r="G447">
        <f t="shared" si="54"/>
        <v>1157582.3580991109</v>
      </c>
      <c r="H447">
        <f t="shared" si="55"/>
        <v>2017470.2814814816</v>
      </c>
      <c r="I447">
        <f t="shared" si="56"/>
        <v>1724138.0625509231</v>
      </c>
      <c r="J447">
        <v>34044.811000000002</v>
      </c>
    </row>
    <row r="448" spans="2:10">
      <c r="B448" s="60" t="s">
        <v>115</v>
      </c>
      <c r="C448" s="95" t="s">
        <v>165</v>
      </c>
      <c r="D448">
        <f t="shared" si="51"/>
        <v>51015.377777777772</v>
      </c>
      <c r="E448">
        <f t="shared" si="52"/>
        <v>35073.072222222218</v>
      </c>
      <c r="F448">
        <f t="shared" si="53"/>
        <v>49345.231481481482</v>
      </c>
      <c r="G448">
        <f t="shared" si="54"/>
        <v>33554.757407407407</v>
      </c>
      <c r="H448">
        <f t="shared" si="55"/>
        <v>60034.167777777766</v>
      </c>
      <c r="I448">
        <f t="shared" si="56"/>
        <v>46349.090246913569</v>
      </c>
      <c r="J448">
        <v>1065.857</v>
      </c>
    </row>
    <row r="449" spans="2:10">
      <c r="B449" s="60" t="s">
        <v>110</v>
      </c>
      <c r="C449" s="95" t="s">
        <v>166</v>
      </c>
      <c r="D449">
        <f t="shared" si="51"/>
        <v>58450.343333333331</v>
      </c>
      <c r="E449">
        <f t="shared" si="52"/>
        <v>45882.219395604392</v>
      </c>
      <c r="F449">
        <f t="shared" si="53"/>
        <v>49085.662379842383</v>
      </c>
      <c r="G449">
        <f t="shared" si="54"/>
        <v>46073.222129870126</v>
      </c>
      <c r="H449">
        <f t="shared" si="55"/>
        <v>57546.285641025628</v>
      </c>
      <c r="I449">
        <f t="shared" si="56"/>
        <v>49987.831074259062</v>
      </c>
      <c r="J449">
        <v>846.19799999999998</v>
      </c>
    </row>
    <row r="450" spans="2:10">
      <c r="B450" s="60" t="s">
        <v>112</v>
      </c>
      <c r="C450" s="95" t="s">
        <v>167</v>
      </c>
      <c r="D450">
        <f t="shared" si="51"/>
        <v>447678.18417874398</v>
      </c>
      <c r="E450">
        <f t="shared" si="52"/>
        <v>412902.80180797103</v>
      </c>
      <c r="F450">
        <f t="shared" si="53"/>
        <v>456690.25185746356</v>
      </c>
      <c r="G450">
        <f t="shared" si="54"/>
        <v>378712.31160190143</v>
      </c>
      <c r="H450">
        <f t="shared" si="55"/>
        <v>366570.06555555563</v>
      </c>
      <c r="I450">
        <f t="shared" si="56"/>
        <v>422129.85393283516</v>
      </c>
      <c r="J450">
        <v>9381.4140000000007</v>
      </c>
    </row>
    <row r="451" spans="2:10">
      <c r="B451" s="60" t="s">
        <v>119</v>
      </c>
      <c r="C451" s="95" t="s">
        <v>168</v>
      </c>
      <c r="D451">
        <f t="shared" si="51"/>
        <v>401893.48176961922</v>
      </c>
      <c r="E451">
        <f t="shared" si="52"/>
        <v>316679.69677409786</v>
      </c>
      <c r="F451">
        <f t="shared" si="53"/>
        <v>333818.01810933405</v>
      </c>
      <c r="G451">
        <f t="shared" si="54"/>
        <v>349055.00222222222</v>
      </c>
      <c r="H451">
        <f t="shared" si="55"/>
        <v>491037.76158024697</v>
      </c>
      <c r="I451">
        <f t="shared" si="56"/>
        <v>355675.67977611168</v>
      </c>
      <c r="J451">
        <v>6829.3370000000004</v>
      </c>
    </row>
    <row r="452" spans="2:10">
      <c r="B452" s="60" t="s">
        <v>110</v>
      </c>
      <c r="C452" s="95" t="s">
        <v>169</v>
      </c>
      <c r="D452">
        <f t="shared" si="51"/>
        <v>873418.32828282809</v>
      </c>
      <c r="E452">
        <f t="shared" si="52"/>
        <v>552712.38208333333</v>
      </c>
      <c r="F452">
        <f t="shared" si="53"/>
        <v>575891.21702741692</v>
      </c>
      <c r="G452">
        <f t="shared" si="54"/>
        <v>418833.2261904761</v>
      </c>
      <c r="H452">
        <f t="shared" si="55"/>
        <v>542628.86341750831</v>
      </c>
      <c r="I452">
        <f t="shared" si="56"/>
        <v>598833.25851624017</v>
      </c>
      <c r="J452">
        <v>14865.63</v>
      </c>
    </row>
    <row r="453" spans="2:10">
      <c r="B453" s="60" t="s">
        <v>127</v>
      </c>
      <c r="C453" s="95" t="s">
        <v>170</v>
      </c>
      <c r="D453">
        <f t="shared" si="51"/>
        <v>27532.612749287742</v>
      </c>
      <c r="E453">
        <f t="shared" si="52"/>
        <v>22823.100509259257</v>
      </c>
      <c r="F453">
        <f t="shared" si="53"/>
        <v>22076.182443019938</v>
      </c>
      <c r="G453">
        <f t="shared" si="54"/>
        <v>23469.057464387461</v>
      </c>
      <c r="H453">
        <f t="shared" si="55"/>
        <v>44941.155925925923</v>
      </c>
      <c r="I453">
        <f t="shared" si="56"/>
        <v>24808.319547008541</v>
      </c>
      <c r="J453">
        <v>636.05499999999995</v>
      </c>
    </row>
    <row r="454" spans="2:10">
      <c r="B454" s="60" t="s">
        <v>110</v>
      </c>
      <c r="C454" s="95" t="s">
        <v>171</v>
      </c>
      <c r="D454">
        <f t="shared" si="51"/>
        <v>646654.99996822805</v>
      </c>
      <c r="E454">
        <f t="shared" si="52"/>
        <v>545764.0087651728</v>
      </c>
      <c r="F454">
        <f t="shared" si="53"/>
        <v>551488.49445752054</v>
      </c>
      <c r="G454">
        <f t="shared" si="54"/>
        <v>473008.02357253083</v>
      </c>
      <c r="H454">
        <f t="shared" si="55"/>
        <v>606047.61729938257</v>
      </c>
      <c r="I454">
        <f t="shared" si="56"/>
        <v>552484.73684203823</v>
      </c>
      <c r="J454">
        <v>8414.8029999999999</v>
      </c>
    </row>
    <row r="455" spans="2:10">
      <c r="B455" s="60" t="s">
        <v>122</v>
      </c>
      <c r="C455" s="95" t="s">
        <v>172</v>
      </c>
      <c r="D455">
        <f t="shared" si="51"/>
        <v>118856.1506060606</v>
      </c>
      <c r="E455">
        <f t="shared" si="52"/>
        <v>114387.54254689754</v>
      </c>
      <c r="F455">
        <f t="shared" si="53"/>
        <v>110654.24846079845</v>
      </c>
      <c r="G455">
        <f t="shared" si="54"/>
        <v>93723.119006734007</v>
      </c>
      <c r="H455">
        <f t="shared" si="55"/>
        <v>117802.62075741541</v>
      </c>
      <c r="I455">
        <f t="shared" si="56"/>
        <v>109165.92395838544</v>
      </c>
      <c r="J455">
        <v>1747.106</v>
      </c>
    </row>
    <row r="456" spans="2:10">
      <c r="B456" s="60" t="s">
        <v>119</v>
      </c>
      <c r="C456" s="95" t="s">
        <v>173</v>
      </c>
      <c r="D456">
        <f t="shared" si="51"/>
        <v>300709.09804894181</v>
      </c>
      <c r="E456">
        <f t="shared" si="52"/>
        <v>249324.8501980273</v>
      </c>
      <c r="F456">
        <f t="shared" si="53"/>
        <v>292554.21884185768</v>
      </c>
      <c r="G456">
        <f t="shared" si="54"/>
        <v>206282.95910493829</v>
      </c>
      <c r="H456">
        <f t="shared" si="55"/>
        <v>269174.53449328447</v>
      </c>
      <c r="I456">
        <f t="shared" si="56"/>
        <v>262802.52180285001</v>
      </c>
      <c r="J456">
        <v>4512.875</v>
      </c>
    </row>
    <row r="457" spans="2:10">
      <c r="B457" s="60" t="s">
        <v>127</v>
      </c>
      <c r="C457" s="95" t="s">
        <v>174</v>
      </c>
      <c r="D457">
        <f t="shared" si="51"/>
        <v>2574936.6119281044</v>
      </c>
      <c r="E457">
        <f t="shared" si="52"/>
        <v>1638650.8814993924</v>
      </c>
      <c r="F457">
        <f t="shared" si="53"/>
        <v>1962668.5938477598</v>
      </c>
      <c r="G457">
        <f t="shared" si="54"/>
        <v>972836.74221747403</v>
      </c>
      <c r="H457">
        <f t="shared" si="55"/>
        <v>2036704.4276094276</v>
      </c>
      <c r="I457">
        <f t="shared" si="56"/>
        <v>1776562.4837746676</v>
      </c>
      <c r="J457">
        <v>43652.665000000001</v>
      </c>
    </row>
    <row r="458" spans="2:10">
      <c r="B458" s="60" t="s">
        <v>110</v>
      </c>
      <c r="C458" s="95" t="s">
        <v>177</v>
      </c>
      <c r="D458">
        <f t="shared" si="51"/>
        <v>2215704.3185185185</v>
      </c>
      <c r="E458">
        <f t="shared" si="52"/>
        <v>1906794.1901446825</v>
      </c>
      <c r="F458">
        <f t="shared" si="53"/>
        <v>1999694.3467169043</v>
      </c>
      <c r="G458">
        <f t="shared" si="54"/>
        <v>1589527.0111111109</v>
      </c>
      <c r="H458">
        <f t="shared" si="55"/>
        <v>1790224.8660493828</v>
      </c>
      <c r="I458">
        <f t="shared" si="56"/>
        <v>1928236.4750235819</v>
      </c>
      <c r="J458">
        <v>52020.883999999998</v>
      </c>
    </row>
    <row r="459" spans="2:10">
      <c r="B459" s="60" t="s">
        <v>112</v>
      </c>
      <c r="C459" s="95" t="s">
        <v>182</v>
      </c>
      <c r="D459">
        <f t="shared" si="51"/>
        <v>62332.806299603173</v>
      </c>
      <c r="E459">
        <f t="shared" si="52"/>
        <v>52067.798538489464</v>
      </c>
      <c r="F459">
        <f t="shared" si="53"/>
        <v>58079.048801742909</v>
      </c>
      <c r="G459">
        <f t="shared" si="54"/>
        <v>48835.284867724869</v>
      </c>
      <c r="H459">
        <f t="shared" si="55"/>
        <v>66300.594973544969</v>
      </c>
      <c r="I459">
        <f t="shared" si="56"/>
        <v>55827.686573749859</v>
      </c>
      <c r="J459">
        <v>1182.71</v>
      </c>
    </row>
    <row r="460" spans="2:10">
      <c r="B460" s="60" t="s">
        <v>122</v>
      </c>
      <c r="C460" s="95" t="s">
        <v>183</v>
      </c>
      <c r="D460">
        <f t="shared" si="51"/>
        <v>62067.933232323223</v>
      </c>
      <c r="E460">
        <f t="shared" si="52"/>
        <v>53361.036527669858</v>
      </c>
      <c r="F460">
        <f t="shared" si="53"/>
        <v>62259.090366629243</v>
      </c>
      <c r="G460">
        <f t="shared" si="54"/>
        <v>41670.678725028047</v>
      </c>
      <c r="H460">
        <f t="shared" si="55"/>
        <v>62070.343540360875</v>
      </c>
      <c r="I460">
        <f t="shared" si="56"/>
        <v>55284.707920262452</v>
      </c>
      <c r="J460">
        <v>1053.5319999999999</v>
      </c>
    </row>
    <row r="461" spans="2:10">
      <c r="B461" s="60" t="s">
        <v>110</v>
      </c>
      <c r="C461" s="95" t="s">
        <v>184</v>
      </c>
      <c r="D461">
        <f t="shared" si="51"/>
        <v>53967.456054131057</v>
      </c>
      <c r="E461">
        <f t="shared" si="52"/>
        <v>35241.609924381177</v>
      </c>
      <c r="F461">
        <f t="shared" si="53"/>
        <v>83642.203622766116</v>
      </c>
      <c r="G461">
        <f t="shared" si="54"/>
        <v>35018.878535353528</v>
      </c>
      <c r="H461">
        <f t="shared" si="55"/>
        <v>142659.4253113553</v>
      </c>
      <c r="I461">
        <f t="shared" si="56"/>
        <v>58822.165181938406</v>
      </c>
      <c r="J461">
        <v>2116.0949999999998</v>
      </c>
    </row>
    <row r="462" spans="2:10">
      <c r="B462" s="60" t="s">
        <v>122</v>
      </c>
      <c r="C462" s="95" t="s">
        <v>185</v>
      </c>
      <c r="D462">
        <f t="shared" si="51"/>
        <v>363921.14228395058</v>
      </c>
      <c r="E462">
        <f t="shared" si="52"/>
        <v>341225.95086335886</v>
      </c>
      <c r="F462">
        <f t="shared" si="53"/>
        <v>344799.04105339106</v>
      </c>
      <c r="G462">
        <f t="shared" si="54"/>
        <v>247209.18866666665</v>
      </c>
      <c r="H462">
        <f t="shared" si="55"/>
        <v>419262.9312446072</v>
      </c>
      <c r="I462">
        <f t="shared" si="56"/>
        <v>327234.57467437629</v>
      </c>
      <c r="J462">
        <v>8332.8940000000002</v>
      </c>
    </row>
    <row r="463" spans="2:10">
      <c r="B463" s="60" t="s">
        <v>110</v>
      </c>
      <c r="C463" s="95" t="s">
        <v>186</v>
      </c>
      <c r="D463">
        <f t="shared" si="51"/>
        <v>1762560.1209175079</v>
      </c>
      <c r="E463">
        <f t="shared" si="52"/>
        <v>917753.27401066222</v>
      </c>
      <c r="F463">
        <f t="shared" si="53"/>
        <v>1245394.8257697343</v>
      </c>
      <c r="G463">
        <f t="shared" si="54"/>
        <v>1062874.7336902358</v>
      </c>
      <c r="H463">
        <f t="shared" si="55"/>
        <v>1266920.0427160494</v>
      </c>
      <c r="I463">
        <f t="shared" si="56"/>
        <v>1238745.8122749156</v>
      </c>
      <c r="J463">
        <v>27220.297999999999</v>
      </c>
    </row>
    <row r="464" spans="2:10">
      <c r="B464" s="60" t="s">
        <v>115</v>
      </c>
      <c r="C464" s="95" t="s">
        <v>187</v>
      </c>
      <c r="D464">
        <f t="shared" si="51"/>
        <v>238569.10052910054</v>
      </c>
      <c r="E464">
        <f t="shared" si="52"/>
        <v>186170.43818445897</v>
      </c>
      <c r="F464">
        <f t="shared" si="53"/>
        <v>242863.34433862436</v>
      </c>
      <c r="G464">
        <f t="shared" si="54"/>
        <v>166998.37037037034</v>
      </c>
      <c r="H464">
        <f t="shared" si="55"/>
        <v>145583.28522875818</v>
      </c>
      <c r="I464">
        <f t="shared" si="56"/>
        <v>210490.0277050618</v>
      </c>
      <c r="J464">
        <v>4508.9560000000001</v>
      </c>
    </row>
    <row r="465" spans="2:10">
      <c r="B465" s="60" t="s">
        <v>115</v>
      </c>
      <c r="C465" s="95" t="s">
        <v>188</v>
      </c>
      <c r="D465">
        <f t="shared" si="51"/>
        <v>250158.42839506172</v>
      </c>
      <c r="E465">
        <f t="shared" si="52"/>
        <v>867502.28735626105</v>
      </c>
      <c r="F465">
        <f t="shared" si="53"/>
        <v>800202.82687830681</v>
      </c>
      <c r="G465">
        <f t="shared" si="54"/>
        <v>455607.6908641975</v>
      </c>
      <c r="H465">
        <f t="shared" si="55"/>
        <v>1368647.9365079363</v>
      </c>
      <c r="I465">
        <f t="shared" si="56"/>
        <v>628785.5867415244</v>
      </c>
      <c r="J465">
        <v>34489.928</v>
      </c>
    </row>
    <row r="466" spans="2:10">
      <c r="B466" s="60" t="s">
        <v>127</v>
      </c>
      <c r="C466" s="95" t="s">
        <v>189</v>
      </c>
      <c r="D466">
        <f t="shared" si="51"/>
        <v>250011.40444444443</v>
      </c>
      <c r="E466">
        <f t="shared" si="52"/>
        <v>217376.30218152219</v>
      </c>
      <c r="F466">
        <f t="shared" si="53"/>
        <v>226440.49862433862</v>
      </c>
      <c r="G466">
        <f t="shared" si="54"/>
        <v>209314.56069027266</v>
      </c>
      <c r="H466">
        <f t="shared" si="55"/>
        <v>249675.81866666663</v>
      </c>
      <c r="I466">
        <f t="shared" si="56"/>
        <v>226222.12201839642</v>
      </c>
      <c r="J466">
        <v>3020.2719999999999</v>
      </c>
    </row>
    <row r="467" spans="2:10">
      <c r="B467" s="60" t="s">
        <v>119</v>
      </c>
      <c r="C467" s="95" t="s">
        <v>190</v>
      </c>
      <c r="D467">
        <f t="shared" si="51"/>
        <v>3842.4581290849674</v>
      </c>
      <c r="E467">
        <f t="shared" si="52"/>
        <v>3182.2662037037035</v>
      </c>
      <c r="F467">
        <f t="shared" si="53"/>
        <v>3180.2058743725406</v>
      </c>
      <c r="G467">
        <f t="shared" si="54"/>
        <v>2791.0526646556059</v>
      </c>
      <c r="H467">
        <f t="shared" si="55"/>
        <v>3082.19212962963</v>
      </c>
      <c r="I467">
        <f t="shared" si="56"/>
        <v>3210.8794015148801</v>
      </c>
      <c r="J467">
        <v>48.25</v>
      </c>
    </row>
    <row r="468" spans="2:10">
      <c r="B468" s="60" t="s">
        <v>119</v>
      </c>
      <c r="C468" s="95" t="s">
        <v>191</v>
      </c>
      <c r="D468">
        <f t="shared" si="51"/>
        <v>241183.2218855219</v>
      </c>
      <c r="E468">
        <f t="shared" si="52"/>
        <v>201882.1190244015</v>
      </c>
      <c r="F468">
        <f t="shared" si="53"/>
        <v>240223.65919124085</v>
      </c>
      <c r="G468">
        <f t="shared" si="54"/>
        <v>158120.92027513226</v>
      </c>
      <c r="H468">
        <f t="shared" si="55"/>
        <v>187801.09301587299</v>
      </c>
      <c r="I468">
        <f t="shared" si="56"/>
        <v>209600.4506589337</v>
      </c>
      <c r="J468">
        <v>3780.0219999999999</v>
      </c>
    </row>
    <row r="469" spans="2:10">
      <c r="B469" s="60" t="s">
        <v>127</v>
      </c>
      <c r="C469" s="95" t="s">
        <v>192</v>
      </c>
      <c r="D469">
        <f t="shared" ref="D469:D485" si="57">D206*J469</f>
        <v>160223.65444444443</v>
      </c>
      <c r="E469">
        <f t="shared" ref="E469:E485" si="58">E206*J469</f>
        <v>78212.008444444451</v>
      </c>
      <c r="F469">
        <f t="shared" ref="F469:F485" si="59">F206*J469</f>
        <v>84511.112592592588</v>
      </c>
      <c r="G469">
        <f t="shared" ref="G469:G485" si="60">G206*J469</f>
        <v>53262.175999999985</v>
      </c>
      <c r="H469">
        <f t="shared" ref="H469:H485" si="61">H206*J469</f>
        <v>75589.24977777779</v>
      </c>
      <c r="I469">
        <f t="shared" ref="I469:I485" si="62">I206*J469</f>
        <v>90135.472844444463</v>
      </c>
      <c r="J469">
        <v>1815.7560000000001</v>
      </c>
    </row>
    <row r="470" spans="2:10">
      <c r="B470" s="60" t="s">
        <v>110</v>
      </c>
      <c r="C470" s="95" t="s">
        <v>193</v>
      </c>
      <c r="D470">
        <f t="shared" si="57"/>
        <v>8781.7529914529914</v>
      </c>
      <c r="E470">
        <f t="shared" si="58"/>
        <v>8624.4678632478644</v>
      </c>
      <c r="F470">
        <f t="shared" si="59"/>
        <v>9087.5851851851839</v>
      </c>
      <c r="G470">
        <f t="shared" si="60"/>
        <v>8152.6124786324799</v>
      </c>
      <c r="H470">
        <f t="shared" si="61"/>
        <v>6605.9753846153844</v>
      </c>
      <c r="I470">
        <f t="shared" si="62"/>
        <v>8575.9716153846148</v>
      </c>
      <c r="J470">
        <v>153.35300000000001</v>
      </c>
    </row>
    <row r="471" spans="2:10">
      <c r="B471" s="60" t="s">
        <v>127</v>
      </c>
      <c r="C471" s="95" t="s">
        <v>194</v>
      </c>
      <c r="D471">
        <f t="shared" si="57"/>
        <v>153948.7731060606</v>
      </c>
      <c r="E471">
        <f t="shared" si="58"/>
        <v>80956.455393939395</v>
      </c>
      <c r="F471">
        <f t="shared" si="59"/>
        <v>112886.32255633254</v>
      </c>
      <c r="G471">
        <f t="shared" si="60"/>
        <v>90655.212358974342</v>
      </c>
      <c r="H471">
        <f t="shared" si="61"/>
        <v>93572.478909090918</v>
      </c>
      <c r="I471">
        <f t="shared" si="62"/>
        <v>108189.36950209788</v>
      </c>
      <c r="J471">
        <v>3241.3139999999999</v>
      </c>
    </row>
    <row r="472" spans="2:10">
      <c r="B472" s="60" t="s">
        <v>127</v>
      </c>
      <c r="C472" s="95" t="s">
        <v>196</v>
      </c>
      <c r="D472">
        <f t="shared" si="57"/>
        <v>87405.296969696967</v>
      </c>
      <c r="E472">
        <f t="shared" si="58"/>
        <v>74172.196161616157</v>
      </c>
      <c r="F472">
        <f t="shared" si="59"/>
        <v>69234.080808080806</v>
      </c>
      <c r="G472">
        <f t="shared" si="60"/>
        <v>60174.681212121206</v>
      </c>
      <c r="H472">
        <f t="shared" si="61"/>
        <v>117833.34787878787</v>
      </c>
      <c r="I472">
        <f t="shared" si="62"/>
        <v>74021.060565656546</v>
      </c>
      <c r="J472">
        <v>2594.64</v>
      </c>
    </row>
    <row r="473" spans="2:10">
      <c r="B473" s="60" t="s">
        <v>110</v>
      </c>
      <c r="C473" s="95" t="s">
        <v>197</v>
      </c>
      <c r="D473">
        <f t="shared" si="57"/>
        <v>295009.70151515148</v>
      </c>
      <c r="E473">
        <f t="shared" si="58"/>
        <v>304506.58916666661</v>
      </c>
      <c r="F473">
        <f t="shared" si="59"/>
        <v>308366.15180899343</v>
      </c>
      <c r="G473">
        <f t="shared" si="60"/>
        <v>259542.68027160494</v>
      </c>
      <c r="H473">
        <f t="shared" si="61"/>
        <v>361631.25780626776</v>
      </c>
      <c r="I473">
        <f t="shared" si="62"/>
        <v>295380.33663727628</v>
      </c>
      <c r="J473">
        <v>5334.4219999999996</v>
      </c>
    </row>
    <row r="474" spans="2:10">
      <c r="B474" s="60" t="s">
        <v>127</v>
      </c>
      <c r="C474" s="95" t="s">
        <v>230</v>
      </c>
      <c r="D474">
        <f t="shared" si="57"/>
        <v>21893.901617826617</v>
      </c>
      <c r="E474">
        <f t="shared" si="58"/>
        <v>20310.253486772486</v>
      </c>
      <c r="F474">
        <f t="shared" si="59"/>
        <v>18179.941375661376</v>
      </c>
      <c r="G474">
        <f t="shared" si="60"/>
        <v>14218.782236652238</v>
      </c>
      <c r="H474">
        <f t="shared" si="61"/>
        <v>22489.122823287824</v>
      </c>
      <c r="I474">
        <f t="shared" si="62"/>
        <v>18573.96513394568</v>
      </c>
      <c r="J474">
        <v>301.93400000000003</v>
      </c>
    </row>
    <row r="475" spans="2:10">
      <c r="B475" s="60" t="s">
        <v>115</v>
      </c>
      <c r="C475" s="95" t="s">
        <v>200</v>
      </c>
      <c r="D475">
        <f t="shared" si="57"/>
        <v>191136.36428571431</v>
      </c>
      <c r="E475">
        <f t="shared" si="58"/>
        <v>184645.81297258296</v>
      </c>
      <c r="F475">
        <f t="shared" si="59"/>
        <v>187125.76285072954</v>
      </c>
      <c r="G475">
        <f t="shared" si="60"/>
        <v>178458.08740740738</v>
      </c>
      <c r="H475">
        <f t="shared" si="61"/>
        <v>176135.03486772484</v>
      </c>
      <c r="I475">
        <f t="shared" si="62"/>
        <v>184715.43790211633</v>
      </c>
      <c r="J475">
        <v>2251.5740000000001</v>
      </c>
    </row>
    <row r="476" spans="2:10">
      <c r="B476" s="60" t="s">
        <v>127</v>
      </c>
      <c r="C476" s="95" t="s">
        <v>201</v>
      </c>
      <c r="D476">
        <f t="shared" si="57"/>
        <v>868416.99548260379</v>
      </c>
      <c r="E476">
        <f t="shared" si="58"/>
        <v>840443.84447474731</v>
      </c>
      <c r="F476">
        <f t="shared" si="59"/>
        <v>848504.55397119315</v>
      </c>
      <c r="G476">
        <f t="shared" si="60"/>
        <v>688386.50565432094</v>
      </c>
      <c r="H476">
        <f t="shared" si="61"/>
        <v>874146.60906172835</v>
      </c>
      <c r="I476">
        <f t="shared" si="62"/>
        <v>812127.49104949483</v>
      </c>
      <c r="J476">
        <v>12794.700999999999</v>
      </c>
    </row>
    <row r="477" spans="2:10">
      <c r="B477" s="60" t="s">
        <v>110</v>
      </c>
      <c r="C477" s="95" t="s">
        <v>203</v>
      </c>
      <c r="D477">
        <f t="shared" si="57"/>
        <v>8949.4347222222204</v>
      </c>
      <c r="E477">
        <f t="shared" si="58"/>
        <v>9984.1201984126983</v>
      </c>
      <c r="F477">
        <f t="shared" si="59"/>
        <v>10121.970144300143</v>
      </c>
      <c r="G477">
        <f t="shared" si="60"/>
        <v>6535.1686111111112</v>
      </c>
      <c r="H477">
        <f t="shared" si="61"/>
        <v>12224.947652116403</v>
      </c>
      <c r="I477">
        <f t="shared" si="62"/>
        <v>8974.6321306317132</v>
      </c>
      <c r="J477">
        <v>299.702</v>
      </c>
    </row>
    <row r="478" spans="2:10">
      <c r="B478" s="60" t="s">
        <v>119</v>
      </c>
      <c r="C478" s="95" t="s">
        <v>204</v>
      </c>
      <c r="D478">
        <f t="shared" si="57"/>
        <v>144413.88555555555</v>
      </c>
      <c r="E478">
        <f t="shared" si="58"/>
        <v>121470.62450396825</v>
      </c>
      <c r="F478">
        <f t="shared" si="59"/>
        <v>147892.15324074074</v>
      </c>
      <c r="G478">
        <f t="shared" si="60"/>
        <v>85231.465343915334</v>
      </c>
      <c r="H478">
        <f t="shared" si="61"/>
        <v>115695.28688888888</v>
      </c>
      <c r="I478">
        <f t="shared" si="62"/>
        <v>124637.17866455029</v>
      </c>
      <c r="J478">
        <v>1875.423</v>
      </c>
    </row>
    <row r="479" spans="2:10">
      <c r="B479" s="60" t="s">
        <v>115</v>
      </c>
      <c r="C479" s="95" t="s">
        <v>205</v>
      </c>
      <c r="D479">
        <f t="shared" si="57"/>
        <v>37931.919642857138</v>
      </c>
      <c r="E479">
        <f t="shared" si="58"/>
        <v>25672.323214285712</v>
      </c>
      <c r="F479">
        <f t="shared" si="59"/>
        <v>39651.499999999993</v>
      </c>
      <c r="G479">
        <f t="shared" si="60"/>
        <v>22819.842857142856</v>
      </c>
      <c r="H479">
        <f t="shared" si="61"/>
        <v>83510.914285714287</v>
      </c>
      <c r="I479">
        <f t="shared" si="62"/>
        <v>34496.805</v>
      </c>
      <c r="J479">
        <v>1529.415</v>
      </c>
    </row>
    <row r="480" spans="2:10">
      <c r="B480" s="60" t="s">
        <v>127</v>
      </c>
      <c r="C480" s="95" t="s">
        <v>206</v>
      </c>
      <c r="D480">
        <f t="shared" si="57"/>
        <v>700633.47337962966</v>
      </c>
      <c r="E480">
        <f t="shared" si="58"/>
        <v>528665.75095797714</v>
      </c>
      <c r="F480">
        <f t="shared" si="59"/>
        <v>508730.67968862411</v>
      </c>
      <c r="G480">
        <f t="shared" si="60"/>
        <v>333497.77351531188</v>
      </c>
      <c r="H480">
        <f t="shared" si="61"/>
        <v>577817.42469135812</v>
      </c>
      <c r="I480">
        <f t="shared" si="62"/>
        <v>510744.36338750436</v>
      </c>
      <c r="J480">
        <v>9670.0849999999991</v>
      </c>
    </row>
    <row r="481" spans="2:10">
      <c r="B481" s="60" t="s">
        <v>115</v>
      </c>
      <c r="C481" s="95" t="s">
        <v>207</v>
      </c>
      <c r="D481">
        <f t="shared" si="57"/>
        <v>507976.83472222218</v>
      </c>
      <c r="E481">
        <f t="shared" si="58"/>
        <v>368169.24440873013</v>
      </c>
      <c r="F481">
        <f t="shared" si="59"/>
        <v>438901.76574074075</v>
      </c>
      <c r="G481">
        <f t="shared" si="60"/>
        <v>345420.75456084654</v>
      </c>
      <c r="H481">
        <f t="shared" si="61"/>
        <v>528093.31119576725</v>
      </c>
      <c r="I481">
        <f t="shared" si="62"/>
        <v>419659.59974841267</v>
      </c>
      <c r="J481">
        <v>10562.984</v>
      </c>
    </row>
    <row r="482" spans="2:10">
      <c r="B482" s="60" t="s">
        <v>115</v>
      </c>
      <c r="C482" s="95" t="s">
        <v>208</v>
      </c>
      <c r="D482">
        <f t="shared" si="57"/>
        <v>456283.31111111108</v>
      </c>
      <c r="E482">
        <f t="shared" si="58"/>
        <v>452400.04888888897</v>
      </c>
      <c r="F482">
        <f t="shared" si="59"/>
        <v>359865.56106362777</v>
      </c>
      <c r="G482">
        <f t="shared" si="60"/>
        <v>419392.32</v>
      </c>
      <c r="H482">
        <f t="shared" si="61"/>
        <v>455636.10074074077</v>
      </c>
      <c r="I482">
        <f t="shared" si="62"/>
        <v>417326.22535612539</v>
      </c>
      <c r="J482">
        <v>8737.34</v>
      </c>
    </row>
    <row r="483" spans="2:10">
      <c r="B483" s="60" t="s">
        <v>110</v>
      </c>
      <c r="C483" s="95" t="s">
        <v>209</v>
      </c>
      <c r="D483">
        <f t="shared" si="57"/>
        <v>2048907.6483333334</v>
      </c>
      <c r="E483">
        <f t="shared" si="58"/>
        <v>1138492.3330000001</v>
      </c>
      <c r="F483">
        <f t="shared" si="59"/>
        <v>1391175.1700000002</v>
      </c>
      <c r="G483">
        <f t="shared" si="60"/>
        <v>1290859.1373333333</v>
      </c>
      <c r="H483">
        <f t="shared" si="61"/>
        <v>1696179.1722857142</v>
      </c>
      <c r="I483">
        <f t="shared" si="62"/>
        <v>1462356.2902142857</v>
      </c>
      <c r="J483">
        <v>25552.197</v>
      </c>
    </row>
    <row r="484" spans="2:10">
      <c r="B484" s="60" t="s">
        <v>127</v>
      </c>
      <c r="C484" s="95" t="s">
        <v>210</v>
      </c>
      <c r="D484">
        <f t="shared" si="57"/>
        <v>241619.33515151512</v>
      </c>
      <c r="E484">
        <f t="shared" si="58"/>
        <v>196692.59031235432</v>
      </c>
      <c r="F484">
        <f t="shared" si="59"/>
        <v>197286.75979797982</v>
      </c>
      <c r="G484">
        <f t="shared" si="60"/>
        <v>166550.66819580417</v>
      </c>
      <c r="H484">
        <f t="shared" si="61"/>
        <v>273597.26488888887</v>
      </c>
      <c r="I484">
        <f t="shared" si="62"/>
        <v>202165.9433255633</v>
      </c>
      <c r="J484">
        <v>4038.8879999999999</v>
      </c>
    </row>
    <row r="485" spans="2:10">
      <c r="B485" s="60" t="s">
        <v>127</v>
      </c>
      <c r="C485" s="95" t="s">
        <v>211</v>
      </c>
      <c r="D485">
        <f t="shared" si="57"/>
        <v>274814.10454545449</v>
      </c>
      <c r="E485">
        <f t="shared" si="58"/>
        <v>198424.15345454548</v>
      </c>
      <c r="F485">
        <f t="shared" si="59"/>
        <v>199731.85713003046</v>
      </c>
      <c r="G485">
        <f t="shared" si="60"/>
        <v>151926.3716296296</v>
      </c>
      <c r="H485">
        <f t="shared" si="61"/>
        <v>222779.44552380953</v>
      </c>
      <c r="I485">
        <f t="shared" si="62"/>
        <v>203687.77392260704</v>
      </c>
      <c r="J485">
        <v>3682.788</v>
      </c>
    </row>
    <row r="488" spans="2:10">
      <c r="B488" s="93"/>
      <c r="C488" s="93"/>
      <c r="D488" s="233" t="s">
        <v>549</v>
      </c>
      <c r="E488" s="233"/>
      <c r="F488" s="233"/>
      <c r="G488" s="233"/>
      <c r="H488" s="233"/>
      <c r="I488" s="233"/>
    </row>
    <row r="489" spans="2:10">
      <c r="B489" s="93"/>
      <c r="C489" s="93"/>
      <c r="D489" s="83" t="s">
        <v>218</v>
      </c>
      <c r="E489" s="84" t="s">
        <v>219</v>
      </c>
      <c r="F489" s="85" t="s">
        <v>220</v>
      </c>
      <c r="G489" s="86" t="s">
        <v>221</v>
      </c>
      <c r="H489" s="87" t="s">
        <v>221</v>
      </c>
    </row>
    <row r="490" spans="2:10">
      <c r="B490" s="93"/>
      <c r="C490" s="93"/>
      <c r="D490" s="88" t="s">
        <v>3</v>
      </c>
      <c r="E490" s="89" t="s">
        <v>4</v>
      </c>
      <c r="F490" s="90" t="s">
        <v>5</v>
      </c>
      <c r="G490" s="91" t="s">
        <v>6</v>
      </c>
      <c r="H490" s="92" t="s">
        <v>7</v>
      </c>
      <c r="I490" s="96" t="s">
        <v>228</v>
      </c>
      <c r="J490" t="s">
        <v>443</v>
      </c>
    </row>
    <row r="491" spans="2:10">
      <c r="B491" s="94" t="s">
        <v>222</v>
      </c>
      <c r="C491" s="94" t="s">
        <v>223</v>
      </c>
    </row>
    <row r="492" spans="2:10">
      <c r="B492" s="60" t="s">
        <v>110</v>
      </c>
      <c r="C492" s="95" t="s">
        <v>111</v>
      </c>
      <c r="D492">
        <f>D229*J492</f>
        <v>819991.36406249995</v>
      </c>
      <c r="E492">
        <f>E229*J492</f>
        <v>531403.69599929976</v>
      </c>
      <c r="F492">
        <f>F229*J492</f>
        <v>564127.03046685341</v>
      </c>
      <c r="G492">
        <f>G229*J492</f>
        <v>543822.96851960779</v>
      </c>
      <c r="H492">
        <f>H229*J492</f>
        <v>425031.95602380956</v>
      </c>
      <c r="I492">
        <f>I229*J492</f>
        <v>596724.46108350845</v>
      </c>
      <c r="J492">
        <v>8330.0709999999999</v>
      </c>
    </row>
    <row r="493" spans="2:10">
      <c r="B493" s="60" t="s">
        <v>115</v>
      </c>
      <c r="C493" s="95" t="s">
        <v>116</v>
      </c>
      <c r="D493">
        <f t="shared" ref="D493:D556" si="63">D230*J493</f>
        <v>75787.400000000009</v>
      </c>
      <c r="E493">
        <f t="shared" ref="E493:E556" si="64">E230*J493</f>
        <v>69219.15866666667</v>
      </c>
      <c r="F493">
        <f t="shared" ref="F493:F556" si="65">F230*J493</f>
        <v>63998.248888888891</v>
      </c>
      <c r="G493">
        <f t="shared" ref="G493:G556" si="66">G230*J493</f>
        <v>55577.426666666666</v>
      </c>
      <c r="H493">
        <f t="shared" ref="H493:H556" si="67">H230*J493</f>
        <v>68569.552380952387</v>
      </c>
      <c r="I493">
        <f t="shared" ref="I493:I556" si="68">I230*J493</f>
        <v>65523.62068571429</v>
      </c>
      <c r="J493">
        <v>757.87400000000002</v>
      </c>
    </row>
    <row r="494" spans="2:10">
      <c r="B494" s="60" t="s">
        <v>110</v>
      </c>
      <c r="C494" s="95" t="s">
        <v>118</v>
      </c>
      <c r="D494">
        <f t="shared" si="63"/>
        <v>3845324.9916666672</v>
      </c>
      <c r="E494">
        <f t="shared" si="64"/>
        <v>2698112.0470465687</v>
      </c>
      <c r="F494">
        <f t="shared" si="65"/>
        <v>3137247.6746527781</v>
      </c>
      <c r="G494">
        <f t="shared" si="66"/>
        <v>2900679.9887203299</v>
      </c>
      <c r="H494">
        <f t="shared" si="67"/>
        <v>2196362.9973374614</v>
      </c>
      <c r="I494">
        <f t="shared" si="68"/>
        <v>3084849.8571854364</v>
      </c>
      <c r="J494">
        <v>44655.387000000002</v>
      </c>
    </row>
    <row r="495" spans="2:10">
      <c r="B495" s="60" t="s">
        <v>110</v>
      </c>
      <c r="C495" s="95" t="s">
        <v>121</v>
      </c>
      <c r="D495">
        <f t="shared" si="63"/>
        <v>15643.064772727272</v>
      </c>
      <c r="E495">
        <f t="shared" si="64"/>
        <v>13278.766584249084</v>
      </c>
      <c r="F495">
        <f t="shared" si="65"/>
        <v>12852.511437451436</v>
      </c>
      <c r="G495">
        <f t="shared" si="66"/>
        <v>11666.101743589745</v>
      </c>
      <c r="H495">
        <f t="shared" si="67"/>
        <v>14714.460392940393</v>
      </c>
      <c r="I495">
        <f t="shared" si="68"/>
        <v>13292.368158175159</v>
      </c>
      <c r="J495">
        <v>200.96199999999999</v>
      </c>
    </row>
    <row r="496" spans="2:10">
      <c r="B496" s="60" t="s">
        <v>122</v>
      </c>
      <c r="C496" s="95" t="s">
        <v>123</v>
      </c>
      <c r="D496">
        <f t="shared" si="63"/>
        <v>218999.38461538465</v>
      </c>
      <c r="E496">
        <f t="shared" si="64"/>
        <v>103933.45794871796</v>
      </c>
      <c r="F496">
        <f t="shared" si="65"/>
        <v>116799.67179487179</v>
      </c>
      <c r="G496">
        <f t="shared" si="66"/>
        <v>105119.70461538462</v>
      </c>
      <c r="H496">
        <f t="shared" si="67"/>
        <v>161329.54666666669</v>
      </c>
      <c r="I496">
        <f t="shared" si="68"/>
        <v>133972.87353846154</v>
      </c>
      <c r="J496">
        <v>2846.9920000000002</v>
      </c>
    </row>
    <row r="497" spans="2:10">
      <c r="B497" s="60" t="s">
        <v>119</v>
      </c>
      <c r="C497" s="95" t="s">
        <v>124</v>
      </c>
      <c r="D497">
        <f t="shared" si="63"/>
        <v>393335.56153846148</v>
      </c>
      <c r="E497">
        <f t="shared" si="64"/>
        <v>401886.33461538464</v>
      </c>
      <c r="F497">
        <f t="shared" si="65"/>
        <v>404736.59230769234</v>
      </c>
      <c r="G497">
        <f t="shared" si="66"/>
        <v>376234.0153846154</v>
      </c>
      <c r="H497">
        <f t="shared" si="67"/>
        <v>444640.2</v>
      </c>
      <c r="I497">
        <f t="shared" si="68"/>
        <v>396755.87076923071</v>
      </c>
      <c r="J497">
        <v>4446.402</v>
      </c>
    </row>
    <row r="498" spans="2:10">
      <c r="B498" s="60" t="s">
        <v>119</v>
      </c>
      <c r="C498" s="95" t="s">
        <v>125</v>
      </c>
      <c r="D498">
        <f t="shared" si="63"/>
        <v>216937.54285714286</v>
      </c>
      <c r="E498">
        <f t="shared" si="64"/>
        <v>178069.56642857144</v>
      </c>
      <c r="F498">
        <f t="shared" si="65"/>
        <v>222963.5857142857</v>
      </c>
      <c r="G498">
        <f t="shared" si="66"/>
        <v>169934.40857142859</v>
      </c>
      <c r="H498">
        <f t="shared" si="67"/>
        <v>151856.28</v>
      </c>
      <c r="I498">
        <f t="shared" si="68"/>
        <v>195966.91371428574</v>
      </c>
      <c r="J498">
        <v>2530.9380000000001</v>
      </c>
    </row>
    <row r="499" spans="2:10">
      <c r="B499" s="60" t="s">
        <v>110</v>
      </c>
      <c r="C499" s="95" t="s">
        <v>126</v>
      </c>
      <c r="D499">
        <f t="shared" si="63"/>
        <v>407011.63999999996</v>
      </c>
      <c r="E499">
        <f t="shared" si="64"/>
        <v>307958.29700000002</v>
      </c>
      <c r="F499">
        <f t="shared" si="65"/>
        <v>317372.17166666669</v>
      </c>
      <c r="G499">
        <f t="shared" si="66"/>
        <v>269126.06399999995</v>
      </c>
      <c r="H499">
        <f t="shared" si="67"/>
        <v>343531.88107692305</v>
      </c>
      <c r="I499">
        <f t="shared" si="68"/>
        <v>322663.74895384617</v>
      </c>
      <c r="J499">
        <v>4360.8389999999999</v>
      </c>
    </row>
    <row r="500" spans="2:10">
      <c r="B500" s="60" t="s">
        <v>127</v>
      </c>
      <c r="C500" s="95" t="s">
        <v>128</v>
      </c>
      <c r="D500">
        <f t="shared" si="63"/>
        <v>546065.24</v>
      </c>
      <c r="E500">
        <f t="shared" si="64"/>
        <v>525045.52969696966</v>
      </c>
      <c r="F500">
        <f t="shared" si="65"/>
        <v>455186.24155400164</v>
      </c>
      <c r="G500">
        <f t="shared" si="66"/>
        <v>322600.37656565657</v>
      </c>
      <c r="H500">
        <f t="shared" si="67"/>
        <v>559034.84848484851</v>
      </c>
      <c r="I500">
        <f t="shared" si="68"/>
        <v>459379.86297125096</v>
      </c>
      <c r="J500">
        <v>5903.4080000000004</v>
      </c>
    </row>
    <row r="501" spans="2:10">
      <c r="B501" s="60" t="s">
        <v>119</v>
      </c>
      <c r="C501" s="95" t="s">
        <v>129</v>
      </c>
      <c r="D501">
        <f t="shared" si="63"/>
        <v>64826.666666666664</v>
      </c>
      <c r="E501">
        <f t="shared" si="64"/>
        <v>78641.999999999985</v>
      </c>
      <c r="F501">
        <f t="shared" si="65"/>
        <v>76345.454545454559</v>
      </c>
      <c r="G501">
        <f t="shared" si="66"/>
        <v>55542.399999999987</v>
      </c>
      <c r="H501">
        <f t="shared" si="67"/>
        <v>70591.418181818182</v>
      </c>
      <c r="I501">
        <f t="shared" si="68"/>
        <v>69012.540606060618</v>
      </c>
      <c r="J501">
        <v>1060.8</v>
      </c>
    </row>
    <row r="502" spans="2:10">
      <c r="B502" s="60" t="s">
        <v>119</v>
      </c>
      <c r="C502" s="95" t="s">
        <v>130</v>
      </c>
      <c r="D502">
        <f t="shared" si="63"/>
        <v>206317.05666666664</v>
      </c>
      <c r="E502">
        <f t="shared" si="64"/>
        <v>142191.48499999999</v>
      </c>
      <c r="F502">
        <f t="shared" si="65"/>
        <v>263140.54460317455</v>
      </c>
      <c r="G502">
        <f t="shared" si="66"/>
        <v>160592.73599999998</v>
      </c>
      <c r="H502">
        <f t="shared" si="67"/>
        <v>249810.92266666662</v>
      </c>
      <c r="I502">
        <f t="shared" si="68"/>
        <v>201282.60184761908</v>
      </c>
      <c r="J502">
        <v>3345.6819999999998</v>
      </c>
    </row>
    <row r="503" spans="2:10">
      <c r="B503" s="60" t="s">
        <v>122</v>
      </c>
      <c r="C503" s="95" t="s">
        <v>131</v>
      </c>
      <c r="D503">
        <f t="shared" si="63"/>
        <v>1067516.2030303031</v>
      </c>
      <c r="E503">
        <f t="shared" si="64"/>
        <v>1094002.6899545456</v>
      </c>
      <c r="F503">
        <f t="shared" si="65"/>
        <v>911417.13560606062</v>
      </c>
      <c r="G503">
        <f t="shared" si="66"/>
        <v>1007896.4301818181</v>
      </c>
      <c r="H503">
        <f t="shared" si="67"/>
        <v>1177087.6774545454</v>
      </c>
      <c r="I503">
        <f t="shared" si="68"/>
        <v>1016557.4106969697</v>
      </c>
      <c r="J503">
        <v>13293.598</v>
      </c>
    </row>
    <row r="504" spans="2:10">
      <c r="B504" s="60" t="s">
        <v>119</v>
      </c>
      <c r="C504" s="95" t="s">
        <v>132</v>
      </c>
      <c r="D504">
        <f t="shared" si="63"/>
        <v>95839.745192307702</v>
      </c>
      <c r="E504">
        <f t="shared" si="64"/>
        <v>98907.375110306384</v>
      </c>
      <c r="F504">
        <f t="shared" si="65"/>
        <v>105604.18861693861</v>
      </c>
      <c r="G504">
        <f t="shared" si="66"/>
        <v>53838.672187812197</v>
      </c>
      <c r="H504">
        <f t="shared" si="67"/>
        <v>104888.45952380954</v>
      </c>
      <c r="I504">
        <f t="shared" si="68"/>
        <v>89334.771668747882</v>
      </c>
      <c r="J504">
        <v>1230.5350000000001</v>
      </c>
    </row>
    <row r="505" spans="2:10">
      <c r="B505" s="60" t="s">
        <v>119</v>
      </c>
      <c r="C505" s="95" t="s">
        <v>133</v>
      </c>
      <c r="D505">
        <f t="shared" si="63"/>
        <v>491850.79930555547</v>
      </c>
      <c r="E505">
        <f t="shared" si="64"/>
        <v>563171.01287878782</v>
      </c>
      <c r="F505">
        <f t="shared" si="65"/>
        <v>532693.19153439149</v>
      </c>
      <c r="G505">
        <f t="shared" si="66"/>
        <v>294622.69366666669</v>
      </c>
      <c r="H505">
        <f t="shared" si="67"/>
        <v>529735.50549999997</v>
      </c>
      <c r="I505">
        <f t="shared" si="68"/>
        <v>470954.76858885278</v>
      </c>
      <c r="J505">
        <v>5853.4309999999996</v>
      </c>
    </row>
    <row r="506" spans="2:10">
      <c r="B506" s="60" t="s">
        <v>122</v>
      </c>
      <c r="C506" s="95" t="s">
        <v>134</v>
      </c>
      <c r="D506">
        <f t="shared" si="63"/>
        <v>179926.62692307692</v>
      </c>
      <c r="E506">
        <f t="shared" si="64"/>
        <v>171988.68749999997</v>
      </c>
      <c r="F506">
        <f t="shared" si="65"/>
        <v>189586.55320512818</v>
      </c>
      <c r="G506">
        <f t="shared" si="66"/>
        <v>130938.20076923077</v>
      </c>
      <c r="H506">
        <f t="shared" si="67"/>
        <v>220498.31730769228</v>
      </c>
      <c r="I506">
        <f t="shared" si="68"/>
        <v>171018.49490384612</v>
      </c>
      <c r="J506">
        <v>2751.819</v>
      </c>
    </row>
    <row r="507" spans="2:10">
      <c r="B507" s="60" t="s">
        <v>119</v>
      </c>
      <c r="C507" s="95" t="s">
        <v>135</v>
      </c>
      <c r="D507">
        <f t="shared" si="63"/>
        <v>1625174.5499999998</v>
      </c>
      <c r="E507">
        <f t="shared" si="64"/>
        <v>1107526.3599999999</v>
      </c>
      <c r="F507">
        <f t="shared" si="65"/>
        <v>1290776.4944444443</v>
      </c>
      <c r="G507">
        <f t="shared" si="66"/>
        <v>802555.33333333326</v>
      </c>
      <c r="H507">
        <f t="shared" si="67"/>
        <v>1075424.1466666667</v>
      </c>
      <c r="I507">
        <f t="shared" si="68"/>
        <v>1188183.1709999999</v>
      </c>
      <c r="J507">
        <v>18057.494999999999</v>
      </c>
    </row>
    <row r="508" spans="2:10">
      <c r="B508" s="60" t="s">
        <v>112</v>
      </c>
      <c r="C508" s="95" t="s">
        <v>136</v>
      </c>
      <c r="D508">
        <f t="shared" si="63"/>
        <v>1700789.918181818</v>
      </c>
      <c r="E508">
        <f t="shared" si="64"/>
        <v>1619408.0349999999</v>
      </c>
      <c r="F508">
        <f t="shared" si="65"/>
        <v>1450853.0484848483</v>
      </c>
      <c r="G508">
        <f t="shared" si="66"/>
        <v>1517909.281818182</v>
      </c>
      <c r="H508">
        <f t="shared" si="67"/>
        <v>608626.75781818177</v>
      </c>
      <c r="I508">
        <f t="shared" si="68"/>
        <v>1509204.1635272729</v>
      </c>
      <c r="J508">
        <v>24140.243999999999</v>
      </c>
    </row>
    <row r="509" spans="2:10">
      <c r="B509" s="60" t="s">
        <v>122</v>
      </c>
      <c r="C509" s="95" t="s">
        <v>137</v>
      </c>
      <c r="D509">
        <f t="shared" si="63"/>
        <v>109844.23717948719</v>
      </c>
      <c r="E509">
        <f t="shared" si="64"/>
        <v>115446.81884615385</v>
      </c>
      <c r="F509">
        <f t="shared" si="65"/>
        <v>143131.53759259259</v>
      </c>
      <c r="G509">
        <f t="shared" si="66"/>
        <v>135391.16866666666</v>
      </c>
      <c r="H509">
        <f t="shared" si="67"/>
        <v>141861.99282051279</v>
      </c>
      <c r="I509">
        <f t="shared" si="68"/>
        <v>128938.5642905983</v>
      </c>
      <c r="J509">
        <v>1803.758</v>
      </c>
    </row>
    <row r="510" spans="2:10">
      <c r="B510" s="60" t="s">
        <v>127</v>
      </c>
      <c r="C510" s="95" t="s">
        <v>138</v>
      </c>
      <c r="D510">
        <f t="shared" si="63"/>
        <v>54116.389047619035</v>
      </c>
      <c r="E510">
        <f t="shared" si="64"/>
        <v>31822.448901098902</v>
      </c>
      <c r="F510">
        <f t="shared" si="65"/>
        <v>24262.339047619047</v>
      </c>
      <c r="G510">
        <f t="shared" si="66"/>
        <v>30782.842666666667</v>
      </c>
      <c r="H510">
        <f t="shared" si="67"/>
        <v>65175.874725274734</v>
      </c>
      <c r="I510">
        <f t="shared" si="68"/>
        <v>35420.973706959696</v>
      </c>
      <c r="J510">
        <v>796.10799999999995</v>
      </c>
    </row>
    <row r="511" spans="2:10">
      <c r="B511" s="60" t="s">
        <v>127</v>
      </c>
      <c r="C511" s="95" t="s">
        <v>139</v>
      </c>
      <c r="D511">
        <f t="shared" si="63"/>
        <v>2380364.7275641025</v>
      </c>
      <c r="E511">
        <f t="shared" si="64"/>
        <v>1961087.203806194</v>
      </c>
      <c r="F511">
        <f t="shared" si="65"/>
        <v>2011889.8232656235</v>
      </c>
      <c r="G511">
        <f t="shared" si="66"/>
        <v>1930786.2764102567</v>
      </c>
      <c r="H511">
        <f t="shared" si="67"/>
        <v>2179172.1610256415</v>
      </c>
      <c r="I511">
        <f t="shared" si="68"/>
        <v>2063512.5104075924</v>
      </c>
      <c r="J511">
        <v>25832.132000000001</v>
      </c>
    </row>
    <row r="512" spans="2:10">
      <c r="B512" s="60" t="s">
        <v>127</v>
      </c>
      <c r="C512" s="95" t="s">
        <v>140</v>
      </c>
      <c r="D512">
        <f t="shared" si="63"/>
        <v>46357.022727272721</v>
      </c>
      <c r="E512">
        <f t="shared" si="64"/>
        <v>44672.843076923076</v>
      </c>
      <c r="F512">
        <f t="shared" si="65"/>
        <v>44268.409615384611</v>
      </c>
      <c r="G512">
        <f t="shared" si="66"/>
        <v>32159.76923076923</v>
      </c>
      <c r="H512">
        <f t="shared" si="67"/>
        <v>48695.029090909076</v>
      </c>
      <c r="I512">
        <f t="shared" si="68"/>
        <v>41961.189807692303</v>
      </c>
      <c r="J512">
        <v>532.09799999999996</v>
      </c>
    </row>
    <row r="513" spans="2:10">
      <c r="B513" s="60" t="s">
        <v>115</v>
      </c>
      <c r="C513" s="95" t="s">
        <v>141</v>
      </c>
      <c r="D513">
        <f t="shared" si="63"/>
        <v>56301.435937500006</v>
      </c>
      <c r="E513">
        <f t="shared" si="64"/>
        <v>47370.199604166672</v>
      </c>
      <c r="F513">
        <f t="shared" si="65"/>
        <v>42859.668611111112</v>
      </c>
      <c r="G513">
        <f t="shared" si="66"/>
        <v>22636.0645</v>
      </c>
      <c r="H513">
        <f t="shared" si="67"/>
        <v>59284.930833333325</v>
      </c>
      <c r="I513">
        <f t="shared" si="68"/>
        <v>42215.490358333329</v>
      </c>
      <c r="J513">
        <v>923.92100000000005</v>
      </c>
    </row>
    <row r="514" spans="2:10">
      <c r="B514" s="60" t="s">
        <v>127</v>
      </c>
      <c r="C514" s="95" t="s">
        <v>142</v>
      </c>
      <c r="D514">
        <f t="shared" si="63"/>
        <v>699300.38571428577</v>
      </c>
      <c r="E514">
        <f t="shared" si="64"/>
        <v>698503.46219780226</v>
      </c>
      <c r="F514">
        <f t="shared" si="65"/>
        <v>696533.2901709401</v>
      </c>
      <c r="G514">
        <f t="shared" si="66"/>
        <v>640813.44436363631</v>
      </c>
      <c r="H514">
        <f t="shared" si="67"/>
        <v>689870.12410256406</v>
      </c>
      <c r="I514">
        <f t="shared" si="68"/>
        <v>683217.6239297369</v>
      </c>
      <c r="J514">
        <v>7252.0039999999999</v>
      </c>
    </row>
    <row r="515" spans="2:10">
      <c r="B515" s="60" t="s">
        <v>122</v>
      </c>
      <c r="C515" s="95" t="s">
        <v>143</v>
      </c>
      <c r="D515">
        <f t="shared" si="63"/>
        <v>320098.02916666673</v>
      </c>
      <c r="E515">
        <f t="shared" si="64"/>
        <v>178878.31041666665</v>
      </c>
      <c r="F515">
        <f t="shared" si="65"/>
        <v>258817.23</v>
      </c>
      <c r="G515">
        <f t="shared" si="66"/>
        <v>112975.77499999999</v>
      </c>
      <c r="H515">
        <f t="shared" si="67"/>
        <v>369054.19833333336</v>
      </c>
      <c r="I515">
        <f t="shared" si="68"/>
        <v>224137.09058333334</v>
      </c>
      <c r="J515">
        <v>4519.0309999999999</v>
      </c>
    </row>
    <row r="516" spans="2:10">
      <c r="B516" s="60" t="s">
        <v>119</v>
      </c>
      <c r="C516" s="95" t="s">
        <v>144</v>
      </c>
      <c r="D516">
        <f t="shared" si="63"/>
        <v>265179.45282051276</v>
      </c>
      <c r="E516">
        <f t="shared" si="64"/>
        <v>241548.253986014</v>
      </c>
      <c r="F516">
        <f t="shared" si="65"/>
        <v>264876.6755555555</v>
      </c>
      <c r="G516">
        <f t="shared" si="66"/>
        <v>185000.47097435899</v>
      </c>
      <c r="H516">
        <f t="shared" si="67"/>
        <v>262155.2422564103</v>
      </c>
      <c r="I516">
        <f t="shared" si="68"/>
        <v>240166.42388438218</v>
      </c>
      <c r="J516">
        <v>2917.348</v>
      </c>
    </row>
    <row r="517" spans="2:10">
      <c r="B517" s="60" t="s">
        <v>119</v>
      </c>
      <c r="C517" s="95" t="s">
        <v>145</v>
      </c>
      <c r="D517">
        <f t="shared" si="63"/>
        <v>39679.587500000009</v>
      </c>
      <c r="E517">
        <f t="shared" si="64"/>
        <v>36278.479999999996</v>
      </c>
      <c r="F517">
        <f t="shared" si="65"/>
        <v>37250.224999999999</v>
      </c>
      <c r="G517">
        <f t="shared" si="66"/>
        <v>26561.030000000002</v>
      </c>
      <c r="H517">
        <f t="shared" si="67"/>
        <v>34334.99</v>
      </c>
      <c r="I517">
        <f t="shared" si="68"/>
        <v>34723.688000000002</v>
      </c>
      <c r="J517">
        <v>453.48099999999999</v>
      </c>
    </row>
    <row r="518" spans="2:10">
      <c r="B518" s="60" t="s">
        <v>122</v>
      </c>
      <c r="C518" s="95" t="s">
        <v>146</v>
      </c>
      <c r="D518">
        <f t="shared" si="63"/>
        <v>216312.53011363634</v>
      </c>
      <c r="E518">
        <f t="shared" si="64"/>
        <v>216091.23852272725</v>
      </c>
      <c r="F518">
        <f t="shared" si="65"/>
        <v>214210.25999999995</v>
      </c>
      <c r="G518">
        <f t="shared" si="66"/>
        <v>108344.36290909089</v>
      </c>
      <c r="H518">
        <f t="shared" si="67"/>
        <v>155789.28</v>
      </c>
      <c r="I518">
        <f t="shared" si="68"/>
        <v>185619.38645454543</v>
      </c>
      <c r="J518">
        <v>2921.049</v>
      </c>
    </row>
    <row r="519" spans="2:10">
      <c r="B519" s="60" t="s">
        <v>122</v>
      </c>
      <c r="C519" s="95" t="s">
        <v>147</v>
      </c>
      <c r="D519">
        <f t="shared" si="63"/>
        <v>155221.33333333334</v>
      </c>
      <c r="E519">
        <f t="shared" si="64"/>
        <v>133781.38666666666</v>
      </c>
      <c r="F519">
        <f t="shared" si="65"/>
        <v>170743.46666666667</v>
      </c>
      <c r="G519">
        <f t="shared" si="66"/>
        <v>138535.03999999998</v>
      </c>
      <c r="H519">
        <f t="shared" si="67"/>
        <v>217697.92000000001</v>
      </c>
      <c r="I519">
        <f t="shared" si="68"/>
        <v>154542.24000000002</v>
      </c>
      <c r="J519">
        <v>2561.152</v>
      </c>
    </row>
    <row r="520" spans="2:10">
      <c r="B520" s="60" t="s">
        <v>110</v>
      </c>
      <c r="C520" s="95" t="s">
        <v>148</v>
      </c>
      <c r="D520">
        <f t="shared" si="63"/>
        <v>27720091.719696965</v>
      </c>
      <c r="E520">
        <f t="shared" si="64"/>
        <v>21770732.411931816</v>
      </c>
      <c r="F520">
        <f t="shared" si="65"/>
        <v>25628009.325757571</v>
      </c>
      <c r="G520">
        <f t="shared" si="66"/>
        <v>18703216.601818178</v>
      </c>
      <c r="H520">
        <f t="shared" si="67"/>
        <v>17259679.75</v>
      </c>
      <c r="I520">
        <f t="shared" si="68"/>
        <v>23125355.762007575</v>
      </c>
      <c r="J520">
        <v>345193.59499999997</v>
      </c>
    </row>
    <row r="521" spans="2:10">
      <c r="B521" s="60" t="s">
        <v>112</v>
      </c>
      <c r="C521" s="95" t="s">
        <v>150</v>
      </c>
      <c r="D521">
        <f t="shared" si="63"/>
        <v>850701.07386363624</v>
      </c>
      <c r="E521">
        <f t="shared" si="64"/>
        <v>461849.97007575753</v>
      </c>
      <c r="F521">
        <f t="shared" si="65"/>
        <v>562338.20535714272</v>
      </c>
      <c r="G521">
        <f t="shared" si="66"/>
        <v>533705.99696969683</v>
      </c>
      <c r="H521">
        <f t="shared" si="67"/>
        <v>495230.40404040396</v>
      </c>
      <c r="I521">
        <f t="shared" si="68"/>
        <v>589399.68983946613</v>
      </c>
      <c r="J521">
        <v>9428.4249999999993</v>
      </c>
    </row>
    <row r="522" spans="2:10">
      <c r="B522" s="60" t="s">
        <v>122</v>
      </c>
      <c r="C522" s="95" t="s">
        <v>151</v>
      </c>
      <c r="D522">
        <f t="shared" si="63"/>
        <v>76884.892857142855</v>
      </c>
      <c r="E522">
        <f t="shared" si="64"/>
        <v>62635.798339438341</v>
      </c>
      <c r="F522">
        <f t="shared" si="65"/>
        <v>50680.922521922519</v>
      </c>
      <c r="G522">
        <f t="shared" si="66"/>
        <v>52064.274920634918</v>
      </c>
      <c r="H522">
        <f t="shared" si="67"/>
        <v>0</v>
      </c>
      <c r="I522">
        <f t="shared" si="68"/>
        <v>58880.770898977571</v>
      </c>
      <c r="J522">
        <v>782.82799999999997</v>
      </c>
    </row>
    <row r="523" spans="2:10">
      <c r="B523" s="60" t="s">
        <v>112</v>
      </c>
      <c r="C523" s="95" t="s">
        <v>152</v>
      </c>
      <c r="D523">
        <f t="shared" si="63"/>
        <v>229976.32874999999</v>
      </c>
      <c r="E523">
        <f t="shared" si="64"/>
        <v>199068.05520535712</v>
      </c>
      <c r="F523">
        <f t="shared" si="65"/>
        <v>212035.44991071429</v>
      </c>
      <c r="G523">
        <f t="shared" si="66"/>
        <v>181698.41953846152</v>
      </c>
      <c r="H523">
        <f t="shared" si="67"/>
        <v>155529.54271153844</v>
      </c>
      <c r="I523">
        <f t="shared" si="68"/>
        <v>202620.593784478</v>
      </c>
      <c r="J523">
        <v>2543.5169999999998</v>
      </c>
    </row>
    <row r="524" spans="2:10">
      <c r="B524" s="60" t="s">
        <v>115</v>
      </c>
      <c r="C524" s="95" t="s">
        <v>153</v>
      </c>
      <c r="D524">
        <f t="shared" si="63"/>
        <v>342223.36634615384</v>
      </c>
      <c r="E524">
        <f t="shared" si="64"/>
        <v>328938.74621794873</v>
      </c>
      <c r="F524">
        <f t="shared" si="65"/>
        <v>307349.05066045071</v>
      </c>
      <c r="G524">
        <f t="shared" si="66"/>
        <v>297060.90874825174</v>
      </c>
      <c r="H524">
        <f t="shared" si="67"/>
        <v>355219.19038461545</v>
      </c>
      <c r="I524">
        <f t="shared" si="68"/>
        <v>318463.32441724942</v>
      </c>
      <c r="J524">
        <v>4505.2190000000001</v>
      </c>
    </row>
    <row r="525" spans="2:10">
      <c r="B525" s="60" t="s">
        <v>127</v>
      </c>
      <c r="C525" s="95" t="s">
        <v>154</v>
      </c>
      <c r="D525">
        <f t="shared" si="63"/>
        <v>1262049.3346153847</v>
      </c>
      <c r="E525">
        <f t="shared" si="64"/>
        <v>1182449.4909615384</v>
      </c>
      <c r="F525">
        <f t="shared" si="65"/>
        <v>1093326.1615384617</v>
      </c>
      <c r="G525">
        <f t="shared" si="66"/>
        <v>1054182.3853846153</v>
      </c>
      <c r="H525">
        <f t="shared" si="67"/>
        <v>1148217.4338461538</v>
      </c>
      <c r="I525">
        <f t="shared" si="68"/>
        <v>1137854.0816153847</v>
      </c>
      <c r="J525">
        <v>12867.954</v>
      </c>
    </row>
    <row r="526" spans="2:10">
      <c r="B526" s="60" t="s">
        <v>115</v>
      </c>
      <c r="C526" s="95" t="s">
        <v>155</v>
      </c>
      <c r="D526">
        <f t="shared" si="63"/>
        <v>68606.891666666677</v>
      </c>
      <c r="E526">
        <f t="shared" si="64"/>
        <v>100755.13503508772</v>
      </c>
      <c r="F526">
        <f t="shared" si="65"/>
        <v>104242.52119883039</v>
      </c>
      <c r="G526">
        <f t="shared" si="66"/>
        <v>83745.322105263156</v>
      </c>
      <c r="H526">
        <f t="shared" si="67"/>
        <v>96567.0498245614</v>
      </c>
      <c r="I526">
        <f t="shared" si="68"/>
        <v>90909.844717543834</v>
      </c>
      <c r="J526">
        <v>1587.4259999999999</v>
      </c>
    </row>
    <row r="527" spans="2:10">
      <c r="B527" s="60" t="s">
        <v>110</v>
      </c>
      <c r="C527" s="95" t="s">
        <v>156</v>
      </c>
      <c r="D527">
        <f t="shared" si="63"/>
        <v>111716.40000000001</v>
      </c>
      <c r="E527">
        <f t="shared" si="64"/>
        <v>74242.506565656557</v>
      </c>
      <c r="F527">
        <f t="shared" si="65"/>
        <v>95510.625925925924</v>
      </c>
      <c r="G527">
        <f t="shared" si="66"/>
        <v>74900.768181818188</v>
      </c>
      <c r="H527">
        <f t="shared" si="67"/>
        <v>182470.12</v>
      </c>
      <c r="I527">
        <f t="shared" si="68"/>
        <v>93693.667136363641</v>
      </c>
      <c r="J527">
        <v>1861.94</v>
      </c>
    </row>
    <row r="528" spans="2:10">
      <c r="B528" s="60" t="s">
        <v>127</v>
      </c>
      <c r="C528" s="95" t="s">
        <v>157</v>
      </c>
      <c r="D528">
        <f t="shared" si="63"/>
        <v>51072.749999999993</v>
      </c>
      <c r="E528">
        <f t="shared" si="64"/>
        <v>49600.557714285715</v>
      </c>
      <c r="F528">
        <f t="shared" si="65"/>
        <v>47539.854358974357</v>
      </c>
      <c r="G528">
        <f t="shared" si="66"/>
        <v>32427.142857142851</v>
      </c>
      <c r="H528">
        <f t="shared" si="67"/>
        <v>45605.53371428571</v>
      </c>
      <c r="I528">
        <f t="shared" si="68"/>
        <v>44783.680250549442</v>
      </c>
      <c r="J528">
        <v>544.77599999999995</v>
      </c>
    </row>
    <row r="529" spans="2:10">
      <c r="B529" s="60" t="s">
        <v>127</v>
      </c>
      <c r="C529" s="95" t="s">
        <v>158</v>
      </c>
      <c r="D529">
        <f t="shared" si="63"/>
        <v>95614.609150326811</v>
      </c>
      <c r="E529">
        <f t="shared" si="64"/>
        <v>77396.521307189556</v>
      </c>
      <c r="F529">
        <f t="shared" si="65"/>
        <v>68790.290196078437</v>
      </c>
      <c r="G529">
        <f t="shared" si="66"/>
        <v>51018.892549019612</v>
      </c>
      <c r="H529">
        <f t="shared" si="67"/>
        <v>71946.900915032675</v>
      </c>
      <c r="I529">
        <f t="shared" si="68"/>
        <v>71591.381333333338</v>
      </c>
      <c r="J529">
        <v>1121.5360000000001</v>
      </c>
    </row>
    <row r="530" spans="2:10">
      <c r="B530" s="60" t="s">
        <v>119</v>
      </c>
      <c r="C530" s="95" t="s">
        <v>159</v>
      </c>
      <c r="D530">
        <f t="shared" si="63"/>
        <v>614647.58928571432</v>
      </c>
      <c r="E530">
        <f t="shared" si="64"/>
        <v>512626.76992673991</v>
      </c>
      <c r="F530">
        <f t="shared" si="65"/>
        <v>514068.8928571429</v>
      </c>
      <c r="G530">
        <f t="shared" si="66"/>
        <v>337631.82109890104</v>
      </c>
      <c r="H530">
        <f t="shared" si="67"/>
        <v>462413.66111111105</v>
      </c>
      <c r="I530">
        <f t="shared" si="68"/>
        <v>487204.17802991439</v>
      </c>
      <c r="J530">
        <v>6258.23</v>
      </c>
    </row>
    <row r="531" spans="2:10">
      <c r="B531" s="60" t="s">
        <v>127</v>
      </c>
      <c r="C531" s="95" t="s">
        <v>160</v>
      </c>
      <c r="D531">
        <f t="shared" si="63"/>
        <v>416582.93333333329</v>
      </c>
      <c r="E531">
        <f t="shared" si="64"/>
        <v>405810.41230769228</v>
      </c>
      <c r="F531">
        <f t="shared" si="65"/>
        <v>383381.08966588968</v>
      </c>
      <c r="G531">
        <f t="shared" si="66"/>
        <v>364852.51878787874</v>
      </c>
      <c r="H531">
        <f t="shared" si="67"/>
        <v>399265.0830769231</v>
      </c>
      <c r="I531">
        <f t="shared" si="68"/>
        <v>390669.37987878796</v>
      </c>
      <c r="J531">
        <v>4254.4639999999999</v>
      </c>
    </row>
    <row r="532" spans="2:10">
      <c r="B532" s="60" t="s">
        <v>110</v>
      </c>
      <c r="C532" s="95" t="s">
        <v>161</v>
      </c>
      <c r="D532">
        <f t="shared" si="63"/>
        <v>605800.29636363639</v>
      </c>
      <c r="E532">
        <f t="shared" si="64"/>
        <v>536602.49277056276</v>
      </c>
      <c r="F532">
        <f t="shared" si="65"/>
        <v>346947.56273809518</v>
      </c>
      <c r="G532">
        <f t="shared" si="66"/>
        <v>418990.5706565656</v>
      </c>
      <c r="H532">
        <f t="shared" si="67"/>
        <v>261089.33809523808</v>
      </c>
      <c r="I532">
        <f t="shared" si="68"/>
        <v>450366.93621717184</v>
      </c>
      <c r="J532">
        <v>8435.1939999999995</v>
      </c>
    </row>
    <row r="533" spans="2:10">
      <c r="B533" s="60" t="s">
        <v>119</v>
      </c>
      <c r="C533" s="95" t="s">
        <v>162</v>
      </c>
      <c r="D533">
        <f t="shared" si="63"/>
        <v>401921.38846153847</v>
      </c>
      <c r="E533">
        <f t="shared" si="64"/>
        <v>343603.38307692303</v>
      </c>
      <c r="F533">
        <f t="shared" si="65"/>
        <v>375652.01666666655</v>
      </c>
      <c r="G533">
        <f t="shared" si="66"/>
        <v>340260.00848484848</v>
      </c>
      <c r="H533">
        <f t="shared" si="67"/>
        <v>384303.39644444449</v>
      </c>
      <c r="I533">
        <f t="shared" si="68"/>
        <v>366080.7312511268</v>
      </c>
      <c r="J533">
        <v>4098.0219999999999</v>
      </c>
    </row>
    <row r="534" spans="2:10">
      <c r="B534" s="60" t="s">
        <v>119</v>
      </c>
      <c r="C534" s="95" t="s">
        <v>163</v>
      </c>
      <c r="D534">
        <f t="shared" si="63"/>
        <v>96983.435714285704</v>
      </c>
      <c r="E534">
        <f t="shared" si="64"/>
        <v>68060.564945054939</v>
      </c>
      <c r="F534">
        <f t="shared" si="65"/>
        <v>74837.406418581406</v>
      </c>
      <c r="G534">
        <f t="shared" si="66"/>
        <v>46618.826333666329</v>
      </c>
      <c r="H534">
        <f t="shared" si="67"/>
        <v>52221.849999999991</v>
      </c>
      <c r="I534">
        <f t="shared" si="68"/>
        <v>69725.821140859131</v>
      </c>
      <c r="J534">
        <v>1044.4369999999999</v>
      </c>
    </row>
    <row r="535" spans="2:10">
      <c r="B535" s="60" t="s">
        <v>122</v>
      </c>
      <c r="C535" s="95" t="s">
        <v>164</v>
      </c>
      <c r="D535">
        <f t="shared" si="63"/>
        <v>2735743.7410714286</v>
      </c>
      <c r="E535">
        <f t="shared" si="64"/>
        <v>2902694.2565521984</v>
      </c>
      <c r="F535">
        <f t="shared" si="65"/>
        <v>2771596.7929487182</v>
      </c>
      <c r="G535">
        <f t="shared" si="66"/>
        <v>2027723.9079120879</v>
      </c>
      <c r="H535">
        <f t="shared" si="67"/>
        <v>2778863.7672580755</v>
      </c>
      <c r="I535">
        <f t="shared" si="68"/>
        <v>2605040.8027502666</v>
      </c>
      <c r="J535">
        <v>34044.811000000002</v>
      </c>
    </row>
    <row r="536" spans="2:10">
      <c r="B536" s="60" t="s">
        <v>115</v>
      </c>
      <c r="C536" s="95" t="s">
        <v>165</v>
      </c>
      <c r="D536">
        <f t="shared" si="63"/>
        <v>106585.7</v>
      </c>
      <c r="E536">
        <f t="shared" si="64"/>
        <v>8198.9</v>
      </c>
      <c r="F536">
        <f t="shared" si="65"/>
        <v>25963.183333333334</v>
      </c>
      <c r="G536">
        <f t="shared" si="66"/>
        <v>26236.48</v>
      </c>
      <c r="H536">
        <f t="shared" si="67"/>
        <v>0</v>
      </c>
      <c r="I536">
        <f t="shared" si="68"/>
        <v>40994.500000000015</v>
      </c>
      <c r="J536">
        <v>1065.857</v>
      </c>
    </row>
    <row r="537" spans="2:10">
      <c r="B537" s="60" t="s">
        <v>110</v>
      </c>
      <c r="C537" s="95" t="s">
        <v>166</v>
      </c>
      <c r="D537">
        <f t="shared" si="63"/>
        <v>84619.8</v>
      </c>
      <c r="E537">
        <f t="shared" si="64"/>
        <v>81013.384714285712</v>
      </c>
      <c r="F537">
        <f t="shared" si="65"/>
        <v>76762.247142857144</v>
      </c>
      <c r="G537">
        <f t="shared" si="66"/>
        <v>73901.292000000001</v>
      </c>
      <c r="H537">
        <f t="shared" si="67"/>
        <v>68098.791428571436</v>
      </c>
      <c r="I537">
        <f t="shared" si="68"/>
        <v>78035.573657142857</v>
      </c>
      <c r="J537">
        <v>846.19799999999998</v>
      </c>
    </row>
    <row r="538" spans="2:10">
      <c r="B538" s="60" t="s">
        <v>112</v>
      </c>
      <c r="C538" s="95" t="s">
        <v>167</v>
      </c>
      <c r="D538">
        <f t="shared" si="63"/>
        <v>709208.92797846894</v>
      </c>
      <c r="E538">
        <f t="shared" si="64"/>
        <v>598777.482027772</v>
      </c>
      <c r="F538">
        <f t="shared" si="65"/>
        <v>626062.27885104925</v>
      </c>
      <c r="G538">
        <f t="shared" si="66"/>
        <v>542186.16466666677</v>
      </c>
      <c r="H538">
        <f t="shared" si="67"/>
        <v>427704.69908771937</v>
      </c>
      <c r="I538">
        <f t="shared" si="68"/>
        <v>606347.74177761562</v>
      </c>
      <c r="J538">
        <v>9381.4140000000007</v>
      </c>
    </row>
    <row r="539" spans="2:10">
      <c r="B539" s="60" t="s">
        <v>119</v>
      </c>
      <c r="C539" s="95" t="s">
        <v>168</v>
      </c>
      <c r="D539">
        <f t="shared" si="63"/>
        <v>596970.01748251752</v>
      </c>
      <c r="E539">
        <f t="shared" si="64"/>
        <v>542188.06887820514</v>
      </c>
      <c r="F539">
        <f t="shared" si="65"/>
        <v>513447.27903651894</v>
      </c>
      <c r="G539">
        <f t="shared" si="66"/>
        <v>480043.49005827506</v>
      </c>
      <c r="H539">
        <f t="shared" si="67"/>
        <v>656858.04963636363</v>
      </c>
      <c r="I539">
        <f t="shared" si="68"/>
        <v>534719.57597948727</v>
      </c>
      <c r="J539">
        <v>6829.3370000000004</v>
      </c>
    </row>
    <row r="540" spans="2:10">
      <c r="B540" s="60" t="s">
        <v>110</v>
      </c>
      <c r="C540" s="95" t="s">
        <v>169</v>
      </c>
      <c r="D540">
        <f t="shared" si="63"/>
        <v>1418991.9545454544</v>
      </c>
      <c r="E540">
        <f t="shared" si="64"/>
        <v>1129562.6431818181</v>
      </c>
      <c r="F540">
        <f t="shared" si="65"/>
        <v>1006433.1825757574</v>
      </c>
      <c r="G540">
        <f t="shared" si="66"/>
        <v>671205.71818181814</v>
      </c>
      <c r="H540">
        <f t="shared" si="67"/>
        <v>1105462.3036363635</v>
      </c>
      <c r="I540">
        <f t="shared" si="68"/>
        <v>1034715.4190454544</v>
      </c>
      <c r="J540">
        <v>14865.63</v>
      </c>
    </row>
    <row r="541" spans="2:10">
      <c r="B541" s="60" t="s">
        <v>127</v>
      </c>
      <c r="C541" s="95" t="s">
        <v>170</v>
      </c>
      <c r="D541">
        <f t="shared" si="63"/>
        <v>44788.87291666666</v>
      </c>
      <c r="E541">
        <f t="shared" si="64"/>
        <v>38624.614615384613</v>
      </c>
      <c r="F541">
        <f t="shared" si="65"/>
        <v>34874.29764957264</v>
      </c>
      <c r="G541">
        <f t="shared" si="66"/>
        <v>45297.367435897439</v>
      </c>
      <c r="H541">
        <f t="shared" si="67"/>
        <v>59970.9</v>
      </c>
      <c r="I541">
        <f t="shared" si="68"/>
        <v>41467.873660256409</v>
      </c>
      <c r="J541">
        <v>636.05499999999995</v>
      </c>
    </row>
    <row r="542" spans="2:10">
      <c r="B542" s="60" t="s">
        <v>110</v>
      </c>
      <c r="C542" s="95" t="s">
        <v>171</v>
      </c>
      <c r="D542">
        <f t="shared" si="63"/>
        <v>829793.07361111115</v>
      </c>
      <c r="E542">
        <f t="shared" si="64"/>
        <v>822780.73777777771</v>
      </c>
      <c r="F542">
        <f t="shared" si="65"/>
        <v>792439.78142701532</v>
      </c>
      <c r="G542">
        <f t="shared" si="66"/>
        <v>698483.64771241834</v>
      </c>
      <c r="H542">
        <f t="shared" si="67"/>
        <v>738632.7077777778</v>
      </c>
      <c r="I542">
        <f t="shared" si="68"/>
        <v>779799.24402287591</v>
      </c>
      <c r="J542">
        <v>8414.8029999999999</v>
      </c>
    </row>
    <row r="543" spans="2:10">
      <c r="B543" s="60" t="s">
        <v>122</v>
      </c>
      <c r="C543" s="95" t="s">
        <v>172</v>
      </c>
      <c r="D543">
        <f t="shared" si="63"/>
        <v>154062.98363636364</v>
      </c>
      <c r="E543">
        <f t="shared" si="64"/>
        <v>153321.78715151516</v>
      </c>
      <c r="F543">
        <f t="shared" si="65"/>
        <v>156741.62739538241</v>
      </c>
      <c r="G543">
        <f t="shared" si="66"/>
        <v>131724.98549350648</v>
      </c>
      <c r="H543">
        <f t="shared" si="67"/>
        <v>149404.03430303029</v>
      </c>
      <c r="I543">
        <f t="shared" si="68"/>
        <v>148900.8904647186</v>
      </c>
      <c r="J543">
        <v>1747.106</v>
      </c>
    </row>
    <row r="544" spans="2:10">
      <c r="B544" s="60" t="s">
        <v>119</v>
      </c>
      <c r="C544" s="95" t="s">
        <v>173</v>
      </c>
      <c r="D544">
        <f t="shared" si="63"/>
        <v>451287.5</v>
      </c>
      <c r="E544">
        <f t="shared" si="64"/>
        <v>428478.92180735926</v>
      </c>
      <c r="F544">
        <f t="shared" si="65"/>
        <v>397149.53067765571</v>
      </c>
      <c r="G544">
        <f t="shared" si="66"/>
        <v>296425.10614385619</v>
      </c>
      <c r="H544">
        <f t="shared" si="67"/>
        <v>444840.5357142858</v>
      </c>
      <c r="I544">
        <f t="shared" si="68"/>
        <v>391446.44688644685</v>
      </c>
      <c r="J544">
        <v>4512.875</v>
      </c>
    </row>
    <row r="545" spans="2:10">
      <c r="B545" s="60" t="s">
        <v>127</v>
      </c>
      <c r="C545" s="95" t="s">
        <v>174</v>
      </c>
      <c r="D545">
        <f t="shared" si="63"/>
        <v>3883268.3239583331</v>
      </c>
      <c r="E545">
        <f t="shared" si="64"/>
        <v>3306391.3250919124</v>
      </c>
      <c r="F545">
        <f t="shared" si="65"/>
        <v>3105437.7490808824</v>
      </c>
      <c r="G545">
        <f t="shared" si="66"/>
        <v>1702453.9350000001</v>
      </c>
      <c r="H545">
        <f t="shared" si="67"/>
        <v>2465091.6705882354</v>
      </c>
      <c r="I545">
        <f t="shared" si="68"/>
        <v>2918431.3218137254</v>
      </c>
      <c r="J545">
        <v>43652.665000000001</v>
      </c>
    </row>
    <row r="546" spans="2:10">
      <c r="B546" s="60" t="s">
        <v>110</v>
      </c>
      <c r="C546" s="95" t="s">
        <v>177</v>
      </c>
      <c r="D546">
        <f t="shared" si="63"/>
        <v>4180249.6071428573</v>
      </c>
      <c r="E546">
        <f t="shared" si="64"/>
        <v>2534541.3116630036</v>
      </c>
      <c r="F546">
        <f t="shared" si="65"/>
        <v>2559757.784126984</v>
      </c>
      <c r="G546">
        <f t="shared" si="66"/>
        <v>2132734.9831981352</v>
      </c>
      <c r="H546">
        <f t="shared" si="67"/>
        <v>2413349.8016849812</v>
      </c>
      <c r="I546">
        <f t="shared" si="68"/>
        <v>2764736.7548830505</v>
      </c>
      <c r="J546">
        <v>52020.883999999998</v>
      </c>
    </row>
    <row r="547" spans="2:10">
      <c r="B547" s="60" t="s">
        <v>112</v>
      </c>
      <c r="C547" s="95" t="s">
        <v>182</v>
      </c>
      <c r="D547">
        <f t="shared" si="63"/>
        <v>108239.08482142857</v>
      </c>
      <c r="E547">
        <f t="shared" si="64"/>
        <v>70204.452564102568</v>
      </c>
      <c r="F547">
        <f t="shared" si="65"/>
        <v>85007.28125</v>
      </c>
      <c r="G547">
        <f t="shared" si="66"/>
        <v>94986.396875000006</v>
      </c>
      <c r="H547">
        <f t="shared" si="67"/>
        <v>80224.99553113553</v>
      </c>
      <c r="I547">
        <f t="shared" si="68"/>
        <v>88630.969477540013</v>
      </c>
      <c r="J547">
        <v>1182.71</v>
      </c>
    </row>
    <row r="548" spans="2:10">
      <c r="B548" s="60" t="s">
        <v>122</v>
      </c>
      <c r="C548" s="95" t="s">
        <v>183</v>
      </c>
      <c r="D548">
        <f t="shared" si="63"/>
        <v>91984.517424242425</v>
      </c>
      <c r="E548">
        <f t="shared" si="64"/>
        <v>74824.715909090897</v>
      </c>
      <c r="F548">
        <f t="shared" si="65"/>
        <v>83138.573232323222</v>
      </c>
      <c r="G548">
        <f t="shared" si="66"/>
        <v>59700.14666666666</v>
      </c>
      <c r="H548">
        <f t="shared" si="67"/>
        <v>75503.126666666649</v>
      </c>
      <c r="I548">
        <f t="shared" si="68"/>
        <v>77003.611636363654</v>
      </c>
      <c r="J548">
        <v>1053.5319999999999</v>
      </c>
    </row>
    <row r="549" spans="2:10">
      <c r="B549" s="60" t="s">
        <v>110</v>
      </c>
      <c r="C549" s="95" t="s">
        <v>184</v>
      </c>
      <c r="D549">
        <f t="shared" si="63"/>
        <v>96309.451923076907</v>
      </c>
      <c r="E549">
        <f t="shared" si="64"/>
        <v>107510.02802197803</v>
      </c>
      <c r="F549">
        <f t="shared" si="65"/>
        <v>174306.54326923075</v>
      </c>
      <c r="G549">
        <f t="shared" si="66"/>
        <v>88286.893956043947</v>
      </c>
      <c r="H549">
        <f t="shared" si="67"/>
        <v>193471.54285714281</v>
      </c>
      <c r="I549">
        <f t="shared" si="68"/>
        <v>124801.15960164835</v>
      </c>
      <c r="J549">
        <v>2116.0949999999998</v>
      </c>
    </row>
    <row r="550" spans="2:10">
      <c r="B550" s="60" t="s">
        <v>122</v>
      </c>
      <c r="C550" s="95" t="s">
        <v>185</v>
      </c>
      <c r="D550">
        <f t="shared" si="63"/>
        <v>462429.83186813188</v>
      </c>
      <c r="E550">
        <f t="shared" si="64"/>
        <v>546552.38082051289</v>
      </c>
      <c r="F550">
        <f t="shared" si="65"/>
        <v>547409.81147186155</v>
      </c>
      <c r="G550">
        <f t="shared" si="66"/>
        <v>563462.35619047622</v>
      </c>
      <c r="H550">
        <f t="shared" si="67"/>
        <v>749960.46</v>
      </c>
      <c r="I550">
        <f t="shared" si="68"/>
        <v>544382.9980269064</v>
      </c>
      <c r="J550">
        <v>8332.8940000000002</v>
      </c>
    </row>
    <row r="551" spans="2:10">
      <c r="B551" s="60" t="s">
        <v>110</v>
      </c>
      <c r="C551" s="95" t="s">
        <v>186</v>
      </c>
      <c r="D551">
        <f t="shared" si="63"/>
        <v>2551902.9375</v>
      </c>
      <c r="E551">
        <f t="shared" si="64"/>
        <v>1746635.7883333333</v>
      </c>
      <c r="F551">
        <f t="shared" si="65"/>
        <v>1869677.034343434</v>
      </c>
      <c r="G551">
        <f t="shared" si="66"/>
        <v>1860053.6966666668</v>
      </c>
      <c r="H551">
        <f t="shared" si="67"/>
        <v>2266708.4516363638</v>
      </c>
      <c r="I551">
        <f t="shared" si="68"/>
        <v>1998959.7022181815</v>
      </c>
      <c r="J551">
        <v>27220.297999999999</v>
      </c>
    </row>
    <row r="552" spans="2:10">
      <c r="B552" s="60" t="s">
        <v>115</v>
      </c>
      <c r="C552" s="95" t="s">
        <v>187</v>
      </c>
      <c r="D552">
        <f t="shared" si="63"/>
        <v>142148.15330882353</v>
      </c>
      <c r="E552">
        <f t="shared" si="64"/>
        <v>151956.23774509801</v>
      </c>
      <c r="F552">
        <f t="shared" si="65"/>
        <v>110789.91151960782</v>
      </c>
      <c r="G552">
        <f t="shared" si="66"/>
        <v>106093.08235294117</v>
      </c>
      <c r="I552">
        <f t="shared" si="68"/>
        <v>123314.78929738562</v>
      </c>
      <c r="J552">
        <v>4508.9560000000001</v>
      </c>
    </row>
    <row r="553" spans="2:10">
      <c r="B553" s="60" t="s">
        <v>115</v>
      </c>
      <c r="C553" s="95" t="s">
        <v>188</v>
      </c>
      <c r="D553">
        <f t="shared" si="63"/>
        <v>646686.15</v>
      </c>
      <c r="E553">
        <f t="shared" si="64"/>
        <v>1908703.9699999997</v>
      </c>
      <c r="F553">
        <f t="shared" si="65"/>
        <v>939327.96333333326</v>
      </c>
      <c r="G553">
        <f t="shared" si="66"/>
        <v>1071278.0666666669</v>
      </c>
      <c r="H553">
        <f t="shared" si="67"/>
        <v>979951.92253968248</v>
      </c>
      <c r="I553">
        <f t="shared" si="68"/>
        <v>1109693.5257936509</v>
      </c>
      <c r="J553">
        <v>34489.928</v>
      </c>
    </row>
    <row r="554" spans="2:10">
      <c r="B554" s="60" t="s">
        <v>127</v>
      </c>
      <c r="C554" s="95" t="s">
        <v>189</v>
      </c>
      <c r="D554">
        <f t="shared" si="63"/>
        <v>302027.2</v>
      </c>
      <c r="E554">
        <f t="shared" si="64"/>
        <v>299703.91384615382</v>
      </c>
      <c r="F554">
        <f t="shared" si="65"/>
        <v>287764.80444444442</v>
      </c>
      <c r="G554">
        <f t="shared" si="66"/>
        <v>288419.3810989011</v>
      </c>
      <c r="H554">
        <f t="shared" si="67"/>
        <v>302027.2</v>
      </c>
      <c r="I554">
        <f t="shared" si="68"/>
        <v>293881.86937728937</v>
      </c>
      <c r="J554">
        <v>3020.2719999999999</v>
      </c>
    </row>
    <row r="555" spans="2:10">
      <c r="B555" s="60" t="s">
        <v>119</v>
      </c>
      <c r="C555" s="95" t="s">
        <v>190</v>
      </c>
      <c r="D555">
        <f t="shared" si="63"/>
        <v>4683.088235294118</v>
      </c>
      <c r="E555">
        <f t="shared" si="64"/>
        <v>3882.1737132352946</v>
      </c>
      <c r="F555">
        <f t="shared" si="65"/>
        <v>4204.6428571428578</v>
      </c>
      <c r="G555">
        <f t="shared" si="66"/>
        <v>3512.8619909502263</v>
      </c>
      <c r="H555">
        <f t="shared" si="67"/>
        <v>4136.7279411764703</v>
      </c>
      <c r="I555">
        <f t="shared" si="68"/>
        <v>4059.4971416451199</v>
      </c>
      <c r="J555">
        <v>48.25</v>
      </c>
    </row>
    <row r="556" spans="2:10">
      <c r="B556" s="60" t="s">
        <v>119</v>
      </c>
      <c r="C556" s="95" t="s">
        <v>191</v>
      </c>
      <c r="D556">
        <f t="shared" si="63"/>
        <v>344816.86699883448</v>
      </c>
      <c r="E556">
        <f t="shared" si="64"/>
        <v>330976.92630952375</v>
      </c>
      <c r="F556">
        <f t="shared" si="65"/>
        <v>327274.63203463203</v>
      </c>
      <c r="G556">
        <f t="shared" si="66"/>
        <v>209701.22047619044</v>
      </c>
      <c r="H556">
        <f t="shared" si="67"/>
        <v>307801.79142857139</v>
      </c>
      <c r="I556">
        <f t="shared" si="68"/>
        <v>301156.54296253744</v>
      </c>
      <c r="J556">
        <v>3780.0219999999999</v>
      </c>
    </row>
    <row r="557" spans="2:10">
      <c r="B557" s="60" t="s">
        <v>127</v>
      </c>
      <c r="C557" s="95" t="s">
        <v>192</v>
      </c>
      <c r="D557">
        <f t="shared" ref="D557:D573" si="69">D294*J557</f>
        <v>181575.6</v>
      </c>
      <c r="E557">
        <f t="shared" ref="E557:E573" si="70">E294*J557</f>
        <v>167092.7842857143</v>
      </c>
      <c r="F557">
        <f t="shared" ref="F557:F573" si="71">F294*J557</f>
        <v>149151.38571428575</v>
      </c>
      <c r="G557">
        <f t="shared" ref="G557:G573" si="72">G294*J557</f>
        <v>108772.43085714287</v>
      </c>
      <c r="H557">
        <f t="shared" ref="H557:H573" si="73">H294*J557</f>
        <v>145460.01362637361</v>
      </c>
      <c r="I557">
        <f t="shared" ref="I557:I573" si="74">I294*J557</f>
        <v>148945.20096703299</v>
      </c>
      <c r="J557">
        <v>1815.7560000000001</v>
      </c>
    </row>
    <row r="558" spans="2:10">
      <c r="B558" s="60" t="s">
        <v>110</v>
      </c>
      <c r="C558" s="95" t="s">
        <v>193</v>
      </c>
      <c r="D558">
        <f t="shared" si="69"/>
        <v>12976.023076923077</v>
      </c>
      <c r="E558">
        <f t="shared" si="70"/>
        <v>11914.348461538462</v>
      </c>
      <c r="F558">
        <f t="shared" si="71"/>
        <v>12582.810256410257</v>
      </c>
      <c r="G558">
        <f t="shared" si="72"/>
        <v>10380.818461538462</v>
      </c>
      <c r="H558">
        <f t="shared" si="73"/>
        <v>6605.9753846153853</v>
      </c>
      <c r="I558">
        <f t="shared" si="74"/>
        <v>11678.420769230766</v>
      </c>
      <c r="J558">
        <v>153.35300000000001</v>
      </c>
    </row>
    <row r="559" spans="2:10">
      <c r="B559" s="60" t="s">
        <v>127</v>
      </c>
      <c r="C559" s="95" t="s">
        <v>194</v>
      </c>
      <c r="D559">
        <f t="shared" si="69"/>
        <v>263356.76250000001</v>
      </c>
      <c r="E559">
        <f t="shared" si="70"/>
        <v>163208.47096153846</v>
      </c>
      <c r="F559">
        <f t="shared" si="71"/>
        <v>212246.88216783217</v>
      </c>
      <c r="G559">
        <f t="shared" si="72"/>
        <v>166296.78587412587</v>
      </c>
      <c r="H559">
        <f t="shared" si="73"/>
        <v>155583.07199999999</v>
      </c>
      <c r="I559">
        <f t="shared" si="74"/>
        <v>198340.46141118882</v>
      </c>
      <c r="J559">
        <v>3241.3139999999999</v>
      </c>
    </row>
    <row r="560" spans="2:10">
      <c r="B560" s="60" t="s">
        <v>127</v>
      </c>
      <c r="C560" s="95" t="s">
        <v>196</v>
      </c>
      <c r="D560">
        <f t="shared" si="69"/>
        <v>171010.36363636362</v>
      </c>
      <c r="E560">
        <f t="shared" si="70"/>
        <v>101918.24545454545</v>
      </c>
      <c r="F560">
        <f t="shared" si="71"/>
        <v>114662.1212121212</v>
      </c>
      <c r="G560">
        <f t="shared" si="72"/>
        <v>61327.854545454546</v>
      </c>
      <c r="H560">
        <f t="shared" si="73"/>
        <v>181624.8</v>
      </c>
      <c r="I560">
        <f t="shared" si="74"/>
        <v>113397.56181818181</v>
      </c>
      <c r="J560">
        <v>2594.64</v>
      </c>
    </row>
    <row r="561" spans="2:13">
      <c r="B561" s="60" t="s">
        <v>110</v>
      </c>
      <c r="C561" s="95" t="s">
        <v>197</v>
      </c>
      <c r="D561">
        <f t="shared" si="69"/>
        <v>385937.34924242424</v>
      </c>
      <c r="E561">
        <f t="shared" si="70"/>
        <v>328956.02333333332</v>
      </c>
      <c r="F561">
        <f t="shared" si="71"/>
        <v>340403.2109584859</v>
      </c>
      <c r="G561">
        <f t="shared" si="72"/>
        <v>272309.54209523811</v>
      </c>
      <c r="H561">
        <f t="shared" si="73"/>
        <v>362857.93604395597</v>
      </c>
      <c r="I561">
        <f t="shared" si="74"/>
        <v>331319.92012870469</v>
      </c>
      <c r="J561">
        <v>5334.4219999999996</v>
      </c>
    </row>
    <row r="562" spans="2:13">
      <c r="B562" s="60" t="s">
        <v>127</v>
      </c>
      <c r="C562" s="95" t="s">
        <v>230</v>
      </c>
      <c r="D562">
        <f t="shared" si="69"/>
        <v>29073.589835164836</v>
      </c>
      <c r="E562">
        <f t="shared" si="70"/>
        <v>29428.058139194141</v>
      </c>
      <c r="F562">
        <f t="shared" si="71"/>
        <v>23837.335719835723</v>
      </c>
      <c r="G562">
        <f t="shared" si="72"/>
        <v>19122.486666666668</v>
      </c>
      <c r="H562">
        <f t="shared" si="73"/>
        <v>26910.466825396827</v>
      </c>
      <c r="I562">
        <f t="shared" si="74"/>
        <v>24977.675318759015</v>
      </c>
      <c r="J562">
        <v>301.93400000000003</v>
      </c>
    </row>
    <row r="563" spans="2:13">
      <c r="B563" s="60" t="s">
        <v>115</v>
      </c>
      <c r="C563" s="95" t="s">
        <v>200</v>
      </c>
      <c r="D563">
        <f t="shared" si="69"/>
        <v>225157.4</v>
      </c>
      <c r="E563">
        <f t="shared" si="70"/>
        <v>197569.43285714285</v>
      </c>
      <c r="F563">
        <f t="shared" si="71"/>
        <v>187631.16666666666</v>
      </c>
      <c r="G563">
        <f t="shared" si="72"/>
        <v>199425.12571428574</v>
      </c>
      <c r="H563">
        <f t="shared" si="73"/>
        <v>170476.31714285712</v>
      </c>
      <c r="I563">
        <f t="shared" si="74"/>
        <v>199214.81385714284</v>
      </c>
      <c r="J563">
        <v>2251.5740000000001</v>
      </c>
    </row>
    <row r="564" spans="2:13">
      <c r="B564" s="60" t="s">
        <v>127</v>
      </c>
      <c r="C564" s="95" t="s">
        <v>201</v>
      </c>
      <c r="D564">
        <f t="shared" si="69"/>
        <v>1211942.5113888888</v>
      </c>
      <c r="E564">
        <f t="shared" si="70"/>
        <v>1260859.6258181818</v>
      </c>
      <c r="F564">
        <f t="shared" si="71"/>
        <v>1258145.5983333332</v>
      </c>
      <c r="G564">
        <f t="shared" si="72"/>
        <v>1199858.6271111111</v>
      </c>
      <c r="H564">
        <f t="shared" si="73"/>
        <v>1253880.6979999999</v>
      </c>
      <c r="I564">
        <f t="shared" si="74"/>
        <v>1234662.7986191921</v>
      </c>
      <c r="J564">
        <v>12794.700999999999</v>
      </c>
    </row>
    <row r="565" spans="2:13">
      <c r="B565" s="60" t="s">
        <v>110</v>
      </c>
      <c r="C565" s="95" t="s">
        <v>203</v>
      </c>
      <c r="D565">
        <f t="shared" si="69"/>
        <v>13736.341666666669</v>
      </c>
      <c r="E565">
        <f t="shared" si="70"/>
        <v>14292.606742424241</v>
      </c>
      <c r="F565">
        <f t="shared" si="71"/>
        <v>14642.006801346803</v>
      </c>
      <c r="G565">
        <f t="shared" si="72"/>
        <v>10898.254545454543</v>
      </c>
      <c r="H565">
        <f t="shared" si="73"/>
        <v>16359.49098989899</v>
      </c>
      <c r="I565">
        <f t="shared" si="74"/>
        <v>13540.929908080807</v>
      </c>
      <c r="J565">
        <v>299.702</v>
      </c>
    </row>
    <row r="566" spans="2:13">
      <c r="B566" s="60" t="s">
        <v>119</v>
      </c>
      <c r="C566" s="95" t="s">
        <v>204</v>
      </c>
      <c r="D566">
        <f t="shared" si="69"/>
        <v>179017.65</v>
      </c>
      <c r="E566">
        <f t="shared" si="70"/>
        <v>163995.32233333332</v>
      </c>
      <c r="F566">
        <f t="shared" si="71"/>
        <v>163862.71666666667</v>
      </c>
      <c r="G566">
        <f t="shared" si="72"/>
        <v>117015.02900000001</v>
      </c>
      <c r="H566">
        <f t="shared" si="73"/>
        <v>98658.615999999995</v>
      </c>
      <c r="I566">
        <f t="shared" si="74"/>
        <v>151948.09751666669</v>
      </c>
      <c r="J566">
        <v>1875.423</v>
      </c>
    </row>
    <row r="567" spans="2:13">
      <c r="B567" s="60" t="s">
        <v>115</v>
      </c>
      <c r="C567" s="95" t="s">
        <v>205</v>
      </c>
      <c r="D567">
        <f t="shared" si="69"/>
        <v>106512.83035714286</v>
      </c>
      <c r="E567">
        <f t="shared" si="70"/>
        <v>69369.894642857151</v>
      </c>
      <c r="F567">
        <f t="shared" si="71"/>
        <v>94117.846153846127</v>
      </c>
      <c r="G567">
        <f t="shared" si="72"/>
        <v>86554.804945054944</v>
      </c>
      <c r="H567">
        <f t="shared" si="73"/>
        <v>122353.2</v>
      </c>
      <c r="I567">
        <f t="shared" si="74"/>
        <v>91168.260082417575</v>
      </c>
      <c r="J567">
        <v>1529.415</v>
      </c>
      <c r="M567" s="100"/>
    </row>
    <row r="568" spans="2:13">
      <c r="B568" s="60" t="s">
        <v>127</v>
      </c>
      <c r="C568" s="95" t="s">
        <v>206</v>
      </c>
      <c r="D568">
        <f t="shared" si="69"/>
        <v>967008.49999999988</v>
      </c>
      <c r="E568">
        <f t="shared" si="70"/>
        <v>873626.81087703956</v>
      </c>
      <c r="F568">
        <f t="shared" si="71"/>
        <v>745768.67651515151</v>
      </c>
      <c r="G568">
        <f t="shared" si="72"/>
        <v>734535.74949494947</v>
      </c>
      <c r="H568">
        <f t="shared" si="73"/>
        <v>822543.29075757565</v>
      </c>
      <c r="I568">
        <f t="shared" si="74"/>
        <v>816618.76704156958</v>
      </c>
      <c r="J568">
        <v>9670.0849999999991</v>
      </c>
      <c r="M568" s="100"/>
    </row>
    <row r="569" spans="2:13">
      <c r="B569" s="60" t="s">
        <v>115</v>
      </c>
      <c r="C569" s="95" t="s">
        <v>207</v>
      </c>
      <c r="D569">
        <f t="shared" si="69"/>
        <v>792223.8</v>
      </c>
      <c r="E569">
        <f t="shared" si="70"/>
        <v>659746.37566666666</v>
      </c>
      <c r="F569">
        <f t="shared" si="71"/>
        <v>791490.25944444444</v>
      </c>
      <c r="G569">
        <f t="shared" si="72"/>
        <v>518969.46390476188</v>
      </c>
      <c r="H569">
        <f t="shared" si="73"/>
        <v>818254.01057142857</v>
      </c>
      <c r="I569">
        <f t="shared" si="74"/>
        <v>698496.17947142862</v>
      </c>
      <c r="J569">
        <v>10562.984</v>
      </c>
      <c r="M569" s="100"/>
    </row>
    <row r="570" spans="2:13">
      <c r="B570" s="60" t="s">
        <v>115</v>
      </c>
      <c r="C570" s="95" t="s">
        <v>208</v>
      </c>
      <c r="D570">
        <f t="shared" si="69"/>
        <v>713549.43333333335</v>
      </c>
      <c r="E570">
        <f t="shared" si="70"/>
        <v>707724.54</v>
      </c>
      <c r="F570">
        <f t="shared" si="71"/>
        <v>619828.39316239313</v>
      </c>
      <c r="G570">
        <f t="shared" si="72"/>
        <v>675687.62666666659</v>
      </c>
      <c r="H570">
        <f t="shared" si="73"/>
        <v>629920.60761904763</v>
      </c>
      <c r="I570">
        <f t="shared" si="74"/>
        <v>670621.2496630036</v>
      </c>
      <c r="J570">
        <v>8737.34</v>
      </c>
      <c r="M570" s="100"/>
    </row>
    <row r="571" spans="2:13">
      <c r="B571" s="60" t="s">
        <v>110</v>
      </c>
      <c r="C571" s="95" t="s">
        <v>209</v>
      </c>
      <c r="D571">
        <f t="shared" si="69"/>
        <v>2555219.7000000002</v>
      </c>
      <c r="E571">
        <f t="shared" si="70"/>
        <v>2120832.3509999998</v>
      </c>
      <c r="F571">
        <f t="shared" si="71"/>
        <v>2328089.0599999996</v>
      </c>
      <c r="G571">
        <f t="shared" si="72"/>
        <v>2248593.3360000001</v>
      </c>
      <c r="H571">
        <f t="shared" si="73"/>
        <v>2453010.912</v>
      </c>
      <c r="I571">
        <f t="shared" si="74"/>
        <v>2318436.0077999998</v>
      </c>
      <c r="J571">
        <v>25552.197</v>
      </c>
      <c r="M571" s="100"/>
    </row>
    <row r="572" spans="2:13">
      <c r="B572" s="60" t="s">
        <v>127</v>
      </c>
      <c r="C572" s="95" t="s">
        <v>210</v>
      </c>
      <c r="D572">
        <f t="shared" si="69"/>
        <v>339633.76363636361</v>
      </c>
      <c r="E572">
        <f t="shared" si="70"/>
        <v>321381.09671328671</v>
      </c>
      <c r="F572">
        <f t="shared" si="71"/>
        <v>333906.51375291368</v>
      </c>
      <c r="G572">
        <f t="shared" si="72"/>
        <v>285038.16570629377</v>
      </c>
      <c r="H572">
        <f t="shared" si="73"/>
        <v>339511.37309090904</v>
      </c>
      <c r="I572">
        <f t="shared" si="74"/>
        <v>320610.03627692309</v>
      </c>
      <c r="J572">
        <v>4038.8879999999999</v>
      </c>
      <c r="M572" s="100"/>
    </row>
    <row r="573" spans="2:13">
      <c r="B573" s="60" t="s">
        <v>127</v>
      </c>
      <c r="C573" s="95" t="s">
        <v>211</v>
      </c>
      <c r="D573">
        <f t="shared" si="69"/>
        <v>368278.8</v>
      </c>
      <c r="E573">
        <f t="shared" si="70"/>
        <v>304276.40854545456</v>
      </c>
      <c r="F573">
        <f t="shared" si="71"/>
        <v>289800.34142857144</v>
      </c>
      <c r="G573">
        <f t="shared" si="72"/>
        <v>276209.09999999998</v>
      </c>
      <c r="H573">
        <f t="shared" si="73"/>
        <v>313563.09257142857</v>
      </c>
      <c r="I573">
        <f t="shared" si="74"/>
        <v>306181.57376623375</v>
      </c>
      <c r="J573">
        <v>3682.788</v>
      </c>
      <c r="M573" s="100"/>
    </row>
    <row r="575" spans="2:13">
      <c r="D575" s="228" t="s">
        <v>552</v>
      </c>
      <c r="E575" s="228"/>
      <c r="F575" s="228"/>
      <c r="G575" s="228"/>
      <c r="H575" s="228"/>
      <c r="I575" s="228"/>
    </row>
    <row r="576" spans="2:13">
      <c r="D576" s="83" t="s">
        <v>218</v>
      </c>
      <c r="E576" s="84" t="s">
        <v>219</v>
      </c>
      <c r="F576" s="85" t="s">
        <v>220</v>
      </c>
      <c r="G576" s="86" t="s">
        <v>221</v>
      </c>
      <c r="H576" s="87" t="s">
        <v>221</v>
      </c>
    </row>
    <row r="577" spans="2:9">
      <c r="B577" s="94" t="s">
        <v>222</v>
      </c>
      <c r="C577" s="94" t="s">
        <v>223</v>
      </c>
      <c r="D577" s="88" t="s">
        <v>3</v>
      </c>
      <c r="E577" s="89" t="s">
        <v>4</v>
      </c>
      <c r="F577" s="90" t="s">
        <v>5</v>
      </c>
      <c r="G577" s="91" t="s">
        <v>6</v>
      </c>
      <c r="H577" s="92" t="s">
        <v>7</v>
      </c>
      <c r="I577" s="96" t="s">
        <v>228</v>
      </c>
    </row>
    <row r="578" spans="2:9">
      <c r="B578" s="60" t="s">
        <v>110</v>
      </c>
      <c r="C578" s="95" t="s">
        <v>111</v>
      </c>
      <c r="D578">
        <f t="shared" ref="D578:H578" si="75">D229-D141</f>
        <v>34.644607843137265</v>
      </c>
      <c r="E578">
        <f t="shared" si="75"/>
        <v>32.625696199225615</v>
      </c>
      <c r="F578">
        <f t="shared" si="75"/>
        <v>29.390402625696744</v>
      </c>
      <c r="G578">
        <f t="shared" si="75"/>
        <v>38.242697933874403</v>
      </c>
      <c r="H578">
        <f t="shared" si="75"/>
        <v>17.664835164835168</v>
      </c>
      <c r="I578">
        <f>I229-I141</f>
        <v>32.71509783789196</v>
      </c>
    </row>
    <row r="579" spans="2:9">
      <c r="B579" s="60" t="s">
        <v>115</v>
      </c>
      <c r="C579" s="95" t="s">
        <v>116</v>
      </c>
      <c r="D579">
        <f t="shared" ref="D579:I642" si="76">D230-D142</f>
        <v>32.407407407407405</v>
      </c>
      <c r="E579">
        <f t="shared" si="76"/>
        <v>48.444444444444443</v>
      </c>
      <c r="F579">
        <f t="shared" si="76"/>
        <v>38.024691358024697</v>
      </c>
      <c r="G579">
        <f t="shared" si="76"/>
        <v>28.444444444444436</v>
      </c>
      <c r="H579">
        <f t="shared" si="76"/>
        <v>43.51322751322752</v>
      </c>
      <c r="I579">
        <f t="shared" si="76"/>
        <v>36.864550264550267</v>
      </c>
    </row>
    <row r="580" spans="2:9">
      <c r="B580" s="60" t="s">
        <v>110</v>
      </c>
      <c r="C580" s="95" t="s">
        <v>118</v>
      </c>
      <c r="D580">
        <f t="shared" si="76"/>
        <v>29.188712522045861</v>
      </c>
      <c r="E580">
        <f t="shared" si="76"/>
        <v>16.943689344424634</v>
      </c>
      <c r="F580">
        <f t="shared" si="76"/>
        <v>29.722281025170609</v>
      </c>
      <c r="G580">
        <f t="shared" si="76"/>
        <v>28.02561382927739</v>
      </c>
      <c r="H580">
        <f t="shared" si="76"/>
        <v>12.242927580388887</v>
      </c>
      <c r="I580">
        <f t="shared" si="76"/>
        <v>25.761714517184075</v>
      </c>
    </row>
    <row r="581" spans="2:9">
      <c r="B581" s="60" t="s">
        <v>110</v>
      </c>
      <c r="C581" s="95" t="s">
        <v>121</v>
      </c>
      <c r="D581">
        <f t="shared" si="76"/>
        <v>25.294612794612789</v>
      </c>
      <c r="E581">
        <f t="shared" si="76"/>
        <v>17.342389092389098</v>
      </c>
      <c r="F581">
        <f t="shared" si="76"/>
        <v>16.123341678897226</v>
      </c>
      <c r="G581">
        <f t="shared" si="76"/>
        <v>18.142672142672154</v>
      </c>
      <c r="H581">
        <f t="shared" si="76"/>
        <v>4.6886878553545301</v>
      </c>
      <c r="I581">
        <f t="shared" si="76"/>
        <v>18.134505309505322</v>
      </c>
    </row>
    <row r="582" spans="2:9">
      <c r="B582" s="60" t="s">
        <v>122</v>
      </c>
      <c r="C582" s="95" t="s">
        <v>123</v>
      </c>
      <c r="D582">
        <f t="shared" si="76"/>
        <v>35.576923076923087</v>
      </c>
      <c r="E582">
        <f t="shared" si="76"/>
        <v>4.7970085470085451</v>
      </c>
      <c r="F582">
        <f t="shared" si="76"/>
        <v>4.9857549857549799</v>
      </c>
      <c r="G582">
        <f t="shared" si="76"/>
        <v>13.333333333333332</v>
      </c>
      <c r="H582">
        <f t="shared" si="76"/>
        <v>15.299145299145309</v>
      </c>
      <c r="I582">
        <f t="shared" si="76"/>
        <v>13.668803418803414</v>
      </c>
    </row>
    <row r="583" spans="2:9">
      <c r="B583" s="60" t="s">
        <v>119</v>
      </c>
      <c r="C583" s="95" t="s">
        <v>124</v>
      </c>
      <c r="D583">
        <f t="shared" si="76"/>
        <v>37.001424501424495</v>
      </c>
      <c r="E583">
        <f t="shared" si="76"/>
        <v>40.214970214970215</v>
      </c>
      <c r="F583">
        <f t="shared" si="76"/>
        <v>39.547181213847885</v>
      </c>
      <c r="G583">
        <f t="shared" si="76"/>
        <v>36.921781921781914</v>
      </c>
      <c r="H583">
        <f t="shared" si="76"/>
        <v>32.307692307692321</v>
      </c>
      <c r="I583">
        <f t="shared" si="76"/>
        <v>38.153263403263395</v>
      </c>
    </row>
    <row r="584" spans="2:9">
      <c r="B584" s="60" t="s">
        <v>119</v>
      </c>
      <c r="C584" s="95" t="s">
        <v>125</v>
      </c>
      <c r="D584">
        <f t="shared" si="76"/>
        <v>28.172059422059419</v>
      </c>
      <c r="E584">
        <f t="shared" si="76"/>
        <v>27.691660191660198</v>
      </c>
      <c r="F584">
        <f t="shared" si="76"/>
        <v>28.26414326414325</v>
      </c>
      <c r="G584">
        <f t="shared" si="76"/>
        <v>32.796388796388804</v>
      </c>
      <c r="H584">
        <f t="shared" si="76"/>
        <v>19.732884399551068</v>
      </c>
      <c r="I584">
        <f t="shared" si="76"/>
        <v>28.837728321061661</v>
      </c>
    </row>
    <row r="585" spans="2:9">
      <c r="B585" s="60" t="s">
        <v>110</v>
      </c>
      <c r="C585" s="95" t="s">
        <v>126</v>
      </c>
      <c r="D585">
        <f t="shared" si="76"/>
        <v>41.527777777777779</v>
      </c>
      <c r="E585">
        <f t="shared" si="76"/>
        <v>39.611992945326278</v>
      </c>
      <c r="F585">
        <f t="shared" si="76"/>
        <v>28.580246913580261</v>
      </c>
      <c r="G585">
        <f t="shared" si="76"/>
        <v>26.489214489214483</v>
      </c>
      <c r="H585">
        <f t="shared" si="76"/>
        <v>29.877085877085875</v>
      </c>
      <c r="I585">
        <f t="shared" si="76"/>
        <v>32.918186134852796</v>
      </c>
    </row>
    <row r="586" spans="2:9">
      <c r="B586" s="60" t="s">
        <v>127</v>
      </c>
      <c r="C586" s="95" t="s">
        <v>128</v>
      </c>
      <c r="D586">
        <f t="shared" si="76"/>
        <v>34.695998445998455</v>
      </c>
      <c r="E586">
        <f t="shared" si="76"/>
        <v>40.742035742035746</v>
      </c>
      <c r="F586">
        <f t="shared" si="76"/>
        <v>26.379428184983759</v>
      </c>
      <c r="G586">
        <f t="shared" si="76"/>
        <v>20.04489337822671</v>
      </c>
      <c r="H586">
        <f t="shared" si="76"/>
        <v>41.919191919191931</v>
      </c>
      <c r="I586">
        <f t="shared" si="76"/>
        <v>30.108618233618238</v>
      </c>
    </row>
    <row r="587" spans="2:9">
      <c r="B587" s="60" t="s">
        <v>119</v>
      </c>
      <c r="C587" s="95" t="s">
        <v>129</v>
      </c>
      <c r="D587">
        <f t="shared" si="76"/>
        <v>37.847222222222229</v>
      </c>
      <c r="E587">
        <f t="shared" si="76"/>
        <v>45.341880341880326</v>
      </c>
      <c r="F587">
        <f t="shared" si="76"/>
        <v>30.858585858585869</v>
      </c>
      <c r="G587">
        <f t="shared" si="76"/>
        <v>27.547526547526537</v>
      </c>
      <c r="H587">
        <f t="shared" si="76"/>
        <v>19.878787878787882</v>
      </c>
      <c r="I587">
        <f t="shared" si="76"/>
        <v>33.776217301217322</v>
      </c>
    </row>
    <row r="588" spans="2:9">
      <c r="B588" s="60" t="s">
        <v>119</v>
      </c>
      <c r="C588" s="95" t="s">
        <v>130</v>
      </c>
      <c r="D588">
        <f t="shared" si="76"/>
        <v>35.185185185185183</v>
      </c>
      <c r="E588">
        <f t="shared" si="76"/>
        <v>20.763532763532766</v>
      </c>
      <c r="F588">
        <f t="shared" si="76"/>
        <v>43.615520282186942</v>
      </c>
      <c r="G588">
        <f t="shared" si="76"/>
        <v>27.55555555555555</v>
      </c>
      <c r="H588">
        <f t="shared" si="76"/>
        <v>28.148148148148138</v>
      </c>
      <c r="I588">
        <f t="shared" si="76"/>
        <v>32.570695970695979</v>
      </c>
    </row>
    <row r="589" spans="2:9">
      <c r="B589" s="60" t="s">
        <v>122</v>
      </c>
      <c r="C589" s="95" t="s">
        <v>131</v>
      </c>
      <c r="D589">
        <f t="shared" si="76"/>
        <v>25.385101010101017</v>
      </c>
      <c r="E589">
        <f t="shared" si="76"/>
        <v>28.038580246913583</v>
      </c>
      <c r="F589">
        <f t="shared" si="76"/>
        <v>14.918163112607566</v>
      </c>
      <c r="G589">
        <f t="shared" si="76"/>
        <v>25.430174763508099</v>
      </c>
      <c r="H589">
        <f t="shared" si="76"/>
        <v>23.201539201539205</v>
      </c>
      <c r="I589">
        <f t="shared" si="76"/>
        <v>22.677805836139171</v>
      </c>
    </row>
    <row r="590" spans="2:9">
      <c r="B590" s="60" t="s">
        <v>119</v>
      </c>
      <c r="C590" s="95" t="s">
        <v>132</v>
      </c>
      <c r="D590">
        <f t="shared" si="76"/>
        <v>29.305555555555557</v>
      </c>
      <c r="E590">
        <f t="shared" si="76"/>
        <v>29.314407814407829</v>
      </c>
      <c r="F590">
        <f t="shared" si="76"/>
        <v>28.749028749028746</v>
      </c>
      <c r="G590">
        <f t="shared" si="76"/>
        <v>12.284234284234291</v>
      </c>
      <c r="H590">
        <f t="shared" si="76"/>
        <v>28.861138861138862</v>
      </c>
      <c r="I590">
        <f t="shared" si="76"/>
        <v>24.862816812816774</v>
      </c>
    </row>
    <row r="591" spans="2:9">
      <c r="B591" s="60" t="s">
        <v>119</v>
      </c>
      <c r="C591" s="95" t="s">
        <v>133</v>
      </c>
      <c r="D591">
        <f t="shared" si="76"/>
        <v>15.833333333333329</v>
      </c>
      <c r="E591">
        <f t="shared" si="76"/>
        <v>52.957189415522755</v>
      </c>
      <c r="F591">
        <f t="shared" si="76"/>
        <v>38.274277163166055</v>
      </c>
      <c r="G591">
        <f t="shared" si="76"/>
        <v>13.472663139329811</v>
      </c>
      <c r="H591">
        <f t="shared" si="76"/>
        <v>29.141975308641975</v>
      </c>
      <c r="I591">
        <f t="shared" si="76"/>
        <v>28.562143583439884</v>
      </c>
    </row>
    <row r="592" spans="2:9">
      <c r="B592" s="60" t="s">
        <v>122</v>
      </c>
      <c r="C592" s="95" t="s">
        <v>134</v>
      </c>
      <c r="D592">
        <f t="shared" si="76"/>
        <v>18.898925148925159</v>
      </c>
      <c r="E592">
        <f t="shared" si="76"/>
        <v>34.819902319902312</v>
      </c>
      <c r="F592">
        <f t="shared" si="76"/>
        <v>33.71320037986704</v>
      </c>
      <c r="G592">
        <f t="shared" si="76"/>
        <v>20.869130869130874</v>
      </c>
      <c r="H592">
        <f t="shared" si="76"/>
        <v>24.2022792022792</v>
      </c>
      <c r="I592">
        <f t="shared" si="76"/>
        <v>27.285122285122291</v>
      </c>
    </row>
    <row r="593" spans="2:9">
      <c r="B593" s="60" t="s">
        <v>119</v>
      </c>
      <c r="C593" s="95" t="s">
        <v>135</v>
      </c>
      <c r="D593">
        <f t="shared" si="76"/>
        <v>32.222222222222221</v>
      </c>
      <c r="E593">
        <f t="shared" si="76"/>
        <v>33.172839506172835</v>
      </c>
      <c r="F593">
        <f t="shared" si="76"/>
        <v>27.880658436213984</v>
      </c>
      <c r="G593">
        <f t="shared" si="76"/>
        <v>30.172839506172838</v>
      </c>
      <c r="H593">
        <f t="shared" si="76"/>
        <v>27.679012345679016</v>
      </c>
      <c r="I593">
        <f t="shared" si="76"/>
        <v>30.370370370370374</v>
      </c>
    </row>
    <row r="594" spans="2:9">
      <c r="B594" s="60" t="s">
        <v>112</v>
      </c>
      <c r="C594" s="95" t="s">
        <v>136</v>
      </c>
      <c r="D594">
        <f t="shared" si="76"/>
        <v>12.149270482603825</v>
      </c>
      <c r="E594">
        <f t="shared" si="76"/>
        <v>28.764991181657841</v>
      </c>
      <c r="F594">
        <f t="shared" si="76"/>
        <v>15.092592592592595</v>
      </c>
      <c r="G594">
        <f t="shared" si="76"/>
        <v>27.784992784992802</v>
      </c>
      <c r="H594">
        <f t="shared" si="76"/>
        <v>-11.295815295815295</v>
      </c>
      <c r="I594">
        <f t="shared" si="76"/>
        <v>19.092087542087555</v>
      </c>
    </row>
    <row r="595" spans="2:9">
      <c r="B595" s="60" t="s">
        <v>122</v>
      </c>
      <c r="C595" s="95" t="s">
        <v>137</v>
      </c>
      <c r="D595">
        <f t="shared" si="76"/>
        <v>16.415112665112666</v>
      </c>
      <c r="E595">
        <f t="shared" si="76"/>
        <v>17.830114330114341</v>
      </c>
      <c r="F595">
        <f t="shared" si="76"/>
        <v>19.020259575815125</v>
      </c>
      <c r="G595">
        <f t="shared" si="76"/>
        <v>19.883838383838381</v>
      </c>
      <c r="H595">
        <f t="shared" si="76"/>
        <v>8.2691012691012702</v>
      </c>
      <c r="I595">
        <f t="shared" si="76"/>
        <v>17.939537931204605</v>
      </c>
    </row>
    <row r="596" spans="2:9">
      <c r="B596" s="60" t="s">
        <v>127</v>
      </c>
      <c r="C596" s="95" t="s">
        <v>138</v>
      </c>
      <c r="D596">
        <f t="shared" si="76"/>
        <v>32.71520146520146</v>
      </c>
      <c r="E596">
        <f t="shared" si="76"/>
        <v>17.53271419938087</v>
      </c>
      <c r="F596">
        <f t="shared" si="76"/>
        <v>6.532695699362371</v>
      </c>
      <c r="G596">
        <f t="shared" si="76"/>
        <v>17.957671957671963</v>
      </c>
      <c r="H596">
        <f t="shared" si="76"/>
        <v>13.939356939356955</v>
      </c>
      <c r="I596">
        <f t="shared" si="76"/>
        <v>17.195777679111007</v>
      </c>
    </row>
    <row r="597" spans="2:9">
      <c r="B597" s="60" t="s">
        <v>127</v>
      </c>
      <c r="C597" s="95" t="s">
        <v>139</v>
      </c>
      <c r="D597">
        <f t="shared" si="76"/>
        <v>17.914724164724149</v>
      </c>
      <c r="E597">
        <f t="shared" si="76"/>
        <v>19.371128871128874</v>
      </c>
      <c r="F597">
        <f t="shared" si="76"/>
        <v>18.612868612868617</v>
      </c>
      <c r="G597">
        <f t="shared" si="76"/>
        <v>31.171359504692845</v>
      </c>
      <c r="H597">
        <f t="shared" si="76"/>
        <v>17.692307692307708</v>
      </c>
      <c r="I597">
        <f t="shared" si="76"/>
        <v>21.718486451819793</v>
      </c>
    </row>
    <row r="598" spans="2:9">
      <c r="B598" s="60" t="s">
        <v>127</v>
      </c>
      <c r="C598" s="95" t="s">
        <v>140</v>
      </c>
      <c r="D598">
        <f t="shared" si="76"/>
        <v>28.669170335836995</v>
      </c>
      <c r="E598">
        <f t="shared" si="76"/>
        <v>27.393162393162399</v>
      </c>
      <c r="F598">
        <f t="shared" si="76"/>
        <v>30.685107073995972</v>
      </c>
      <c r="G598">
        <f t="shared" si="76"/>
        <v>14.364524364524371</v>
      </c>
      <c r="H598">
        <f t="shared" si="76"/>
        <v>23.508158508158502</v>
      </c>
      <c r="I598">
        <f t="shared" si="76"/>
        <v>25.18453768453768</v>
      </c>
    </row>
    <row r="599" spans="2:9">
      <c r="B599" s="60" t="s">
        <v>115</v>
      </c>
      <c r="C599" s="95" t="s">
        <v>141</v>
      </c>
      <c r="D599">
        <f t="shared" si="76"/>
        <v>8.1696428571428612</v>
      </c>
      <c r="E599">
        <f t="shared" si="76"/>
        <v>17.08269700978034</v>
      </c>
      <c r="F599">
        <f t="shared" si="76"/>
        <v>5.4792429792429758</v>
      </c>
      <c r="G599">
        <f t="shared" si="76"/>
        <v>-1.2936507936507908</v>
      </c>
      <c r="H599">
        <f t="shared" si="76"/>
        <v>28.846930846930839</v>
      </c>
      <c r="I599">
        <f t="shared" si="76"/>
        <v>5.7367141153599448</v>
      </c>
    </row>
    <row r="600" spans="2:9">
      <c r="B600" s="60" t="s">
        <v>127</v>
      </c>
      <c r="C600" s="95" t="s">
        <v>142</v>
      </c>
      <c r="D600">
        <f t="shared" si="76"/>
        <v>20.222832722832734</v>
      </c>
      <c r="E600">
        <f t="shared" si="76"/>
        <v>28.461538461538467</v>
      </c>
      <c r="F600">
        <f t="shared" si="76"/>
        <v>23.741536241536252</v>
      </c>
      <c r="G600">
        <f t="shared" si="76"/>
        <v>29.23482073482073</v>
      </c>
      <c r="H600">
        <f t="shared" si="76"/>
        <v>8.0321530321530332</v>
      </c>
      <c r="I600">
        <f t="shared" si="76"/>
        <v>24.569647944647926</v>
      </c>
    </row>
    <row r="601" spans="2:9">
      <c r="B601" s="60" t="s">
        <v>122</v>
      </c>
      <c r="C601" s="95" t="s">
        <v>143</v>
      </c>
      <c r="D601">
        <f t="shared" si="76"/>
        <v>22.727272727272741</v>
      </c>
      <c r="E601">
        <f t="shared" si="76"/>
        <v>10.425084175084177</v>
      </c>
      <c r="F601">
        <f t="shared" si="76"/>
        <v>26.835016835016837</v>
      </c>
      <c r="G601">
        <f t="shared" si="76"/>
        <v>5.9764309764309758</v>
      </c>
      <c r="H601">
        <f t="shared" si="76"/>
        <v>26.090909090909108</v>
      </c>
      <c r="I601">
        <f t="shared" si="76"/>
        <v>17.479629629629635</v>
      </c>
    </row>
    <row r="602" spans="2:9">
      <c r="B602" s="60" t="s">
        <v>119</v>
      </c>
      <c r="C602" s="95" t="s">
        <v>144</v>
      </c>
      <c r="D602">
        <f t="shared" si="76"/>
        <v>34.86161986161985</v>
      </c>
      <c r="E602">
        <f t="shared" si="76"/>
        <v>33.288591038591036</v>
      </c>
      <c r="F602">
        <f t="shared" si="76"/>
        <v>38.003663003663</v>
      </c>
      <c r="G602">
        <f t="shared" si="76"/>
        <v>28.425722425722434</v>
      </c>
      <c r="H602">
        <f t="shared" si="76"/>
        <v>29.691493691493704</v>
      </c>
      <c r="I602">
        <f t="shared" si="76"/>
        <v>33.622146372146346</v>
      </c>
    </row>
    <row r="603" spans="2:9">
      <c r="B603" s="60" t="s">
        <v>119</v>
      </c>
      <c r="C603" s="95" t="s">
        <v>145</v>
      </c>
      <c r="D603">
        <f t="shared" si="76"/>
        <v>11.753755503755514</v>
      </c>
      <c r="E603">
        <f t="shared" si="76"/>
        <v>-5.8235653235653331</v>
      </c>
      <c r="F603">
        <f t="shared" si="76"/>
        <v>2.8337403337403373</v>
      </c>
      <c r="G603">
        <f t="shared" si="76"/>
        <v>-11.086691086691069</v>
      </c>
      <c r="H603">
        <f t="shared" si="76"/>
        <v>7.3937728937728906</v>
      </c>
      <c r="I603">
        <f t="shared" si="76"/>
        <v>-0.74893624893623212</v>
      </c>
    </row>
    <row r="604" spans="2:9">
      <c r="B604" s="60" t="s">
        <v>122</v>
      </c>
      <c r="C604" s="95" t="s">
        <v>146</v>
      </c>
      <c r="D604">
        <f t="shared" si="76"/>
        <v>27.020202020202021</v>
      </c>
      <c r="E604">
        <f t="shared" si="76"/>
        <v>37.070707070707066</v>
      </c>
      <c r="F604">
        <f t="shared" si="76"/>
        <v>31.851851851851841</v>
      </c>
      <c r="G604">
        <f t="shared" si="76"/>
        <v>21.063973063973059</v>
      </c>
      <c r="H604">
        <f t="shared" si="76"/>
        <v>24.074074074074069</v>
      </c>
      <c r="I604">
        <f t="shared" si="76"/>
        <v>28.843434343434339</v>
      </c>
    </row>
    <row r="605" spans="2:9">
      <c r="B605" s="60" t="s">
        <v>122</v>
      </c>
      <c r="C605" s="95" t="s">
        <v>147</v>
      </c>
      <c r="D605">
        <f t="shared" si="76"/>
        <v>18.392255892255889</v>
      </c>
      <c r="E605">
        <f t="shared" si="76"/>
        <v>15.134680134680139</v>
      </c>
      <c r="F605">
        <f t="shared" si="76"/>
        <v>12.317620650953998</v>
      </c>
      <c r="G605">
        <f t="shared" si="76"/>
        <v>8.074074074074062</v>
      </c>
      <c r="H605">
        <f t="shared" si="76"/>
        <v>20.235690235690228</v>
      </c>
      <c r="I605">
        <f t="shared" si="76"/>
        <v>13.430976430976443</v>
      </c>
    </row>
    <row r="606" spans="2:9">
      <c r="B606" s="60" t="s">
        <v>110</v>
      </c>
      <c r="C606" s="95" t="s">
        <v>148</v>
      </c>
      <c r="D606">
        <f t="shared" si="76"/>
        <v>17.645903479236807</v>
      </c>
      <c r="E606">
        <f t="shared" si="76"/>
        <v>15.260040885040887</v>
      </c>
      <c r="F606">
        <f t="shared" si="76"/>
        <v>23.785473785473776</v>
      </c>
      <c r="G606">
        <f t="shared" si="76"/>
        <v>11.014269680936337</v>
      </c>
      <c r="H606">
        <f t="shared" si="76"/>
        <v>3.5978835978836017</v>
      </c>
      <c r="I606">
        <f t="shared" si="76"/>
        <v>16.650292608625954</v>
      </c>
    </row>
    <row r="607" spans="2:9">
      <c r="B607" s="60" t="s">
        <v>112</v>
      </c>
      <c r="C607" s="95" t="s">
        <v>150</v>
      </c>
      <c r="D607">
        <f t="shared" si="76"/>
        <v>28.971661054994385</v>
      </c>
      <c r="E607">
        <f t="shared" si="76"/>
        <v>-10.039254983699429</v>
      </c>
      <c r="F607">
        <f t="shared" si="76"/>
        <v>2.6756319811875358</v>
      </c>
      <c r="G607">
        <f t="shared" si="76"/>
        <v>2.4261664261664251</v>
      </c>
      <c r="H607">
        <f t="shared" si="76"/>
        <v>-4.1943241943242029</v>
      </c>
      <c r="I607">
        <f t="shared" si="76"/>
        <v>5.0647878112790607</v>
      </c>
    </row>
    <row r="608" spans="2:9">
      <c r="B608" s="60" t="s">
        <v>122</v>
      </c>
      <c r="C608" s="95" t="s">
        <v>151</v>
      </c>
      <c r="D608">
        <f t="shared" si="76"/>
        <v>27.786935286935304</v>
      </c>
      <c r="E608">
        <f t="shared" si="76"/>
        <v>16.36383523883525</v>
      </c>
      <c r="F608">
        <f t="shared" si="76"/>
        <v>4.8129648129648217</v>
      </c>
      <c r="G608">
        <f t="shared" si="76"/>
        <v>14.466151132817814</v>
      </c>
      <c r="H608">
        <f t="shared" si="76"/>
        <v>-49.663817663817653</v>
      </c>
      <c r="I608">
        <f t="shared" si="76"/>
        <v>14.909416444504188</v>
      </c>
    </row>
    <row r="609" spans="2:9">
      <c r="B609" s="60" t="s">
        <v>112</v>
      </c>
      <c r="C609" s="95" t="s">
        <v>152</v>
      </c>
      <c r="D609">
        <f t="shared" si="76"/>
        <v>24.988425925925924</v>
      </c>
      <c r="E609">
        <f t="shared" si="76"/>
        <v>26.111441798941797</v>
      </c>
      <c r="F609">
        <f t="shared" si="76"/>
        <v>17.191612399945726</v>
      </c>
      <c r="G609">
        <f t="shared" si="76"/>
        <v>17.959373959373963</v>
      </c>
      <c r="H609">
        <f t="shared" si="76"/>
        <v>5.198717948717956</v>
      </c>
      <c r="I609">
        <f t="shared" si="76"/>
        <v>20.12723665223664</v>
      </c>
    </row>
    <row r="610" spans="2:9">
      <c r="B610" s="60" t="s">
        <v>115</v>
      </c>
      <c r="C610" s="95" t="s">
        <v>153</v>
      </c>
      <c r="D610">
        <f t="shared" si="76"/>
        <v>26.223776223776213</v>
      </c>
      <c r="E610">
        <f t="shared" si="76"/>
        <v>21.279461279461273</v>
      </c>
      <c r="F610">
        <f t="shared" si="76"/>
        <v>22.302188552188561</v>
      </c>
      <c r="G610">
        <f t="shared" si="76"/>
        <v>18.665889665889665</v>
      </c>
      <c r="H610">
        <f t="shared" si="76"/>
        <v>20.777777777777793</v>
      </c>
      <c r="I610">
        <f t="shared" si="76"/>
        <v>21.896665371665371</v>
      </c>
    </row>
    <row r="611" spans="2:9">
      <c r="B611" s="60" t="s">
        <v>127</v>
      </c>
      <c r="C611" s="95" t="s">
        <v>154</v>
      </c>
      <c r="D611">
        <f t="shared" si="76"/>
        <v>24.056267806267826</v>
      </c>
      <c r="E611">
        <f t="shared" si="76"/>
        <v>31.634939134939124</v>
      </c>
      <c r="F611">
        <f t="shared" si="76"/>
        <v>30.069930069930074</v>
      </c>
      <c r="G611">
        <f t="shared" si="76"/>
        <v>30.158730158730158</v>
      </c>
      <c r="H611">
        <f t="shared" si="76"/>
        <v>11.756021756021752</v>
      </c>
      <c r="I611">
        <f t="shared" si="76"/>
        <v>28.286704036704059</v>
      </c>
    </row>
    <row r="612" spans="2:9">
      <c r="B612" s="60" t="s">
        <v>115</v>
      </c>
      <c r="C612" s="95" t="s">
        <v>155</v>
      </c>
      <c r="D612">
        <f t="shared" si="76"/>
        <v>10.133636788048555</v>
      </c>
      <c r="E612">
        <f t="shared" si="76"/>
        <v>23.836344333054861</v>
      </c>
      <c r="F612">
        <f t="shared" si="76"/>
        <v>26.504908331103714</v>
      </c>
      <c r="G612">
        <f t="shared" si="76"/>
        <v>18.036798885096097</v>
      </c>
      <c r="H612">
        <f t="shared" si="76"/>
        <v>14.353601449576679</v>
      </c>
      <c r="I612">
        <f t="shared" si="76"/>
        <v>19.972348517304653</v>
      </c>
    </row>
    <row r="613" spans="2:9">
      <c r="B613" s="60" t="s">
        <v>110</v>
      </c>
      <c r="C613" s="95" t="s">
        <v>156</v>
      </c>
      <c r="D613">
        <f t="shared" si="76"/>
        <v>11.767676767676775</v>
      </c>
      <c r="E613">
        <f t="shared" si="76"/>
        <v>10.683501683501682</v>
      </c>
      <c r="F613">
        <f t="shared" si="76"/>
        <v>10.925925925925931</v>
      </c>
      <c r="G613">
        <f t="shared" si="76"/>
        <v>16.585858585858588</v>
      </c>
      <c r="H613">
        <f t="shared" si="76"/>
        <v>27.407407407407419</v>
      </c>
      <c r="I613">
        <f t="shared" si="76"/>
        <v>13.284848484848489</v>
      </c>
    </row>
    <row r="614" spans="2:9">
      <c r="B614" s="60" t="s">
        <v>127</v>
      </c>
      <c r="C614" s="95" t="s">
        <v>157</v>
      </c>
      <c r="D614">
        <f t="shared" si="76"/>
        <v>40.95117845117845</v>
      </c>
      <c r="E614">
        <f t="shared" si="76"/>
        <v>23.642857142857139</v>
      </c>
      <c r="F614">
        <f t="shared" si="76"/>
        <v>22.924976258309599</v>
      </c>
      <c r="G614">
        <f t="shared" si="76"/>
        <v>10.275132275132272</v>
      </c>
      <c r="H614">
        <f t="shared" si="76"/>
        <v>12.951566951566946</v>
      </c>
      <c r="I614">
        <f t="shared" si="76"/>
        <v>23.012661412661416</v>
      </c>
    </row>
    <row r="615" spans="2:9">
      <c r="B615" s="60" t="s">
        <v>127</v>
      </c>
      <c r="C615" s="95" t="s">
        <v>158</v>
      </c>
      <c r="D615">
        <f t="shared" si="76"/>
        <v>24.877937286025528</v>
      </c>
      <c r="E615">
        <f t="shared" si="76"/>
        <v>23.961581854964223</v>
      </c>
      <c r="F615">
        <f t="shared" si="76"/>
        <v>23.756030189853718</v>
      </c>
      <c r="G615">
        <f t="shared" si="76"/>
        <v>20.929193899782135</v>
      </c>
      <c r="H615">
        <f t="shared" si="76"/>
        <v>28.56031187403736</v>
      </c>
      <c r="I615">
        <f t="shared" si="76"/>
        <v>23.555026953801473</v>
      </c>
    </row>
    <row r="616" spans="2:9">
      <c r="B616" s="60" t="s">
        <v>119</v>
      </c>
      <c r="C616" s="95" t="s">
        <v>159</v>
      </c>
      <c r="D616">
        <f t="shared" si="76"/>
        <v>33.989621489621499</v>
      </c>
      <c r="E616">
        <f t="shared" si="76"/>
        <v>37.648567481900812</v>
      </c>
      <c r="F616">
        <f t="shared" si="76"/>
        <v>26.984466151132828</v>
      </c>
      <c r="G616">
        <f t="shared" si="76"/>
        <v>23.678099678099674</v>
      </c>
      <c r="H616">
        <f t="shared" si="76"/>
        <v>28.83164983164982</v>
      </c>
      <c r="I616">
        <f t="shared" si="76"/>
        <v>29.784085050751706</v>
      </c>
    </row>
    <row r="617" spans="2:9">
      <c r="B617" s="60" t="s">
        <v>127</v>
      </c>
      <c r="C617" s="95" t="s">
        <v>160</v>
      </c>
      <c r="D617">
        <f t="shared" si="76"/>
        <v>26.542022792022777</v>
      </c>
      <c r="E617">
        <f t="shared" si="76"/>
        <v>33.951696451696456</v>
      </c>
      <c r="F617">
        <f t="shared" ref="F617:I617" si="77">F268-F180</f>
        <v>22.457480790814131</v>
      </c>
      <c r="G617">
        <f t="shared" si="77"/>
        <v>35.54817404817404</v>
      </c>
      <c r="H617">
        <f t="shared" si="77"/>
        <v>18.247863247863251</v>
      </c>
      <c r="I617">
        <f t="shared" si="77"/>
        <v>28.635424760424776</v>
      </c>
    </row>
    <row r="618" spans="2:9">
      <c r="B618" s="60" t="s">
        <v>110</v>
      </c>
      <c r="C618" s="95" t="s">
        <v>161</v>
      </c>
      <c r="D618">
        <f t="shared" si="76"/>
        <v>22.870370370370388</v>
      </c>
      <c r="E618">
        <f t="shared" ref="E618:I618" si="78">E269-E181</f>
        <v>15.077828550050768</v>
      </c>
      <c r="F618">
        <f t="shared" si="78"/>
        <v>-11.29960317460317</v>
      </c>
      <c r="G618">
        <f t="shared" si="78"/>
        <v>3.5085778419111762</v>
      </c>
      <c r="H618">
        <f t="shared" si="78"/>
        <v>8.8183421516760063E-2</v>
      </c>
      <c r="I618">
        <f t="shared" si="78"/>
        <v>5.5391406718567424</v>
      </c>
    </row>
    <row r="619" spans="2:9">
      <c r="B619" s="60" t="s">
        <v>119</v>
      </c>
      <c r="C619" s="95" t="s">
        <v>162</v>
      </c>
      <c r="D619">
        <f t="shared" si="76"/>
        <v>28.169515669515675</v>
      </c>
      <c r="E619">
        <f t="shared" ref="E619:I619" si="79">E270-E182</f>
        <v>33.030885780885768</v>
      </c>
      <c r="F619">
        <f t="shared" si="79"/>
        <v>25.221589110477964</v>
      </c>
      <c r="G619">
        <f t="shared" si="79"/>
        <v>35.63443963443963</v>
      </c>
      <c r="H619">
        <f t="shared" si="79"/>
        <v>28.996632996633011</v>
      </c>
      <c r="I619">
        <f t="shared" si="79"/>
        <v>30.164998581665287</v>
      </c>
    </row>
    <row r="620" spans="2:9">
      <c r="B620" s="60" t="s">
        <v>119</v>
      </c>
      <c r="C620" s="95" t="s">
        <v>163</v>
      </c>
      <c r="D620">
        <f t="shared" si="76"/>
        <v>31.696081696081713</v>
      </c>
      <c r="E620">
        <f t="shared" ref="E620:I620" si="80">E271-E183</f>
        <v>30.6123660290327</v>
      </c>
      <c r="F620">
        <f t="shared" si="80"/>
        <v>35.596949346949344</v>
      </c>
      <c r="G620">
        <f t="shared" si="80"/>
        <v>25.490583490583493</v>
      </c>
      <c r="H620">
        <f t="shared" si="80"/>
        <v>15.515151515151516</v>
      </c>
      <c r="I620">
        <f t="shared" si="80"/>
        <v>30.28917779751113</v>
      </c>
    </row>
    <row r="621" spans="2:9">
      <c r="B621" s="60" t="s">
        <v>122</v>
      </c>
      <c r="C621" s="95" t="s">
        <v>164</v>
      </c>
      <c r="D621">
        <f t="shared" si="76"/>
        <v>18.488455988455996</v>
      </c>
      <c r="E621">
        <f t="shared" ref="E621:I621" si="81">E272-E184</f>
        <v>30.938307063307079</v>
      </c>
      <c r="F621">
        <f t="shared" si="81"/>
        <v>28.271828480161808</v>
      </c>
      <c r="G621">
        <f t="shared" si="81"/>
        <v>25.558712892046216</v>
      </c>
      <c r="H621">
        <f t="shared" si="81"/>
        <v>22.36445036445037</v>
      </c>
      <c r="I621">
        <f t="shared" si="81"/>
        <v>25.874801895635237</v>
      </c>
    </row>
    <row r="622" spans="2:9">
      <c r="B622" s="60" t="s">
        <v>115</v>
      </c>
      <c r="C622" s="95" t="s">
        <v>165</v>
      </c>
      <c r="D622">
        <f t="shared" si="76"/>
        <v>52.136752136752143</v>
      </c>
      <c r="E622">
        <f t="shared" ref="E622:I622" si="82">E273-E185</f>
        <v>-25.213675213675209</v>
      </c>
      <c r="F622">
        <f t="shared" si="82"/>
        <v>-21.937321937321936</v>
      </c>
      <c r="G622">
        <f t="shared" si="82"/>
        <v>-6.8660968660968642</v>
      </c>
      <c r="H622">
        <f t="shared" si="82"/>
        <v>-56.324786324786317</v>
      </c>
      <c r="I622">
        <f t="shared" si="82"/>
        <v>-5.0237416904083361</v>
      </c>
    </row>
    <row r="623" spans="2:9">
      <c r="B623" s="60" t="s">
        <v>110</v>
      </c>
      <c r="C623" s="95" t="s">
        <v>166</v>
      </c>
      <c r="D623">
        <f t="shared" si="76"/>
        <v>30.925925925925924</v>
      </c>
      <c r="E623">
        <f t="shared" ref="E623:I623" si="83">E274-E186</f>
        <v>41.516483516483525</v>
      </c>
      <c r="F623">
        <f t="shared" si="83"/>
        <v>32.706984373651046</v>
      </c>
      <c r="G623">
        <f t="shared" si="83"/>
        <v>32.886002886002885</v>
      </c>
      <c r="H623">
        <f t="shared" si="83"/>
        <v>12.470492470492488</v>
      </c>
      <c r="I623">
        <f t="shared" si="83"/>
        <v>33.14560254560255</v>
      </c>
    </row>
    <row r="624" spans="2:9">
      <c r="B624" s="60" t="s">
        <v>112</v>
      </c>
      <c r="C624" s="95" t="s">
        <v>167</v>
      </c>
      <c r="D624">
        <f t="shared" si="76"/>
        <v>27.877539974221897</v>
      </c>
      <c r="E624">
        <f t="shared" ref="E624:I624" si="84">E275-E187</f>
        <v>19.813077241852987</v>
      </c>
      <c r="F624">
        <f t="shared" si="84"/>
        <v>18.05399772290037</v>
      </c>
      <c r="G624">
        <f t="shared" si="84"/>
        <v>17.425289307642252</v>
      </c>
      <c r="H624">
        <f t="shared" si="84"/>
        <v>6.5165692007797276</v>
      </c>
      <c r="I624">
        <f t="shared" si="84"/>
        <v>19.636473547034633</v>
      </c>
    </row>
    <row r="625" spans="2:9">
      <c r="B625" s="60" t="s">
        <v>119</v>
      </c>
      <c r="C625" s="95" t="s">
        <v>168</v>
      </c>
      <c r="D625">
        <f t="shared" si="76"/>
        <v>28.564491064491072</v>
      </c>
      <c r="E625">
        <f t="shared" ref="E625:I625" si="85">E276-E188</f>
        <v>33.020536562203219</v>
      </c>
      <c r="F625">
        <f t="shared" si="85"/>
        <v>26.302591441480317</v>
      </c>
      <c r="G625">
        <f t="shared" si="85"/>
        <v>19.180264180264182</v>
      </c>
      <c r="H625">
        <f t="shared" si="85"/>
        <v>24.280583613916932</v>
      </c>
      <c r="I625">
        <f t="shared" si="85"/>
        <v>26.216878183544843</v>
      </c>
    </row>
    <row r="626" spans="2:9">
      <c r="B626" s="60" t="s">
        <v>110</v>
      </c>
      <c r="C626" s="95" t="s">
        <v>169</v>
      </c>
      <c r="D626">
        <f t="shared" si="76"/>
        <v>36.700336700336706</v>
      </c>
      <c r="E626">
        <f t="shared" ref="E626:I626" si="86">E277-E189</f>
        <v>38.804292929292927</v>
      </c>
      <c r="F626">
        <f t="shared" si="86"/>
        <v>28.962241462241458</v>
      </c>
      <c r="G626">
        <f t="shared" si="86"/>
        <v>16.976911976911978</v>
      </c>
      <c r="H626">
        <f t="shared" si="86"/>
        <v>37.861391694725029</v>
      </c>
      <c r="I626">
        <f t="shared" si="86"/>
        <v>29.321472452174191</v>
      </c>
    </row>
    <row r="627" spans="2:9">
      <c r="B627" s="60" t="s">
        <v>127</v>
      </c>
      <c r="C627" s="95" t="s">
        <v>170</v>
      </c>
      <c r="D627">
        <f t="shared" si="76"/>
        <v>27.130138380138376</v>
      </c>
      <c r="E627">
        <f t="shared" ref="E627:I627" si="87">E278-E190</f>
        <v>24.842999592999597</v>
      </c>
      <c r="F627">
        <f t="shared" si="87"/>
        <v>20.121082621082621</v>
      </c>
      <c r="G627">
        <f t="shared" si="87"/>
        <v>34.318274318274334</v>
      </c>
      <c r="H627">
        <f t="shared" si="87"/>
        <v>23.629629629629633</v>
      </c>
      <c r="I627">
        <f t="shared" si="87"/>
        <v>26.192002442002448</v>
      </c>
    </row>
    <row r="628" spans="2:9">
      <c r="B628" s="60" t="s">
        <v>110</v>
      </c>
      <c r="C628" s="95" t="s">
        <v>171</v>
      </c>
      <c r="D628">
        <f t="shared" si="76"/>
        <v>21.763798111837332</v>
      </c>
      <c r="E628">
        <f t="shared" ref="E628:I628" si="88">E279-E191</f>
        <v>32.920168067226882</v>
      </c>
      <c r="F628">
        <f t="shared" si="88"/>
        <v>28.634216032091871</v>
      </c>
      <c r="G628">
        <f t="shared" si="88"/>
        <v>26.795116194626004</v>
      </c>
      <c r="H628">
        <f t="shared" si="88"/>
        <v>15.756172839506192</v>
      </c>
      <c r="I628">
        <f t="shared" si="88"/>
        <v>27.013645736072206</v>
      </c>
    </row>
    <row r="629" spans="2:9">
      <c r="B629" s="60" t="s">
        <v>122</v>
      </c>
      <c r="C629" s="95" t="s">
        <v>172</v>
      </c>
      <c r="D629">
        <f t="shared" si="76"/>
        <v>20.151515151515156</v>
      </c>
      <c r="E629">
        <f t="shared" ref="E629:I629" si="89">E280-E192</f>
        <v>22.284992784992795</v>
      </c>
      <c r="F629">
        <f t="shared" si="89"/>
        <v>26.379268879268885</v>
      </c>
      <c r="G629">
        <f t="shared" si="89"/>
        <v>21.751322751322739</v>
      </c>
      <c r="H629">
        <f t="shared" si="89"/>
        <v>18.087862754529411</v>
      </c>
      <c r="I629">
        <f t="shared" si="89"/>
        <v>22.743306076639406</v>
      </c>
    </row>
    <row r="630" spans="2:9">
      <c r="B630" s="60" t="s">
        <v>119</v>
      </c>
      <c r="C630" s="95" t="s">
        <v>173</v>
      </c>
      <c r="D630">
        <f t="shared" si="76"/>
        <v>33.366402116402114</v>
      </c>
      <c r="E630">
        <f t="shared" ref="E630:I630" si="90">E281-E193</f>
        <v>39.698434281767604</v>
      </c>
      <c r="F630">
        <f t="shared" si="90"/>
        <v>23.177090399312632</v>
      </c>
      <c r="G630">
        <f t="shared" si="90"/>
        <v>19.974439141105812</v>
      </c>
      <c r="H630">
        <f t="shared" si="90"/>
        <v>38.925518925518936</v>
      </c>
      <c r="I630">
        <f t="shared" si="90"/>
        <v>28.505980130980106</v>
      </c>
    </row>
    <row r="631" spans="2:9">
      <c r="B631" s="60" t="s">
        <v>127</v>
      </c>
      <c r="C631" s="95" t="s">
        <v>174</v>
      </c>
      <c r="D631">
        <f t="shared" si="76"/>
        <v>29.971405228758165</v>
      </c>
      <c r="E631">
        <f t="shared" ref="E631:I631" si="91">E282-E194</f>
        <v>38.204779561397217</v>
      </c>
      <c r="F631">
        <f t="shared" si="91"/>
        <v>26.178680161523303</v>
      </c>
      <c r="G631">
        <f t="shared" si="91"/>
        <v>16.714150047483379</v>
      </c>
      <c r="H631">
        <f t="shared" si="91"/>
        <v>9.8135415782474666</v>
      </c>
      <c r="I631">
        <f t="shared" si="91"/>
        <v>26.158055597271272</v>
      </c>
    </row>
    <row r="632" spans="2:9">
      <c r="B632" s="60" t="s">
        <v>110</v>
      </c>
      <c r="C632" s="95" t="s">
        <v>177</v>
      </c>
      <c r="D632">
        <f t="shared" si="76"/>
        <v>37.764550264550266</v>
      </c>
      <c r="E632">
        <f t="shared" ref="E632:I632" si="92">E283-E195</f>
        <v>12.067213650546982</v>
      </c>
      <c r="F632">
        <f t="shared" si="92"/>
        <v>10.766126877237994</v>
      </c>
      <c r="G632">
        <f t="shared" si="92"/>
        <v>10.442113442113442</v>
      </c>
      <c r="H632">
        <f t="shared" si="92"/>
        <v>11.978361145027804</v>
      </c>
      <c r="I632">
        <f t="shared" si="92"/>
        <v>16.080085833594616</v>
      </c>
    </row>
    <row r="633" spans="2:9">
      <c r="B633" s="60" t="s">
        <v>112</v>
      </c>
      <c r="C633" s="95" t="s">
        <v>182</v>
      </c>
      <c r="D633">
        <f t="shared" si="76"/>
        <v>38.814484126984127</v>
      </c>
      <c r="E633">
        <f t="shared" ref="E633:I633" si="93">E284-E196</f>
        <v>15.334827663259041</v>
      </c>
      <c r="F633">
        <f t="shared" si="93"/>
        <v>22.768246187363843</v>
      </c>
      <c r="G633">
        <f t="shared" si="93"/>
        <v>39.021494708994709</v>
      </c>
      <c r="H633">
        <f t="shared" si="93"/>
        <v>11.773300773300775</v>
      </c>
      <c r="I633">
        <f t="shared" si="93"/>
        <v>27.735694213957906</v>
      </c>
    </row>
    <row r="634" spans="2:9">
      <c r="B634" s="60" t="s">
        <v>122</v>
      </c>
      <c r="C634" s="95" t="s">
        <v>183</v>
      </c>
      <c r="D634">
        <f t="shared" si="76"/>
        <v>28.396464646464651</v>
      </c>
      <c r="E634">
        <f t="shared" ref="E634:I634" si="94">E285-E197</f>
        <v>20.373068289734952</v>
      </c>
      <c r="F634">
        <f t="shared" si="94"/>
        <v>19.818555929667049</v>
      </c>
      <c r="G634">
        <f t="shared" si="94"/>
        <v>17.113355780022452</v>
      </c>
      <c r="H634">
        <f t="shared" si="94"/>
        <v>12.750237416904071</v>
      </c>
      <c r="I634">
        <f t="shared" si="94"/>
        <v>20.615324181990864</v>
      </c>
    </row>
    <row r="635" spans="2:9">
      <c r="B635" s="60" t="s">
        <v>110</v>
      </c>
      <c r="C635" s="95" t="s">
        <v>184</v>
      </c>
      <c r="D635">
        <f t="shared" si="76"/>
        <v>20.009496676163337</v>
      </c>
      <c r="E635">
        <f t="shared" ref="E635:I635" si="95">E286-E198</f>
        <v>34.151783401783405</v>
      </c>
      <c r="F635">
        <f t="shared" si="95"/>
        <v>42.845117845117848</v>
      </c>
      <c r="G635">
        <f t="shared" si="95"/>
        <v>25.172790172790176</v>
      </c>
      <c r="H635">
        <f t="shared" si="95"/>
        <v>24.012210012210005</v>
      </c>
      <c r="I635">
        <f t="shared" si="95"/>
        <v>31.179599412932763</v>
      </c>
    </row>
    <row r="636" spans="2:9">
      <c r="B636" s="60" t="s">
        <v>122</v>
      </c>
      <c r="C636" s="95" t="s">
        <v>185</v>
      </c>
      <c r="D636">
        <f t="shared" si="76"/>
        <v>11.821665988332661</v>
      </c>
      <c r="E636">
        <f t="shared" ref="E636:I636" si="96">E287-E199</f>
        <v>24.640470640470646</v>
      </c>
      <c r="F636">
        <f t="shared" si="96"/>
        <v>24.314574314574315</v>
      </c>
      <c r="G636">
        <f t="shared" si="96"/>
        <v>37.952380952380956</v>
      </c>
      <c r="H636">
        <f t="shared" si="96"/>
        <v>39.685795685795689</v>
      </c>
      <c r="I636">
        <f t="shared" si="96"/>
        <v>26.059184642517963</v>
      </c>
    </row>
    <row r="637" spans="2:9">
      <c r="B637" s="60" t="s">
        <v>110</v>
      </c>
      <c r="C637" s="95" t="s">
        <v>186</v>
      </c>
      <c r="D637">
        <f t="shared" si="76"/>
        <v>28.998316498316512</v>
      </c>
      <c r="E637">
        <f t="shared" ref="E637:I637" si="97">E288-E200</f>
        <v>30.450897867564535</v>
      </c>
      <c r="F637">
        <f t="shared" si="97"/>
        <v>22.934436962214733</v>
      </c>
      <c r="G637">
        <f t="shared" si="97"/>
        <v>29.286195286195294</v>
      </c>
      <c r="H637">
        <f t="shared" si="97"/>
        <v>36.729517396184072</v>
      </c>
      <c r="I637">
        <f t="shared" si="97"/>
        <v>27.928198653198649</v>
      </c>
    </row>
    <row r="638" spans="2:9">
      <c r="B638" s="60" t="s">
        <v>115</v>
      </c>
      <c r="C638" s="95" t="s">
        <v>187</v>
      </c>
      <c r="D638">
        <f t="shared" si="76"/>
        <v>-21.384317615935263</v>
      </c>
      <c r="E638">
        <f t="shared" ref="E638:I638" si="98">E289-E201</f>
        <v>-7.58805374001453</v>
      </c>
      <c r="F638">
        <f t="shared" si="98"/>
        <v>-29.291355431061323</v>
      </c>
      <c r="G638">
        <f t="shared" si="98"/>
        <v>-13.507625272331151</v>
      </c>
      <c r="H638">
        <f t="shared" si="98"/>
        <v>-32.287581699346404</v>
      </c>
      <c r="I638">
        <f t="shared" si="98"/>
        <v>-19.333796649973117</v>
      </c>
    </row>
    <row r="639" spans="2:9">
      <c r="B639" s="60" t="s">
        <v>115</v>
      </c>
      <c r="C639" s="95" t="s">
        <v>188</v>
      </c>
      <c r="D639">
        <f t="shared" si="76"/>
        <v>11.496913580246915</v>
      </c>
      <c r="E639">
        <f t="shared" ref="E639:I639" si="99">E290-E202</f>
        <v>30.18857223023889</v>
      </c>
      <c r="F639">
        <f t="shared" si="99"/>
        <v>4.0337902837902853</v>
      </c>
      <c r="G639">
        <f t="shared" si="99"/>
        <v>17.850729517396193</v>
      </c>
      <c r="H639">
        <f t="shared" si="99"/>
        <v>-11.269841269841265</v>
      </c>
      <c r="I639">
        <f t="shared" si="99"/>
        <v>13.943431225838641</v>
      </c>
    </row>
    <row r="640" spans="2:9">
      <c r="B640" s="60" t="s">
        <v>127</v>
      </c>
      <c r="C640" s="95" t="s">
        <v>189</v>
      </c>
      <c r="D640">
        <f t="shared" si="76"/>
        <v>17.222222222222229</v>
      </c>
      <c r="E640">
        <f t="shared" ref="E640:I640" si="100">E291-E203</f>
        <v>27.258343508343501</v>
      </c>
      <c r="F640">
        <f t="shared" si="100"/>
        <v>20.304232804232797</v>
      </c>
      <c r="G640">
        <f t="shared" si="100"/>
        <v>26.191290191290207</v>
      </c>
      <c r="H640">
        <f t="shared" si="100"/>
        <v>17.333333333333343</v>
      </c>
      <c r="I640">
        <f t="shared" si="100"/>
        <v>22.401872201872195</v>
      </c>
    </row>
    <row r="641" spans="2:9">
      <c r="B641" s="60" t="s">
        <v>119</v>
      </c>
      <c r="C641" s="95" t="s">
        <v>190</v>
      </c>
      <c r="D641">
        <f t="shared" si="76"/>
        <v>17.422385620915037</v>
      </c>
      <c r="E641">
        <f t="shared" ref="E641:I641" si="101">E292-E204</f>
        <v>14.505855119825725</v>
      </c>
      <c r="F641">
        <f t="shared" si="101"/>
        <v>21.231854565187916</v>
      </c>
      <c r="G641">
        <f t="shared" si="101"/>
        <v>14.959778783308202</v>
      </c>
      <c r="H641">
        <f t="shared" si="101"/>
        <v>21.85566448801741</v>
      </c>
      <c r="I641">
        <f t="shared" si="101"/>
        <v>17.587932437932437</v>
      </c>
    </row>
    <row r="642" spans="2:9">
      <c r="B642" s="60" t="s">
        <v>119</v>
      </c>
      <c r="C642" s="95" t="s">
        <v>191</v>
      </c>
      <c r="D642">
        <f t="shared" si="76"/>
        <v>27.416148666148665</v>
      </c>
      <c r="E642">
        <f t="shared" ref="E642:I642" si="102">E293-E205</f>
        <v>34.151866651866641</v>
      </c>
      <c r="F642">
        <f t="shared" si="102"/>
        <v>23.029223862557188</v>
      </c>
      <c r="G642">
        <f t="shared" si="102"/>
        <v>13.645502645502638</v>
      </c>
      <c r="H642">
        <f t="shared" si="102"/>
        <v>31.74603174603174</v>
      </c>
      <c r="I642">
        <f t="shared" si="102"/>
        <v>24.221047471047456</v>
      </c>
    </row>
    <row r="643" spans="2:9">
      <c r="B643" s="60" t="s">
        <v>127</v>
      </c>
      <c r="C643" s="95" t="s">
        <v>192</v>
      </c>
      <c r="D643">
        <f t="shared" ref="D643:I659" si="103">D294-D206</f>
        <v>11.759259259259267</v>
      </c>
      <c r="E643">
        <f t="shared" si="103"/>
        <v>48.949735449735456</v>
      </c>
      <c r="F643">
        <f t="shared" si="103"/>
        <v>35.599647266313944</v>
      </c>
      <c r="G643">
        <f t="shared" si="103"/>
        <v>30.57142857142858</v>
      </c>
      <c r="H643">
        <f t="shared" si="103"/>
        <v>38.480260480260469</v>
      </c>
      <c r="I643">
        <f t="shared" si="103"/>
        <v>32.388563288563283</v>
      </c>
    </row>
    <row r="644" spans="2:9">
      <c r="B644" s="60" t="s">
        <v>110</v>
      </c>
      <c r="C644" s="95" t="s">
        <v>193</v>
      </c>
      <c r="D644">
        <f t="shared" si="103"/>
        <v>27.350427350427353</v>
      </c>
      <c r="E644">
        <f t="shared" si="103"/>
        <v>21.452991452991455</v>
      </c>
      <c r="F644">
        <f t="shared" si="103"/>
        <v>22.792022792022813</v>
      </c>
      <c r="G644">
        <f t="shared" si="103"/>
        <v>14.529914529914528</v>
      </c>
      <c r="H644">
        <f t="shared" si="103"/>
        <v>0</v>
      </c>
      <c r="I644">
        <f t="shared" si="103"/>
        <v>20.230769230769212</v>
      </c>
    </row>
    <row r="645" spans="2:9">
      <c r="B645" s="60" t="s">
        <v>127</v>
      </c>
      <c r="C645" s="95" t="s">
        <v>194</v>
      </c>
      <c r="D645">
        <f t="shared" si="103"/>
        <v>33.754208754208754</v>
      </c>
      <c r="E645">
        <f t="shared" si="103"/>
        <v>25.376133126133123</v>
      </c>
      <c r="F645">
        <f t="shared" si="103"/>
        <v>30.654407321073997</v>
      </c>
      <c r="G645">
        <f t="shared" si="103"/>
        <v>23.336700336700339</v>
      </c>
      <c r="H645">
        <f t="shared" si="103"/>
        <v>19.131313131313128</v>
      </c>
      <c r="I645">
        <f t="shared" si="103"/>
        <v>27.813131313131329</v>
      </c>
    </row>
    <row r="646" spans="2:9">
      <c r="B646" s="60" t="s">
        <v>127</v>
      </c>
      <c r="C646" s="95" t="s">
        <v>196</v>
      </c>
      <c r="D646">
        <f t="shared" si="103"/>
        <v>32.222222222222221</v>
      </c>
      <c r="E646">
        <f t="shared" si="103"/>
        <v>10.693602693602696</v>
      </c>
      <c r="F646">
        <f t="shared" si="103"/>
        <v>17.508417508417505</v>
      </c>
      <c r="G646">
        <f t="shared" si="103"/>
        <v>0.44444444444444642</v>
      </c>
      <c r="H646">
        <f t="shared" si="103"/>
        <v>24.585858585858588</v>
      </c>
      <c r="I646">
        <f t="shared" si="103"/>
        <v>15.176094276094283</v>
      </c>
    </row>
    <row r="647" spans="2:9">
      <c r="B647" s="60" t="s">
        <v>110</v>
      </c>
      <c r="C647" s="95" t="s">
        <v>197</v>
      </c>
      <c r="D647">
        <f t="shared" si="103"/>
        <v>17.045454545454554</v>
      </c>
      <c r="E647">
        <f t="shared" si="103"/>
        <v>4.5833333333333428</v>
      </c>
      <c r="F647">
        <f t="shared" si="103"/>
        <v>6.0057226723893393</v>
      </c>
      <c r="G647">
        <f t="shared" si="103"/>
        <v>2.393298059964728</v>
      </c>
      <c r="H647">
        <f t="shared" si="103"/>
        <v>0.22995522995522322</v>
      </c>
      <c r="I647">
        <f t="shared" si="103"/>
        <v>6.7372966539633339</v>
      </c>
    </row>
    <row r="648" spans="2:9">
      <c r="B648" s="60" t="s">
        <v>127</v>
      </c>
      <c r="C648" s="95" t="s">
        <v>230</v>
      </c>
      <c r="D648">
        <f t="shared" si="103"/>
        <v>23.778998778998783</v>
      </c>
      <c r="E648">
        <f t="shared" si="103"/>
        <v>30.198005698005701</v>
      </c>
      <c r="F648">
        <f t="shared" si="103"/>
        <v>18.737188737188745</v>
      </c>
      <c r="G648">
        <f t="shared" si="103"/>
        <v>16.240981240981242</v>
      </c>
      <c r="H648">
        <f t="shared" si="103"/>
        <v>14.643412143412149</v>
      </c>
      <c r="I648">
        <f t="shared" si="103"/>
        <v>21.208973433973433</v>
      </c>
    </row>
    <row r="649" spans="2:9">
      <c r="B649" s="60" t="s">
        <v>115</v>
      </c>
      <c r="C649" s="95" t="s">
        <v>200</v>
      </c>
      <c r="D649">
        <f t="shared" si="103"/>
        <v>15.109890109890102</v>
      </c>
      <c r="E649">
        <f t="shared" si="103"/>
        <v>5.7398157398157394</v>
      </c>
      <c r="F649">
        <f t="shared" si="103"/>
        <v>0.22446689113354523</v>
      </c>
      <c r="G649">
        <f t="shared" si="103"/>
        <v>9.3121693121693454</v>
      </c>
      <c r="H649">
        <f t="shared" si="103"/>
        <v>-2.5132275132275055</v>
      </c>
      <c r="I649">
        <f t="shared" si="103"/>
        <v>6.439662189662215</v>
      </c>
    </row>
    <row r="650" spans="2:9">
      <c r="B650" s="60" t="s">
        <v>127</v>
      </c>
      <c r="C650" s="95" t="s">
        <v>201</v>
      </c>
      <c r="D650">
        <f t="shared" si="103"/>
        <v>26.849046015712688</v>
      </c>
      <c r="E650">
        <f t="shared" si="103"/>
        <v>32.858585858585869</v>
      </c>
      <c r="F650">
        <f t="shared" si="103"/>
        <v>32.016460905349803</v>
      </c>
      <c r="G650">
        <f t="shared" si="103"/>
        <v>39.975308641975317</v>
      </c>
      <c r="H650">
        <f t="shared" si="103"/>
        <v>29.679012345679013</v>
      </c>
      <c r="I650">
        <f t="shared" si="103"/>
        <v>33.024242424242445</v>
      </c>
    </row>
    <row r="651" spans="2:9">
      <c r="B651" s="60" t="s">
        <v>110</v>
      </c>
      <c r="C651" s="95" t="s">
        <v>203</v>
      </c>
      <c r="D651">
        <f t="shared" si="103"/>
        <v>15.972222222222236</v>
      </c>
      <c r="E651">
        <f t="shared" si="103"/>
        <v>14.375901875901874</v>
      </c>
      <c r="F651">
        <f t="shared" si="103"/>
        <v>15.081770081770088</v>
      </c>
      <c r="G651">
        <f t="shared" si="103"/>
        <v>14.558080808080803</v>
      </c>
      <c r="H651">
        <f t="shared" si="103"/>
        <v>13.79551467051467</v>
      </c>
      <c r="I651">
        <f t="shared" si="103"/>
        <v>15.236127144460475</v>
      </c>
    </row>
    <row r="652" spans="2:9">
      <c r="B652" s="60" t="s">
        <v>119</v>
      </c>
      <c r="C652" s="95" t="s">
        <v>204</v>
      </c>
      <c r="D652">
        <f t="shared" si="103"/>
        <v>18.45117845117845</v>
      </c>
      <c r="E652">
        <f t="shared" si="103"/>
        <v>22.67472342472341</v>
      </c>
      <c r="F652">
        <f t="shared" si="103"/>
        <v>8.5157126823793448</v>
      </c>
      <c r="G652">
        <f t="shared" si="103"/>
        <v>16.947410614077292</v>
      </c>
      <c r="H652">
        <f t="shared" si="103"/>
        <v>-9.0841750841750795</v>
      </c>
      <c r="I652">
        <f t="shared" si="103"/>
        <v>14.562538079204742</v>
      </c>
    </row>
    <row r="653" spans="2:9">
      <c r="B653" s="60" t="s">
        <v>115</v>
      </c>
      <c r="C653" s="95" t="s">
        <v>205</v>
      </c>
      <c r="D653">
        <f t="shared" si="103"/>
        <v>44.841269841269835</v>
      </c>
      <c r="E653">
        <f t="shared" si="103"/>
        <v>28.571428571428577</v>
      </c>
      <c r="F653">
        <f t="shared" si="103"/>
        <v>35.612535612535602</v>
      </c>
      <c r="G653">
        <f t="shared" si="103"/>
        <v>41.672771672771681</v>
      </c>
      <c r="H653">
        <f t="shared" si="103"/>
        <v>25.396825396825399</v>
      </c>
      <c r="I653">
        <f t="shared" si="103"/>
        <v>37.054334554334545</v>
      </c>
    </row>
    <row r="654" spans="2:9">
      <c r="B654" s="60" t="s">
        <v>127</v>
      </c>
      <c r="C654" s="95" t="s">
        <v>206</v>
      </c>
      <c r="D654">
        <f t="shared" si="103"/>
        <v>27.546296296296291</v>
      </c>
      <c r="E654">
        <f t="shared" si="103"/>
        <v>35.673012173012182</v>
      </c>
      <c r="F654">
        <f t="shared" si="103"/>
        <v>24.5125039569484</v>
      </c>
      <c r="G654">
        <f t="shared" si="103"/>
        <v>41.472021805355133</v>
      </c>
      <c r="H654">
        <f t="shared" si="103"/>
        <v>25.307519640852966</v>
      </c>
      <c r="I654">
        <f t="shared" si="103"/>
        <v>31.630994314327673</v>
      </c>
    </row>
    <row r="655" spans="2:9">
      <c r="B655" s="60" t="s">
        <v>115</v>
      </c>
      <c r="C655" s="95" t="s">
        <v>207</v>
      </c>
      <c r="D655">
        <f t="shared" si="103"/>
        <v>26.909722222222229</v>
      </c>
      <c r="E655">
        <f t="shared" si="103"/>
        <v>27.603670634920633</v>
      </c>
      <c r="F655">
        <f t="shared" si="103"/>
        <v>33.379629629629633</v>
      </c>
      <c r="G655">
        <f t="shared" si="103"/>
        <v>16.429894179894184</v>
      </c>
      <c r="H655">
        <f t="shared" si="103"/>
        <v>27.469576719576715</v>
      </c>
      <c r="I655">
        <f t="shared" si="103"/>
        <v>26.397519841269848</v>
      </c>
    </row>
    <row r="656" spans="2:9">
      <c r="B656" s="60" t="s">
        <v>115</v>
      </c>
      <c r="C656" s="95" t="s">
        <v>208</v>
      </c>
      <c r="D656">
        <f t="shared" si="103"/>
        <v>29.444444444444457</v>
      </c>
      <c r="E656">
        <f t="shared" si="103"/>
        <v>29.222222222222214</v>
      </c>
      <c r="F656">
        <f t="shared" si="103"/>
        <v>29.753086419753075</v>
      </c>
      <c r="G656">
        <f t="shared" si="103"/>
        <v>29.333333333333329</v>
      </c>
      <c r="H656">
        <f t="shared" si="103"/>
        <v>19.94708994708995</v>
      </c>
      <c r="I656">
        <f t="shared" si="103"/>
        <v>28.98994708994708</v>
      </c>
    </row>
    <row r="657" spans="2:9">
      <c r="B657" s="60" t="s">
        <v>110</v>
      </c>
      <c r="C657" s="95" t="s">
        <v>209</v>
      </c>
      <c r="D657">
        <f t="shared" si="103"/>
        <v>19.81481481481481</v>
      </c>
      <c r="E657">
        <f t="shared" si="103"/>
        <v>38.444444444444429</v>
      </c>
      <c r="F657">
        <f t="shared" si="103"/>
        <v>36.66666666666665</v>
      </c>
      <c r="G657">
        <f t="shared" si="103"/>
        <v>37.481481481481481</v>
      </c>
      <c r="H657">
        <f t="shared" si="103"/>
        <v>29.61904761904762</v>
      </c>
      <c r="I657">
        <f t="shared" si="103"/>
        <v>33.503174603174585</v>
      </c>
    </row>
    <row r="658" spans="2:9">
      <c r="B658" s="60" t="s">
        <v>127</v>
      </c>
      <c r="C658" s="95" t="s">
        <v>210</v>
      </c>
      <c r="D658">
        <f t="shared" si="103"/>
        <v>24.267676767676775</v>
      </c>
      <c r="E658">
        <f t="shared" si="103"/>
        <v>30.871989121989117</v>
      </c>
      <c r="F658">
        <f t="shared" si="103"/>
        <v>33.826081326081315</v>
      </c>
      <c r="G658">
        <f t="shared" si="103"/>
        <v>29.336663336663356</v>
      </c>
      <c r="H658">
        <f t="shared" si="103"/>
        <v>16.319865319865315</v>
      </c>
      <c r="I658">
        <f t="shared" si="103"/>
        <v>29.32591667591668</v>
      </c>
    </row>
    <row r="659" spans="2:9">
      <c r="B659" s="60" t="s">
        <v>127</v>
      </c>
      <c r="C659" s="95" t="s">
        <v>211</v>
      </c>
      <c r="D659">
        <f t="shared" si="103"/>
        <v>25.37878787878789</v>
      </c>
      <c r="E659">
        <f>E310-E222</f>
        <v>28.742424242424242</v>
      </c>
      <c r="F659">
        <f>F310-F222</f>
        <v>24.456603067714177</v>
      </c>
      <c r="G659">
        <f>G310-G222</f>
        <v>33.746913580246918</v>
      </c>
      <c r="H659">
        <f>H310-H222</f>
        <v>24.650793650793645</v>
      </c>
      <c r="I659">
        <f>I310-I222</f>
        <v>27.830491422158076</v>
      </c>
    </row>
    <row r="661" spans="2:9">
      <c r="D661" s="229" t="s">
        <v>553</v>
      </c>
      <c r="E661" s="229"/>
      <c r="F661" s="229"/>
      <c r="G661" s="229"/>
      <c r="H661" s="229"/>
      <c r="I661" s="229"/>
    </row>
    <row r="662" spans="2:9">
      <c r="D662" s="83" t="s">
        <v>218</v>
      </c>
      <c r="E662" s="84" t="s">
        <v>219</v>
      </c>
      <c r="F662" s="85" t="s">
        <v>220</v>
      </c>
      <c r="G662" s="86" t="s">
        <v>221</v>
      </c>
      <c r="H662" s="87" t="s">
        <v>221</v>
      </c>
    </row>
    <row r="663" spans="2:9">
      <c r="B663" s="94" t="s">
        <v>222</v>
      </c>
      <c r="C663" s="94" t="s">
        <v>223</v>
      </c>
      <c r="D663" s="88" t="s">
        <v>3</v>
      </c>
      <c r="E663" s="89" t="s">
        <v>4</v>
      </c>
      <c r="F663" s="90" t="s">
        <v>5</v>
      </c>
      <c r="G663" s="91" t="s">
        <v>6</v>
      </c>
      <c r="H663" s="92" t="s">
        <v>7</v>
      </c>
      <c r="I663" s="96" t="s">
        <v>228</v>
      </c>
    </row>
    <row r="664" spans="2:9">
      <c r="B664" s="60" t="s">
        <v>110</v>
      </c>
      <c r="C664" s="95" t="s">
        <v>111</v>
      </c>
      <c r="D664">
        <f>D492-D404</f>
        <v>288592.04310049023</v>
      </c>
      <c r="E664">
        <f t="shared" ref="E664:I664" si="104">E492-E404</f>
        <v>271774.36576397956</v>
      </c>
      <c r="F664">
        <f t="shared" si="104"/>
        <v>244824.14059064037</v>
      </c>
      <c r="G664">
        <f t="shared" si="104"/>
        <v>318564.38902072702</v>
      </c>
      <c r="H664">
        <f t="shared" si="104"/>
        <v>147149.33112637367</v>
      </c>
      <c r="I664">
        <f t="shared" si="104"/>
        <v>272519.08776158653</v>
      </c>
    </row>
    <row r="665" spans="2:9">
      <c r="B665" s="60" t="s">
        <v>115</v>
      </c>
      <c r="C665" s="95" t="s">
        <v>116</v>
      </c>
      <c r="D665">
        <f t="shared" ref="D665:I728" si="105">D493-D405</f>
        <v>24560.731481481489</v>
      </c>
      <c r="E665">
        <f t="shared" si="105"/>
        <v>36714.784888888898</v>
      </c>
      <c r="F665">
        <f t="shared" si="105"/>
        <v>28817.924938271608</v>
      </c>
      <c r="G665">
        <f t="shared" si="105"/>
        <v>21557.304888888888</v>
      </c>
      <c r="H665">
        <f t="shared" si="105"/>
        <v>32977.543788359792</v>
      </c>
      <c r="I665">
        <f t="shared" si="105"/>
        <v>27938.684167195774</v>
      </c>
    </row>
    <row r="666" spans="2:9">
      <c r="B666" s="60" t="s">
        <v>110</v>
      </c>
      <c r="C666" s="95" t="s">
        <v>118</v>
      </c>
      <c r="D666">
        <f t="shared" si="105"/>
        <v>1303433.2537037041</v>
      </c>
      <c r="E666">
        <f t="shared" si="105"/>
        <v>756627.00488305837</v>
      </c>
      <c r="F666">
        <f t="shared" si="105"/>
        <v>1327259.9617017503</v>
      </c>
      <c r="G666">
        <f t="shared" si="105"/>
        <v>1251494.6314589339</v>
      </c>
      <c r="H666">
        <f t="shared" si="105"/>
        <v>546712.66911523929</v>
      </c>
      <c r="I666">
        <f t="shared" si="105"/>
        <v>1150399.331548373</v>
      </c>
    </row>
    <row r="667" spans="2:9">
      <c r="B667" s="60" t="s">
        <v>110</v>
      </c>
      <c r="C667" s="95" t="s">
        <v>121</v>
      </c>
      <c r="D667">
        <f t="shared" si="105"/>
        <v>5083.2559764309735</v>
      </c>
      <c r="E667">
        <f t="shared" si="105"/>
        <v>3485.1611967846984</v>
      </c>
      <c r="F667">
        <f t="shared" si="105"/>
        <v>3240.1789904745438</v>
      </c>
      <c r="G667">
        <f t="shared" si="105"/>
        <v>3645.9876791356819</v>
      </c>
      <c r="H667">
        <f t="shared" si="105"/>
        <v>942.2480887877573</v>
      </c>
      <c r="I667">
        <f t="shared" si="105"/>
        <v>3644.3464560088069</v>
      </c>
    </row>
    <row r="668" spans="2:9">
      <c r="B668" s="60" t="s">
        <v>122</v>
      </c>
      <c r="C668" s="95" t="s">
        <v>123</v>
      </c>
      <c r="D668">
        <f t="shared" si="105"/>
        <v>101287.21538461541</v>
      </c>
      <c r="E668">
        <f t="shared" si="105"/>
        <v>13657.044957264952</v>
      </c>
      <c r="F668">
        <f t="shared" si="105"/>
        <v>14194.404558404538</v>
      </c>
      <c r="G668">
        <f t="shared" si="105"/>
        <v>37959.893333333341</v>
      </c>
      <c r="H668">
        <f t="shared" si="105"/>
        <v>43556.544273504303</v>
      </c>
      <c r="I668">
        <f t="shared" si="105"/>
        <v>38914.973982905969</v>
      </c>
    </row>
    <row r="669" spans="2:9">
      <c r="B669" s="60" t="s">
        <v>119</v>
      </c>
      <c r="C669" s="95" t="s">
        <v>124</v>
      </c>
      <c r="D669">
        <f t="shared" si="105"/>
        <v>164523.20790598285</v>
      </c>
      <c r="E669">
        <f t="shared" si="105"/>
        <v>178811.923993784</v>
      </c>
      <c r="F669">
        <f t="shared" si="105"/>
        <v>175842.66564361565</v>
      </c>
      <c r="G669">
        <f t="shared" si="105"/>
        <v>164169.08498057496</v>
      </c>
      <c r="H669">
        <f t="shared" si="105"/>
        <v>143652.98769230774</v>
      </c>
      <c r="I669">
        <f t="shared" si="105"/>
        <v>169644.74670279719</v>
      </c>
    </row>
    <row r="670" spans="2:9">
      <c r="B670" s="60" t="s">
        <v>119</v>
      </c>
      <c r="C670" s="95" t="s">
        <v>125</v>
      </c>
      <c r="D670">
        <f t="shared" si="105"/>
        <v>71301.735729548236</v>
      </c>
      <c r="E670">
        <f t="shared" si="105"/>
        <v>70085.875062160078</v>
      </c>
      <c r="F670">
        <f t="shared" si="105"/>
        <v>71534.794224664191</v>
      </c>
      <c r="G670">
        <f t="shared" si="105"/>
        <v>83005.626667554679</v>
      </c>
      <c r="H670">
        <f t="shared" si="105"/>
        <v>49942.706976430971</v>
      </c>
      <c r="I670">
        <f t="shared" si="105"/>
        <v>72986.502441451172</v>
      </c>
    </row>
    <row r="671" spans="2:9">
      <c r="B671" s="60" t="s">
        <v>110</v>
      </c>
      <c r="C671" s="95" t="s">
        <v>126</v>
      </c>
      <c r="D671">
        <f t="shared" si="105"/>
        <v>181095.95291666666</v>
      </c>
      <c r="E671">
        <f t="shared" si="105"/>
        <v>172741.52370370372</v>
      </c>
      <c r="F671">
        <f t="shared" si="105"/>
        <v>124633.85537037044</v>
      </c>
      <c r="G671">
        <f t="shared" si="105"/>
        <v>115515.19962393158</v>
      </c>
      <c r="H671">
        <f t="shared" si="105"/>
        <v>130289.16129914529</v>
      </c>
      <c r="I671">
        <f t="shared" si="105"/>
        <v>143550.90990612534</v>
      </c>
    </row>
    <row r="672" spans="2:9">
      <c r="B672" s="60" t="s">
        <v>127</v>
      </c>
      <c r="C672" s="95" t="s">
        <v>128</v>
      </c>
      <c r="D672">
        <f t="shared" si="105"/>
        <v>204824.63479409483</v>
      </c>
      <c r="E672">
        <f t="shared" si="105"/>
        <v>240516.85973581974</v>
      </c>
      <c r="F672">
        <f t="shared" si="105"/>
        <v>155728.52738265862</v>
      </c>
      <c r="G672">
        <f t="shared" si="105"/>
        <v>118333.18392817059</v>
      </c>
      <c r="H672">
        <f t="shared" si="105"/>
        <v>247466.09292929299</v>
      </c>
      <c r="I672">
        <f t="shared" si="105"/>
        <v>177743.45774928777</v>
      </c>
    </row>
    <row r="673" spans="2:9">
      <c r="B673" s="60" t="s">
        <v>119</v>
      </c>
      <c r="C673" s="95" t="s">
        <v>129</v>
      </c>
      <c r="D673">
        <f t="shared" si="105"/>
        <v>40148.333333333336</v>
      </c>
      <c r="E673">
        <f t="shared" si="105"/>
        <v>48098.666666666657</v>
      </c>
      <c r="F673">
        <f t="shared" si="105"/>
        <v>32734.787878787887</v>
      </c>
      <c r="G673">
        <f t="shared" si="105"/>
        <v>29222.416161616147</v>
      </c>
      <c r="H673">
        <f t="shared" si="105"/>
        <v>21087.41818181819</v>
      </c>
      <c r="I673">
        <f t="shared" si="105"/>
        <v>35829.811313131337</v>
      </c>
    </row>
    <row r="674" spans="2:9">
      <c r="B674" s="60" t="s">
        <v>119</v>
      </c>
      <c r="C674" s="95" t="s">
        <v>130</v>
      </c>
      <c r="D674">
        <f t="shared" si="105"/>
        <v>117718.44074074073</v>
      </c>
      <c r="E674">
        <f t="shared" si="105"/>
        <v>69468.177823361824</v>
      </c>
      <c r="F674">
        <f t="shared" si="105"/>
        <v>145923.66112874774</v>
      </c>
      <c r="G674">
        <f t="shared" si="105"/>
        <v>92192.126222222214</v>
      </c>
      <c r="H674">
        <f t="shared" si="105"/>
        <v>94174.752592592558</v>
      </c>
      <c r="I674">
        <f t="shared" si="105"/>
        <v>108971.19123663007</v>
      </c>
    </row>
    <row r="675" spans="2:9">
      <c r="B675" s="60" t="s">
        <v>122</v>
      </c>
      <c r="C675" s="95" t="s">
        <v>131</v>
      </c>
      <c r="D675">
        <f t="shared" si="105"/>
        <v>337459.32801767683</v>
      </c>
      <c r="E675">
        <f t="shared" si="105"/>
        <v>372733.61429320998</v>
      </c>
      <c r="F675">
        <f t="shared" si="105"/>
        <v>198316.0633174337</v>
      </c>
      <c r="G675">
        <f t="shared" si="105"/>
        <v>338058.52037582174</v>
      </c>
      <c r="H675">
        <f t="shared" si="105"/>
        <v>308431.93512650311</v>
      </c>
      <c r="I675">
        <f t="shared" si="105"/>
        <v>301469.6343076881</v>
      </c>
    </row>
    <row r="676" spans="2:9">
      <c r="B676" s="60" t="s">
        <v>119</v>
      </c>
      <c r="C676" s="95" t="s">
        <v>132</v>
      </c>
      <c r="D676">
        <f t="shared" si="105"/>
        <v>36061.511805555558</v>
      </c>
      <c r="E676">
        <f t="shared" si="105"/>
        <v>36072.404819902345</v>
      </c>
      <c r="F676">
        <f t="shared" si="105"/>
        <v>35376.68609168609</v>
      </c>
      <c r="G676">
        <f t="shared" si="105"/>
        <v>15116.180234950247</v>
      </c>
      <c r="H676">
        <f t="shared" si="105"/>
        <v>35514.641508491506</v>
      </c>
      <c r="I676">
        <f t="shared" si="105"/>
        <v>30594.566286759487</v>
      </c>
    </row>
    <row r="677" spans="2:9">
      <c r="B677" s="60" t="s">
        <v>119</v>
      </c>
      <c r="C677" s="95" t="s">
        <v>133</v>
      </c>
      <c r="D677">
        <f t="shared" si="105"/>
        <v>92679.3241666666</v>
      </c>
      <c r="E677">
        <f t="shared" si="105"/>
        <v>309981.25419769273</v>
      </c>
      <c r="F677">
        <f t="shared" si="105"/>
        <v>224035.84044946823</v>
      </c>
      <c r="G677">
        <f t="shared" si="105"/>
        <v>78861.30407231045</v>
      </c>
      <c r="H677">
        <f t="shared" si="105"/>
        <v>170580.54167283949</v>
      </c>
      <c r="I677">
        <f t="shared" si="105"/>
        <v>167186.53667775809</v>
      </c>
    </row>
    <row r="678" spans="2:9">
      <c r="B678" s="60" t="s">
        <v>122</v>
      </c>
      <c r="C678" s="95" t="s">
        <v>134</v>
      </c>
      <c r="D678">
        <f t="shared" si="105"/>
        <v>52006.421304390082</v>
      </c>
      <c r="E678">
        <f t="shared" si="105"/>
        <v>95818.068782051254</v>
      </c>
      <c r="F678">
        <f t="shared" si="105"/>
        <v>92772.625356125325</v>
      </c>
      <c r="G678">
        <f t="shared" si="105"/>
        <v>57428.07083916085</v>
      </c>
      <c r="H678">
        <f t="shared" si="105"/>
        <v>66600.291752136749</v>
      </c>
      <c r="I678">
        <f t="shared" si="105"/>
        <v>75083.717921522926</v>
      </c>
    </row>
    <row r="679" spans="2:9">
      <c r="B679" s="60" t="s">
        <v>119</v>
      </c>
      <c r="C679" s="95" t="s">
        <v>135</v>
      </c>
      <c r="D679">
        <f t="shared" si="105"/>
        <v>581852.61666666658</v>
      </c>
      <c r="E679">
        <f t="shared" si="105"/>
        <v>599018.38351851841</v>
      </c>
      <c r="F679">
        <f t="shared" si="105"/>
        <v>503454.85030864179</v>
      </c>
      <c r="G679">
        <f t="shared" si="105"/>
        <v>544845.89851851843</v>
      </c>
      <c r="H679">
        <f t="shared" si="105"/>
        <v>499813.62703703716</v>
      </c>
      <c r="I679">
        <f t="shared" si="105"/>
        <v>548412.81111111108</v>
      </c>
    </row>
    <row r="680" spans="2:9">
      <c r="B680" s="60" t="s">
        <v>112</v>
      </c>
      <c r="C680" s="95" t="s">
        <v>136</v>
      </c>
      <c r="D680">
        <f t="shared" si="105"/>
        <v>293286.35387205402</v>
      </c>
      <c r="E680">
        <f t="shared" si="105"/>
        <v>694393.90578306874</v>
      </c>
      <c r="F680">
        <f t="shared" si="105"/>
        <v>364338.86777777784</v>
      </c>
      <c r="G680">
        <f t="shared" si="105"/>
        <v>670736.50536796567</v>
      </c>
      <c r="H680">
        <f t="shared" si="105"/>
        <v>-272683.73741991341</v>
      </c>
      <c r="I680">
        <f t="shared" si="105"/>
        <v>460887.65173535387</v>
      </c>
    </row>
    <row r="681" spans="2:9">
      <c r="B681" s="60" t="s">
        <v>122</v>
      </c>
      <c r="C681" s="95" t="s">
        <v>137</v>
      </c>
      <c r="D681">
        <f t="shared" si="105"/>
        <v>29608.890790598292</v>
      </c>
      <c r="E681">
        <f t="shared" si="105"/>
        <v>32161.211363858383</v>
      </c>
      <c r="F681">
        <f t="shared" si="105"/>
        <v>34307.945371953145</v>
      </c>
      <c r="G681">
        <f t="shared" si="105"/>
        <v>35865.632555555538</v>
      </c>
      <c r="H681">
        <f t="shared" si="105"/>
        <v>14915.457566951562</v>
      </c>
      <c r="I681">
        <f t="shared" si="105"/>
        <v>32358.585059713761</v>
      </c>
    </row>
    <row r="682" spans="2:9">
      <c r="B682" s="60" t="s">
        <v>127</v>
      </c>
      <c r="C682" s="95" t="s">
        <v>138</v>
      </c>
      <c r="D682">
        <f t="shared" si="105"/>
        <v>26044.833608058601</v>
      </c>
      <c r="E682">
        <f t="shared" si="105"/>
        <v>13957.934035840706</v>
      </c>
      <c r="F682">
        <f t="shared" si="105"/>
        <v>5200.7313078279767</v>
      </c>
      <c r="G682">
        <f t="shared" si="105"/>
        <v>14296.246306878307</v>
      </c>
      <c r="H682">
        <f t="shared" si="105"/>
        <v>11097.23357427759</v>
      </c>
      <c r="I682">
        <f t="shared" si="105"/>
        <v>13689.696176561702</v>
      </c>
    </row>
    <row r="683" spans="2:9">
      <c r="B683" s="60" t="s">
        <v>127</v>
      </c>
      <c r="C683" s="95" t="s">
        <v>139</v>
      </c>
      <c r="D683">
        <f t="shared" si="105"/>
        <v>462775.51936674421</v>
      </c>
      <c r="E683">
        <f t="shared" si="105"/>
        <v>500397.55798801198</v>
      </c>
      <c r="F683">
        <f t="shared" si="105"/>
        <v>480810.07890627906</v>
      </c>
      <c r="G683">
        <f t="shared" si="105"/>
        <v>805222.67334468034</v>
      </c>
      <c r="H683">
        <f t="shared" si="105"/>
        <v>457030.02769230842</v>
      </c>
      <c r="I683">
        <f t="shared" si="105"/>
        <v>561034.80886362051</v>
      </c>
    </row>
    <row r="684" spans="2:9">
      <c r="B684" s="60" t="s">
        <v>127</v>
      </c>
      <c r="C684" s="95" t="s">
        <v>140</v>
      </c>
      <c r="D684">
        <f t="shared" si="105"/>
        <v>15254.808197358194</v>
      </c>
      <c r="E684">
        <f t="shared" si="105"/>
        <v>14575.84692307693</v>
      </c>
      <c r="F684">
        <f t="shared" si="105"/>
        <v>16327.484103859104</v>
      </c>
      <c r="G684">
        <f t="shared" si="105"/>
        <v>7643.3346853146868</v>
      </c>
      <c r="H684">
        <f t="shared" si="105"/>
        <v>12508.644125874118</v>
      </c>
      <c r="I684">
        <f t="shared" si="105"/>
        <v>13400.642132867131</v>
      </c>
    </row>
    <row r="685" spans="2:9">
      <c r="B685" s="60" t="s">
        <v>115</v>
      </c>
      <c r="C685" s="95" t="s">
        <v>141</v>
      </c>
      <c r="D685">
        <f t="shared" si="105"/>
        <v>7548.1045982142896</v>
      </c>
      <c r="E685">
        <f t="shared" si="105"/>
        <v>15783.062503973262</v>
      </c>
      <c r="F685">
        <f t="shared" si="105"/>
        <v>5062.3876526251479</v>
      </c>
      <c r="G685">
        <f t="shared" si="105"/>
        <v>-1195.231134920632</v>
      </c>
      <c r="H685">
        <f t="shared" si="105"/>
        <v>26652.285195027187</v>
      </c>
      <c r="I685">
        <f t="shared" si="105"/>
        <v>5300.270642177471</v>
      </c>
    </row>
    <row r="686" spans="2:9">
      <c r="B686" s="60" t="s">
        <v>127</v>
      </c>
      <c r="C686" s="95" t="s">
        <v>142</v>
      </c>
      <c r="D686">
        <f t="shared" si="105"/>
        <v>146656.06379731395</v>
      </c>
      <c r="E686">
        <f t="shared" si="105"/>
        <v>206403.19076923083</v>
      </c>
      <c r="F686">
        <f t="shared" si="105"/>
        <v>172173.71578976582</v>
      </c>
      <c r="G686">
        <f t="shared" si="105"/>
        <v>212011.03690820286</v>
      </c>
      <c r="H686">
        <f t="shared" si="105"/>
        <v>58249.205917785875</v>
      </c>
      <c r="I686">
        <f t="shared" si="105"/>
        <v>178179.18517317856</v>
      </c>
    </row>
    <row r="687" spans="2:9">
      <c r="B687" s="60" t="s">
        <v>122</v>
      </c>
      <c r="C687" s="95" t="s">
        <v>143</v>
      </c>
      <c r="D687">
        <f t="shared" si="105"/>
        <v>102705.25000000009</v>
      </c>
      <c r="E687">
        <f t="shared" si="105"/>
        <v>47111.278564814827</v>
      </c>
      <c r="F687">
        <f t="shared" si="105"/>
        <v>121268.27296296298</v>
      </c>
      <c r="G687">
        <f t="shared" si="105"/>
        <v>27007.676851851851</v>
      </c>
      <c r="H687">
        <f t="shared" si="105"/>
        <v>117905.62700000009</v>
      </c>
      <c r="I687">
        <f t="shared" si="105"/>
        <v>78990.988164814829</v>
      </c>
    </row>
    <row r="688" spans="2:9">
      <c r="B688" s="60" t="s">
        <v>119</v>
      </c>
      <c r="C688" s="95" t="s">
        <v>144</v>
      </c>
      <c r="D688">
        <f t="shared" si="105"/>
        <v>101703.47698005693</v>
      </c>
      <c r="E688">
        <f t="shared" si="105"/>
        <v>97114.404489251494</v>
      </c>
      <c r="F688">
        <f t="shared" si="105"/>
        <v>110869.91025641022</v>
      </c>
      <c r="G688">
        <f t="shared" si="105"/>
        <v>82927.724467236505</v>
      </c>
      <c r="H688">
        <f t="shared" si="105"/>
        <v>86620.419737891789</v>
      </c>
      <c r="I688">
        <f t="shared" si="105"/>
        <v>98087.50147448841</v>
      </c>
    </row>
    <row r="689" spans="2:9">
      <c r="B689" s="60" t="s">
        <v>119</v>
      </c>
      <c r="C689" s="95" t="s">
        <v>145</v>
      </c>
      <c r="D689">
        <f t="shared" si="105"/>
        <v>5330.1047995985573</v>
      </c>
      <c r="E689">
        <f t="shared" si="105"/>
        <v>-2640.8762264957331</v>
      </c>
      <c r="F689">
        <f t="shared" si="105"/>
        <v>1285.0474002849005</v>
      </c>
      <c r="G689">
        <f t="shared" si="105"/>
        <v>-5027.6037606837526</v>
      </c>
      <c r="H689">
        <f t="shared" si="105"/>
        <v>3352.9355256410236</v>
      </c>
      <c r="I689">
        <f t="shared" si="105"/>
        <v>-339.62835910385184</v>
      </c>
    </row>
    <row r="690" spans="2:9">
      <c r="B690" s="60" t="s">
        <v>122</v>
      </c>
      <c r="C690" s="95" t="s">
        <v>146</v>
      </c>
      <c r="D690">
        <f t="shared" si="105"/>
        <v>78927.334090909077</v>
      </c>
      <c r="E690">
        <f t="shared" si="105"/>
        <v>108285.35181818181</v>
      </c>
      <c r="F690">
        <f t="shared" si="105"/>
        <v>93040.819999999978</v>
      </c>
      <c r="G690">
        <f t="shared" si="105"/>
        <v>61528.89745454544</v>
      </c>
      <c r="H690">
        <f t="shared" si="105"/>
        <v>70321.55</v>
      </c>
      <c r="I690">
        <f t="shared" si="105"/>
        <v>84253.085045454529</v>
      </c>
    </row>
    <row r="691" spans="2:9">
      <c r="B691" s="60" t="s">
        <v>122</v>
      </c>
      <c r="C691" s="95" t="s">
        <v>147</v>
      </c>
      <c r="D691">
        <f t="shared" si="105"/>
        <v>47105.362962962958</v>
      </c>
      <c r="E691">
        <f t="shared" si="105"/>
        <v>38762.21629629629</v>
      </c>
      <c r="F691">
        <f t="shared" si="105"/>
        <v>31547.298765432119</v>
      </c>
      <c r="G691">
        <f t="shared" si="105"/>
        <v>20678.930962962913</v>
      </c>
      <c r="H691">
        <f t="shared" si="105"/>
        <v>51826.678518518514</v>
      </c>
      <c r="I691">
        <f t="shared" si="105"/>
        <v>34398.772148148171</v>
      </c>
    </row>
    <row r="692" spans="2:9">
      <c r="B692" s="60" t="s">
        <v>110</v>
      </c>
      <c r="C692" s="95" t="s">
        <v>148</v>
      </c>
      <c r="D692">
        <f t="shared" si="105"/>
        <v>6091252.8590207621</v>
      </c>
      <c r="E692">
        <f t="shared" si="105"/>
        <v>5267668.3729542438</v>
      </c>
      <c r="F692">
        <f t="shared" si="105"/>
        <v>8210593.2047859505</v>
      </c>
      <c r="G692">
        <f t="shared" si="105"/>
        <v>3802055.3474619184</v>
      </c>
      <c r="H692">
        <f t="shared" si="105"/>
        <v>1241966.3735449761</v>
      </c>
      <c r="I692">
        <f t="shared" si="105"/>
        <v>5747574.363373518</v>
      </c>
    </row>
    <row r="693" spans="2:9">
      <c r="B693" s="60" t="s">
        <v>112</v>
      </c>
      <c r="C693" s="95" t="s">
        <v>150</v>
      </c>
      <c r="D693">
        <f t="shared" si="105"/>
        <v>273157.13338243542</v>
      </c>
      <c r="E693">
        <f t="shared" si="105"/>
        <v>-94654.362669686263</v>
      </c>
      <c r="F693">
        <f t="shared" si="105"/>
        <v>25226.995462228078</v>
      </c>
      <c r="G693">
        <f t="shared" si="105"/>
        <v>22874.928186628094</v>
      </c>
      <c r="H693">
        <f t="shared" si="105"/>
        <v>-39545.871091871115</v>
      </c>
      <c r="I693">
        <f t="shared" si="105"/>
        <v>47752.972019558772</v>
      </c>
    </row>
    <row r="694" spans="2:9">
      <c r="B694" s="60" t="s">
        <v>122</v>
      </c>
      <c r="C694" s="95" t="s">
        <v>151</v>
      </c>
      <c r="D694">
        <f t="shared" si="105"/>
        <v>21752.390976800983</v>
      </c>
      <c r="E694">
        <f t="shared" si="105"/>
        <v>12810.068412346918</v>
      </c>
      <c r="F694">
        <f t="shared" si="105"/>
        <v>3767.7236186036243</v>
      </c>
      <c r="G694">
        <f t="shared" si="105"/>
        <v>11324.508159001503</v>
      </c>
      <c r="H694">
        <f t="shared" si="105"/>
        <v>-38878.227054131043</v>
      </c>
      <c r="I694">
        <f t="shared" si="105"/>
        <v>11671.508656418322</v>
      </c>
    </row>
    <row r="695" spans="2:9">
      <c r="B695" s="60" t="s">
        <v>112</v>
      </c>
      <c r="C695" s="95" t="s">
        <v>152</v>
      </c>
      <c r="D695">
        <f t="shared" si="105"/>
        <v>63558.486145833303</v>
      </c>
      <c r="E695">
        <f t="shared" si="105"/>
        <v>66414.896110119036</v>
      </c>
      <c r="F695">
        <f t="shared" si="105"/>
        <v>43727.158396672748</v>
      </c>
      <c r="G695">
        <f t="shared" si="105"/>
        <v>45679.972975024983</v>
      </c>
      <c r="H695">
        <f t="shared" si="105"/>
        <v>13223.027480769233</v>
      </c>
      <c r="I695">
        <f t="shared" si="105"/>
        <v>51193.968587986979</v>
      </c>
    </row>
    <row r="696" spans="2:9">
      <c r="B696" s="60" t="s">
        <v>115</v>
      </c>
      <c r="C696" s="95" t="s">
        <v>153</v>
      </c>
      <c r="D696">
        <f t="shared" si="105"/>
        <v>118143.85489510489</v>
      </c>
      <c r="E696">
        <f t="shared" si="105"/>
        <v>95868.633265993267</v>
      </c>
      <c r="F696">
        <f t="shared" si="105"/>
        <v>100476.2436069024</v>
      </c>
      <c r="G696">
        <f t="shared" si="105"/>
        <v>84093.920774669765</v>
      </c>
      <c r="H696">
        <f t="shared" si="105"/>
        <v>93608.43922222231</v>
      </c>
      <c r="I696">
        <f t="shared" si="105"/>
        <v>98649.272869068896</v>
      </c>
    </row>
    <row r="697" spans="2:9">
      <c r="B697" s="60" t="s">
        <v>127</v>
      </c>
      <c r="C697" s="95" t="s">
        <v>154</v>
      </c>
      <c r="D697">
        <f t="shared" si="105"/>
        <v>309554.94754273538</v>
      </c>
      <c r="E697">
        <f t="shared" si="105"/>
        <v>407076.9415811965</v>
      </c>
      <c r="F697">
        <f t="shared" si="105"/>
        <v>386938.47692307702</v>
      </c>
      <c r="G697">
        <f t="shared" si="105"/>
        <v>388081.15238095238</v>
      </c>
      <c r="H697">
        <f t="shared" si="105"/>
        <v>151275.94717948709</v>
      </c>
      <c r="I697">
        <f t="shared" si="105"/>
        <v>363992.00635592209</v>
      </c>
    </row>
    <row r="698" spans="2:9">
      <c r="B698" s="60" t="s">
        <v>115</v>
      </c>
      <c r="C698" s="95" t="s">
        <v>155</v>
      </c>
      <c r="D698">
        <f t="shared" si="105"/>
        <v>16086.398511904772</v>
      </c>
      <c r="E698">
        <f t="shared" si="105"/>
        <v>37838.432739243945</v>
      </c>
      <c r="F698">
        <f t="shared" si="105"/>
        <v>42074.580612410646</v>
      </c>
      <c r="G698">
        <f t="shared" si="105"/>
        <v>28632.083506972558</v>
      </c>
      <c r="H698">
        <f t="shared" si="105"/>
        <v>22785.280134695713</v>
      </c>
      <c r="I698">
        <f t="shared" si="105"/>
        <v>31704.625317430844</v>
      </c>
    </row>
    <row r="699" spans="2:9">
      <c r="B699" s="60" t="s">
        <v>110</v>
      </c>
      <c r="C699" s="95" t="s">
        <v>156</v>
      </c>
      <c r="D699">
        <f t="shared" si="105"/>
        <v>21910.708080808108</v>
      </c>
      <c r="E699">
        <f t="shared" si="105"/>
        <v>19892.039124579118</v>
      </c>
      <c r="F699">
        <f t="shared" si="105"/>
        <v>20343.41851851852</v>
      </c>
      <c r="G699">
        <f t="shared" si="105"/>
        <v>30881.873535353545</v>
      </c>
      <c r="H699">
        <f t="shared" si="105"/>
        <v>51030.948148148163</v>
      </c>
      <c r="I699">
        <f t="shared" si="105"/>
        <v>24735.590787878798</v>
      </c>
    </row>
    <row r="700" spans="2:9">
      <c r="B700" s="60" t="s">
        <v>127</v>
      </c>
      <c r="C700" s="95" t="s">
        <v>157</v>
      </c>
      <c r="D700">
        <f t="shared" si="105"/>
        <v>22309.219191919186</v>
      </c>
      <c r="E700">
        <f t="shared" si="105"/>
        <v>12880.061142857143</v>
      </c>
      <c r="F700">
        <f t="shared" si="105"/>
        <v>12488.976866096862</v>
      </c>
      <c r="G700">
        <f t="shared" si="105"/>
        <v>5597.645460317457</v>
      </c>
      <c r="H700">
        <f t="shared" si="105"/>
        <v>7055.7028376068338</v>
      </c>
      <c r="I700">
        <f t="shared" si="105"/>
        <v>12536.745633744034</v>
      </c>
    </row>
    <row r="701" spans="2:9">
      <c r="B701" s="60" t="s">
        <v>127</v>
      </c>
      <c r="C701" s="95" t="s">
        <v>158</v>
      </c>
      <c r="D701">
        <f t="shared" si="105"/>
        <v>27901.502272019934</v>
      </c>
      <c r="E701">
        <f t="shared" si="105"/>
        <v>26873.776667289152</v>
      </c>
      <c r="F701">
        <f t="shared" si="105"/>
        <v>26643.243075007784</v>
      </c>
      <c r="G701">
        <f t="shared" si="105"/>
        <v>23472.844409586058</v>
      </c>
      <c r="H701">
        <f t="shared" si="105"/>
        <v>32031.417937960359</v>
      </c>
      <c r="I701">
        <f t="shared" si="105"/>
        <v>26417.81070965869</v>
      </c>
    </row>
    <row r="702" spans="2:9">
      <c r="B702" s="60" t="s">
        <v>119</v>
      </c>
      <c r="C702" s="95" t="s">
        <v>159</v>
      </c>
      <c r="D702">
        <f t="shared" si="105"/>
        <v>212714.86889499397</v>
      </c>
      <c r="E702">
        <f t="shared" si="105"/>
        <v>235613.39447225613</v>
      </c>
      <c r="F702">
        <f t="shared" si="105"/>
        <v>168874.99560100399</v>
      </c>
      <c r="G702">
        <f t="shared" si="105"/>
        <v>148182.9937484737</v>
      </c>
      <c r="H702">
        <f t="shared" si="105"/>
        <v>180435.09592592582</v>
      </c>
      <c r="I702">
        <f t="shared" si="105"/>
        <v>186395.6545871658</v>
      </c>
    </row>
    <row r="703" spans="2:9">
      <c r="B703" s="60" t="s">
        <v>127</v>
      </c>
      <c r="C703" s="95" t="s">
        <v>160</v>
      </c>
      <c r="D703">
        <f t="shared" si="105"/>
        <v>112922.08045584039</v>
      </c>
      <c r="E703">
        <f t="shared" si="105"/>
        <v>144446.27029267029</v>
      </c>
      <c r="F703">
        <f t="shared" ref="E703:I718" si="106">F531-F443</f>
        <v>95544.543555210286</v>
      </c>
      <c r="G703">
        <f t="shared" si="106"/>
        <v>151238.4267536907</v>
      </c>
      <c r="H703">
        <f t="shared" si="106"/>
        <v>77634.877264957293</v>
      </c>
      <c r="I703">
        <f t="shared" si="106"/>
        <v>121828.38376793585</v>
      </c>
    </row>
    <row r="704" spans="2:9">
      <c r="B704" s="60" t="s">
        <v>110</v>
      </c>
      <c r="C704" s="95" t="s">
        <v>161</v>
      </c>
      <c r="D704">
        <f t="shared" si="105"/>
        <v>192916.01092592604</v>
      </c>
      <c r="E704">
        <f t="shared" si="106"/>
        <v>127184.408918417</v>
      </c>
      <c r="F704">
        <f t="shared" si="106"/>
        <v>-95314.344900793629</v>
      </c>
      <c r="G704">
        <f t="shared" si="106"/>
        <v>29595.534760622075</v>
      </c>
      <c r="H704">
        <f t="shared" si="106"/>
        <v>743.84426807763521</v>
      </c>
      <c r="I704">
        <f t="shared" si="106"/>
        <v>46723.726160401944</v>
      </c>
    </row>
    <row r="705" spans="2:9">
      <c r="B705" s="60" t="s">
        <v>119</v>
      </c>
      <c r="C705" s="95" t="s">
        <v>162</v>
      </c>
      <c r="D705">
        <f t="shared" si="105"/>
        <v>115439.29494301998</v>
      </c>
      <c r="E705">
        <f t="shared" si="106"/>
        <v>135361.29660955703</v>
      </c>
      <c r="F705">
        <f t="shared" si="106"/>
        <v>103358.62704969913</v>
      </c>
      <c r="G705">
        <f t="shared" si="106"/>
        <v>146030.71757960555</v>
      </c>
      <c r="H705">
        <f t="shared" si="106"/>
        <v>118828.83994612802</v>
      </c>
      <c r="I705">
        <f t="shared" si="106"/>
        <v>123616.82781763317</v>
      </c>
    </row>
    <row r="706" spans="2:9">
      <c r="B706" s="60" t="s">
        <v>119</v>
      </c>
      <c r="C706" s="95" t="s">
        <v>163</v>
      </c>
      <c r="D706">
        <f t="shared" si="105"/>
        <v>33104.560478410487</v>
      </c>
      <c r="E706">
        <f t="shared" si="106"/>
        <v>31972.687738264824</v>
      </c>
      <c r="F706">
        <f t="shared" si="106"/>
        <v>37178.770985079733</v>
      </c>
      <c r="G706">
        <f t="shared" si="106"/>
        <v>26623.308549154546</v>
      </c>
      <c r="H706">
        <f t="shared" si="106"/>
        <v>16204.598303030296</v>
      </c>
      <c r="I706">
        <f t="shared" si="106"/>
        <v>31635.137991299132</v>
      </c>
    </row>
    <row r="707" spans="2:9">
      <c r="B707" s="60" t="s">
        <v>122</v>
      </c>
      <c r="C707" s="95" t="s">
        <v>164</v>
      </c>
      <c r="D707">
        <f t="shared" si="105"/>
        <v>629435.98980880249</v>
      </c>
      <c r="E707">
        <f t="shared" si="106"/>
        <v>1053288.8166302547</v>
      </c>
      <c r="F707">
        <f t="shared" si="106"/>
        <v>962509.05723152612</v>
      </c>
      <c r="G707">
        <f t="shared" si="106"/>
        <v>870141.54981297697</v>
      </c>
      <c r="H707">
        <f t="shared" si="106"/>
        <v>761393.48577659391</v>
      </c>
      <c r="I707">
        <f t="shared" si="106"/>
        <v>880902.74019934353</v>
      </c>
    </row>
    <row r="708" spans="2:9">
      <c r="B708" s="60" t="s">
        <v>115</v>
      </c>
      <c r="C708" s="95" t="s">
        <v>165</v>
      </c>
      <c r="D708">
        <f t="shared" si="105"/>
        <v>55570.322222222225</v>
      </c>
      <c r="E708">
        <f t="shared" si="106"/>
        <v>-26874.172222222216</v>
      </c>
      <c r="F708">
        <f t="shared" si="106"/>
        <v>-23382.048148148147</v>
      </c>
      <c r="G708">
        <f t="shared" si="106"/>
        <v>-7318.2774074074077</v>
      </c>
      <c r="H708">
        <f t="shared" si="106"/>
        <v>-60034.167777777766</v>
      </c>
      <c r="I708">
        <f t="shared" si="106"/>
        <v>-5354.5902469135544</v>
      </c>
    </row>
    <row r="709" spans="2:9">
      <c r="B709" s="60" t="s">
        <v>110</v>
      </c>
      <c r="C709" s="95" t="s">
        <v>166</v>
      </c>
      <c r="D709">
        <f t="shared" si="105"/>
        <v>26169.456666666672</v>
      </c>
      <c r="E709">
        <f t="shared" si="106"/>
        <v>35131.16531868132</v>
      </c>
      <c r="F709">
        <f t="shared" si="106"/>
        <v>27676.584763014762</v>
      </c>
      <c r="G709">
        <f t="shared" si="106"/>
        <v>27828.069870129875</v>
      </c>
      <c r="H709">
        <f t="shared" si="106"/>
        <v>10552.505787545808</v>
      </c>
      <c r="I709">
        <f t="shared" si="106"/>
        <v>28047.742582883795</v>
      </c>
    </row>
    <row r="710" spans="2:9">
      <c r="B710" s="60" t="s">
        <v>112</v>
      </c>
      <c r="C710" s="95" t="s">
        <v>167</v>
      </c>
      <c r="D710">
        <f t="shared" si="105"/>
        <v>261530.74379972497</v>
      </c>
      <c r="E710">
        <f t="shared" si="106"/>
        <v>185874.68021980097</v>
      </c>
      <c r="F710">
        <f t="shared" si="106"/>
        <v>169372.02699358569</v>
      </c>
      <c r="G710">
        <f t="shared" si="106"/>
        <v>163473.85306476534</v>
      </c>
      <c r="H710">
        <f t="shared" si="106"/>
        <v>61134.633532163745</v>
      </c>
      <c r="I710">
        <f t="shared" si="106"/>
        <v>184217.88784478046</v>
      </c>
    </row>
    <row r="711" spans="2:9">
      <c r="B711" s="60" t="s">
        <v>119</v>
      </c>
      <c r="C711" s="95" t="s">
        <v>168</v>
      </c>
      <c r="D711">
        <f t="shared" si="105"/>
        <v>195076.5357128983</v>
      </c>
      <c r="E711">
        <f t="shared" si="106"/>
        <v>225508.37210410729</v>
      </c>
      <c r="F711">
        <f t="shared" si="106"/>
        <v>179629.26092718489</v>
      </c>
      <c r="G711">
        <f t="shared" si="106"/>
        <v>130988.48783605284</v>
      </c>
      <c r="H711">
        <f t="shared" si="106"/>
        <v>165820.28805611667</v>
      </c>
      <c r="I711">
        <f t="shared" si="106"/>
        <v>179043.8962033756</v>
      </c>
    </row>
    <row r="712" spans="2:9">
      <c r="B712" s="60" t="s">
        <v>110</v>
      </c>
      <c r="C712" s="95" t="s">
        <v>169</v>
      </c>
      <c r="D712">
        <f t="shared" si="105"/>
        <v>545573.62626262626</v>
      </c>
      <c r="E712">
        <f t="shared" si="106"/>
        <v>576850.26109848474</v>
      </c>
      <c r="F712">
        <f t="shared" si="106"/>
        <v>430541.96554834046</v>
      </c>
      <c r="G712">
        <f t="shared" si="106"/>
        <v>252372.49199134205</v>
      </c>
      <c r="H712">
        <f t="shared" si="106"/>
        <v>562833.44021885516</v>
      </c>
      <c r="I712">
        <f t="shared" si="106"/>
        <v>435882.16052921419</v>
      </c>
    </row>
    <row r="713" spans="2:9">
      <c r="B713" s="60" t="s">
        <v>127</v>
      </c>
      <c r="C713" s="95" t="s">
        <v>170</v>
      </c>
      <c r="D713">
        <f t="shared" si="105"/>
        <v>17256.260167378918</v>
      </c>
      <c r="E713">
        <f t="shared" si="106"/>
        <v>15801.514106125356</v>
      </c>
      <c r="F713">
        <f t="shared" si="106"/>
        <v>12798.115206552702</v>
      </c>
      <c r="G713">
        <f t="shared" si="106"/>
        <v>21828.309971509978</v>
      </c>
      <c r="H713">
        <f t="shared" si="106"/>
        <v>15029.744074074079</v>
      </c>
      <c r="I713">
        <f t="shared" si="106"/>
        <v>16659.554113247868</v>
      </c>
    </row>
    <row r="714" spans="2:9">
      <c r="B714" s="60" t="s">
        <v>110</v>
      </c>
      <c r="C714" s="95" t="s">
        <v>171</v>
      </c>
      <c r="D714">
        <f t="shared" si="105"/>
        <v>183138.0736428831</v>
      </c>
      <c r="E714">
        <f t="shared" si="106"/>
        <v>277016.72901260492</v>
      </c>
      <c r="F714">
        <f t="shared" si="106"/>
        <v>240951.28696949477</v>
      </c>
      <c r="G714">
        <f t="shared" si="106"/>
        <v>225475.62413988751</v>
      </c>
      <c r="H714">
        <f t="shared" si="106"/>
        <v>132585.09047839523</v>
      </c>
      <c r="I714">
        <f t="shared" si="106"/>
        <v>227314.50718083768</v>
      </c>
    </row>
    <row r="715" spans="2:9">
      <c r="B715" s="60" t="s">
        <v>122</v>
      </c>
      <c r="C715" s="95" t="s">
        <v>172</v>
      </c>
      <c r="D715">
        <f t="shared" si="105"/>
        <v>35206.833030303038</v>
      </c>
      <c r="E715">
        <f t="shared" si="106"/>
        <v>38934.244604617619</v>
      </c>
      <c r="F715">
        <f t="shared" si="106"/>
        <v>46087.378934583961</v>
      </c>
      <c r="G715">
        <f t="shared" si="106"/>
        <v>38001.866486772473</v>
      </c>
      <c r="H715">
        <f t="shared" si="106"/>
        <v>31601.41354561488</v>
      </c>
      <c r="I715">
        <f t="shared" si="106"/>
        <v>39734.966506333163</v>
      </c>
    </row>
    <row r="716" spans="2:9">
      <c r="B716" s="60" t="s">
        <v>119</v>
      </c>
      <c r="C716" s="95" t="s">
        <v>173</v>
      </c>
      <c r="D716">
        <f t="shared" si="105"/>
        <v>150578.40195105819</v>
      </c>
      <c r="E716">
        <f t="shared" si="106"/>
        <v>179154.07160933196</v>
      </c>
      <c r="F716">
        <f t="shared" si="106"/>
        <v>104595.31183579803</v>
      </c>
      <c r="G716">
        <f t="shared" si="106"/>
        <v>90142.147038917901</v>
      </c>
      <c r="H716">
        <f t="shared" si="106"/>
        <v>175666.00122100132</v>
      </c>
      <c r="I716">
        <f t="shared" si="106"/>
        <v>128643.92508359684</v>
      </c>
    </row>
    <row r="717" spans="2:9">
      <c r="B717" s="60" t="s">
        <v>127</v>
      </c>
      <c r="C717" s="95" t="s">
        <v>174</v>
      </c>
      <c r="D717">
        <f t="shared" si="105"/>
        <v>1308331.7120302287</v>
      </c>
      <c r="E717">
        <f t="shared" si="106"/>
        <v>1667740.44359252</v>
      </c>
      <c r="F717">
        <f t="shared" si="106"/>
        <v>1142769.1552331226</v>
      </c>
      <c r="G717">
        <f t="shared" si="106"/>
        <v>729617.19278252602</v>
      </c>
      <c r="H717">
        <f t="shared" si="106"/>
        <v>428387.24297880777</v>
      </c>
      <c r="I717">
        <f t="shared" si="106"/>
        <v>1141868.8380390578</v>
      </c>
    </row>
    <row r="718" spans="2:9">
      <c r="B718" s="60" t="s">
        <v>110</v>
      </c>
      <c r="C718" s="95" t="s">
        <v>177</v>
      </c>
      <c r="D718">
        <f t="shared" si="105"/>
        <v>1964545.2886243388</v>
      </c>
      <c r="E718">
        <f t="shared" si="106"/>
        <v>627747.1215183211</v>
      </c>
      <c r="F718">
        <f t="shared" si="106"/>
        <v>560063.43741007964</v>
      </c>
      <c r="G718">
        <f t="shared" si="106"/>
        <v>543207.97208702425</v>
      </c>
      <c r="H718">
        <f t="shared" si="106"/>
        <v>623124.93563559838</v>
      </c>
      <c r="I718">
        <f t="shared" si="106"/>
        <v>836500.27985946857</v>
      </c>
    </row>
    <row r="719" spans="2:9">
      <c r="B719" s="60" t="s">
        <v>112</v>
      </c>
      <c r="C719" s="95" t="s">
        <v>182</v>
      </c>
      <c r="D719">
        <f t="shared" si="105"/>
        <v>45906.278521825392</v>
      </c>
      <c r="E719">
        <f t="shared" ref="E719:I728" si="107">E547-E459</f>
        <v>18136.654025613105</v>
      </c>
      <c r="F719">
        <f t="shared" si="107"/>
        <v>26928.232448257091</v>
      </c>
      <c r="G719">
        <f t="shared" si="107"/>
        <v>46151.112007275136</v>
      </c>
      <c r="H719">
        <f t="shared" si="107"/>
        <v>13924.400557590561</v>
      </c>
      <c r="I719">
        <f t="shared" si="107"/>
        <v>32803.282903790154</v>
      </c>
    </row>
    <row r="720" spans="2:9">
      <c r="B720" s="60" t="s">
        <v>122</v>
      </c>
      <c r="C720" s="95" t="s">
        <v>183</v>
      </c>
      <c r="D720">
        <f t="shared" si="105"/>
        <v>29916.584191919203</v>
      </c>
      <c r="E720">
        <f t="shared" si="107"/>
        <v>21463.67938142104</v>
      </c>
      <c r="F720">
        <f t="shared" si="107"/>
        <v>20879.482865693979</v>
      </c>
      <c r="G720">
        <f t="shared" si="107"/>
        <v>18029.467941638613</v>
      </c>
      <c r="H720">
        <f t="shared" si="107"/>
        <v>13432.783126305774</v>
      </c>
      <c r="I720">
        <f t="shared" si="107"/>
        <v>21718.903716101202</v>
      </c>
    </row>
    <row r="721" spans="2:9">
      <c r="B721" s="60" t="s">
        <v>110</v>
      </c>
      <c r="C721" s="95" t="s">
        <v>184</v>
      </c>
      <c r="D721">
        <f t="shared" si="105"/>
        <v>42341.995868945851</v>
      </c>
      <c r="E721">
        <f t="shared" si="107"/>
        <v>72268.418097596848</v>
      </c>
      <c r="F721">
        <f t="shared" si="107"/>
        <v>90664.339646464636</v>
      </c>
      <c r="G721">
        <f t="shared" si="107"/>
        <v>53268.015420690419</v>
      </c>
      <c r="H721">
        <f t="shared" si="107"/>
        <v>50812.117545787507</v>
      </c>
      <c r="I721">
        <f t="shared" si="107"/>
        <v>65978.994419709954</v>
      </c>
    </row>
    <row r="722" spans="2:9">
      <c r="B722" s="60" t="s">
        <v>122</v>
      </c>
      <c r="C722" s="95" t="s">
        <v>185</v>
      </c>
      <c r="D722">
        <f t="shared" si="105"/>
        <v>98508.689584181295</v>
      </c>
      <c r="E722">
        <f t="shared" si="107"/>
        <v>205326.42995715403</v>
      </c>
      <c r="F722">
        <f t="shared" si="107"/>
        <v>202610.77041847049</v>
      </c>
      <c r="G722">
        <f t="shared" si="107"/>
        <v>316253.16752380959</v>
      </c>
      <c r="H722">
        <f t="shared" si="107"/>
        <v>330697.52875539276</v>
      </c>
      <c r="I722">
        <f t="shared" si="107"/>
        <v>217148.42335253011</v>
      </c>
    </row>
    <row r="723" spans="2:9">
      <c r="B723" s="60" t="s">
        <v>110</v>
      </c>
      <c r="C723" s="95" t="s">
        <v>186</v>
      </c>
      <c r="D723">
        <f t="shared" si="105"/>
        <v>789342.81658249209</v>
      </c>
      <c r="E723">
        <f t="shared" si="107"/>
        <v>828882.51432267111</v>
      </c>
      <c r="F723">
        <f t="shared" si="107"/>
        <v>624282.2085736997</v>
      </c>
      <c r="G723">
        <f t="shared" si="107"/>
        <v>797178.96297643101</v>
      </c>
      <c r="H723">
        <f t="shared" si="107"/>
        <v>999788.4089203144</v>
      </c>
      <c r="I723">
        <f t="shared" si="107"/>
        <v>760213.88994326582</v>
      </c>
    </row>
    <row r="724" spans="2:9">
      <c r="B724" s="60" t="s">
        <v>115</v>
      </c>
      <c r="C724" s="95" t="s">
        <v>187</v>
      </c>
      <c r="D724">
        <f t="shared" si="105"/>
        <v>-96420.947220277012</v>
      </c>
      <c r="E724">
        <f t="shared" si="107"/>
        <v>-34214.200439360953</v>
      </c>
      <c r="F724">
        <f t="shared" si="107"/>
        <v>-132073.43281901654</v>
      </c>
      <c r="G724">
        <f t="shared" si="107"/>
        <v>-60905.288017429164</v>
      </c>
      <c r="H724">
        <f t="shared" si="107"/>
        <v>-145583.28522875818</v>
      </c>
      <c r="I724">
        <f t="shared" si="107"/>
        <v>-87175.238407676181</v>
      </c>
    </row>
    <row r="725" spans="2:9">
      <c r="B725" s="60" t="s">
        <v>115</v>
      </c>
      <c r="C725" s="95" t="s">
        <v>188</v>
      </c>
      <c r="D725">
        <f t="shared" si="105"/>
        <v>396527.72160493827</v>
      </c>
      <c r="E725">
        <f t="shared" si="107"/>
        <v>1041201.6826437387</v>
      </c>
      <c r="F725">
        <f t="shared" si="107"/>
        <v>139125.13645502646</v>
      </c>
      <c r="G725">
        <f t="shared" si="107"/>
        <v>615670.37580246944</v>
      </c>
      <c r="H725">
        <f t="shared" si="107"/>
        <v>-388696.01396825386</v>
      </c>
      <c r="I725">
        <f t="shared" si="107"/>
        <v>480907.93905212649</v>
      </c>
    </row>
    <row r="726" spans="2:9">
      <c r="B726" s="60" t="s">
        <v>127</v>
      </c>
      <c r="C726" s="95" t="s">
        <v>189</v>
      </c>
      <c r="D726">
        <f t="shared" si="105"/>
        <v>52015.795555555582</v>
      </c>
      <c r="E726">
        <f t="shared" si="107"/>
        <v>82327.611664631637</v>
      </c>
      <c r="F726">
        <f t="shared" si="107"/>
        <v>61324.305820105801</v>
      </c>
      <c r="G726">
        <f t="shared" si="107"/>
        <v>79104.820408628439</v>
      </c>
      <c r="H726">
        <f t="shared" si="107"/>
        <v>52351.381333333382</v>
      </c>
      <c r="I726">
        <f t="shared" si="107"/>
        <v>67659.747358892957</v>
      </c>
    </row>
    <row r="727" spans="2:9">
      <c r="B727" s="60" t="s">
        <v>119</v>
      </c>
      <c r="C727" s="95" t="s">
        <v>190</v>
      </c>
      <c r="D727">
        <f t="shared" si="105"/>
        <v>840.63010620915065</v>
      </c>
      <c r="E727">
        <f t="shared" si="107"/>
        <v>699.90750953159113</v>
      </c>
      <c r="F727">
        <f t="shared" si="107"/>
        <v>1024.4369827703172</v>
      </c>
      <c r="G727">
        <f t="shared" si="107"/>
        <v>721.8093262946204</v>
      </c>
      <c r="H727">
        <f t="shared" si="107"/>
        <v>1054.5358115468403</v>
      </c>
      <c r="I727">
        <f t="shared" si="107"/>
        <v>848.61774013023978</v>
      </c>
    </row>
    <row r="728" spans="2:9">
      <c r="B728" s="60" t="s">
        <v>119</v>
      </c>
      <c r="C728" s="95" t="s">
        <v>191</v>
      </c>
      <c r="D728">
        <f t="shared" si="105"/>
        <v>103633.64511331258</v>
      </c>
      <c r="E728">
        <f t="shared" si="107"/>
        <v>129094.80728512225</v>
      </c>
      <c r="F728">
        <f t="shared" si="107"/>
        <v>87050.972843391181</v>
      </c>
      <c r="G728">
        <f t="shared" si="107"/>
        <v>51580.300201058184</v>
      </c>
      <c r="H728">
        <f t="shared" si="107"/>
        <v>120000.6984126984</v>
      </c>
      <c r="I728">
        <f t="shared" si="107"/>
        <v>91556.092303603742</v>
      </c>
    </row>
    <row r="729" spans="2:9">
      <c r="B729" s="60" t="s">
        <v>127</v>
      </c>
      <c r="C729" s="95" t="s">
        <v>192</v>
      </c>
      <c r="D729">
        <f t="shared" ref="D729:I745" si="108">D557-D469</f>
        <v>21351.945555555576</v>
      </c>
      <c r="E729">
        <f t="shared" si="108"/>
        <v>88880.775841269846</v>
      </c>
      <c r="F729">
        <f t="shared" si="108"/>
        <v>64640.273121693157</v>
      </c>
      <c r="G729">
        <f t="shared" si="108"/>
        <v>55510.254857142885</v>
      </c>
      <c r="H729">
        <f t="shared" si="108"/>
        <v>69870.763848595816</v>
      </c>
      <c r="I729">
        <f t="shared" si="108"/>
        <v>58809.728122588524</v>
      </c>
    </row>
    <row r="730" spans="2:9">
      <c r="B730" s="60" t="s">
        <v>110</v>
      </c>
      <c r="C730" s="95" t="s">
        <v>193</v>
      </c>
      <c r="D730">
        <f t="shared" si="108"/>
        <v>4194.2700854700852</v>
      </c>
      <c r="E730">
        <f t="shared" si="108"/>
        <v>3289.8805982905978</v>
      </c>
      <c r="F730">
        <f t="shared" si="108"/>
        <v>3495.2250712250734</v>
      </c>
      <c r="G730">
        <f t="shared" si="108"/>
        <v>2228.2059829059817</v>
      </c>
      <c r="H730">
        <f t="shared" si="108"/>
        <v>0</v>
      </c>
      <c r="I730">
        <f t="shared" si="108"/>
        <v>3102.4491538461516</v>
      </c>
    </row>
    <row r="731" spans="2:9">
      <c r="B731" s="60" t="s">
        <v>127</v>
      </c>
      <c r="C731" s="95" t="s">
        <v>194</v>
      </c>
      <c r="D731">
        <f t="shared" si="108"/>
        <v>109407.98939393941</v>
      </c>
      <c r="E731">
        <f t="shared" si="108"/>
        <v>82252.015567599068</v>
      </c>
      <c r="F731">
        <f t="shared" si="108"/>
        <v>99360.55961149963</v>
      </c>
      <c r="G731">
        <f t="shared" si="108"/>
        <v>75641.573515151525</v>
      </c>
      <c r="H731">
        <f t="shared" si="108"/>
        <v>62010.593090909068</v>
      </c>
      <c r="I731">
        <f t="shared" si="108"/>
        <v>90151.091909090945</v>
      </c>
    </row>
    <row r="732" spans="2:9">
      <c r="B732" s="60" t="s">
        <v>127</v>
      </c>
      <c r="C732" s="95" t="s">
        <v>196</v>
      </c>
      <c r="D732">
        <f t="shared" si="108"/>
        <v>83605.066666666651</v>
      </c>
      <c r="E732">
        <f t="shared" si="108"/>
        <v>27746.049292929296</v>
      </c>
      <c r="F732">
        <f t="shared" si="108"/>
        <v>45428.040404040396</v>
      </c>
      <c r="G732">
        <f t="shared" si="108"/>
        <v>1153.1733333333395</v>
      </c>
      <c r="H732">
        <f t="shared" si="108"/>
        <v>63791.452121212118</v>
      </c>
      <c r="I732">
        <f t="shared" si="108"/>
        <v>39376.501252525268</v>
      </c>
    </row>
    <row r="733" spans="2:9">
      <c r="B733" s="60" t="s">
        <v>110</v>
      </c>
      <c r="C733" s="95" t="s">
        <v>197</v>
      </c>
      <c r="D733">
        <f t="shared" si="108"/>
        <v>90927.647727272764</v>
      </c>
      <c r="E733">
        <f t="shared" si="108"/>
        <v>24449.434166666702</v>
      </c>
      <c r="F733">
        <f t="shared" si="108"/>
        <v>32037.059149492474</v>
      </c>
      <c r="G733">
        <f t="shared" si="108"/>
        <v>12766.861823633168</v>
      </c>
      <c r="H733">
        <f t="shared" si="108"/>
        <v>1226.6782376882038</v>
      </c>
      <c r="I733">
        <f t="shared" si="108"/>
        <v>35939.583491428406</v>
      </c>
    </row>
    <row r="734" spans="2:9">
      <c r="B734" s="60" t="s">
        <v>127</v>
      </c>
      <c r="C734" s="95" t="s">
        <v>230</v>
      </c>
      <c r="D734">
        <f t="shared" si="108"/>
        <v>7179.6882173382182</v>
      </c>
      <c r="E734">
        <f t="shared" si="108"/>
        <v>9117.8046524216552</v>
      </c>
      <c r="F734">
        <f t="shared" si="108"/>
        <v>5657.3943441743468</v>
      </c>
      <c r="G734">
        <f t="shared" si="108"/>
        <v>4903.7044300144298</v>
      </c>
      <c r="H734">
        <f t="shared" si="108"/>
        <v>4421.3440021090028</v>
      </c>
      <c r="I734">
        <f t="shared" si="108"/>
        <v>6403.7101848133352</v>
      </c>
    </row>
    <row r="735" spans="2:9">
      <c r="B735" s="60" t="s">
        <v>115</v>
      </c>
      <c r="C735" s="95" t="s">
        <v>200</v>
      </c>
      <c r="D735">
        <f t="shared" si="108"/>
        <v>34021.035714285681</v>
      </c>
      <c r="E735">
        <f t="shared" si="108"/>
        <v>12923.619884559885</v>
      </c>
      <c r="F735">
        <f t="shared" si="108"/>
        <v>505.40381593711209</v>
      </c>
      <c r="G735">
        <f t="shared" si="108"/>
        <v>20967.038306878356</v>
      </c>
      <c r="H735">
        <f t="shared" si="108"/>
        <v>-5658.7177248677181</v>
      </c>
      <c r="I735">
        <f t="shared" si="108"/>
        <v>14499.375955026509</v>
      </c>
    </row>
    <row r="736" spans="2:9">
      <c r="B736" s="60" t="s">
        <v>127</v>
      </c>
      <c r="C736" s="95" t="s">
        <v>201</v>
      </c>
      <c r="D736">
        <f t="shared" si="108"/>
        <v>343525.51590628503</v>
      </c>
      <c r="E736">
        <f t="shared" si="108"/>
        <v>420415.78134343447</v>
      </c>
      <c r="F736">
        <f t="shared" si="108"/>
        <v>409641.04436214</v>
      </c>
      <c r="G736">
        <f t="shared" si="108"/>
        <v>511472.12145679013</v>
      </c>
      <c r="H736">
        <f t="shared" si="108"/>
        <v>379734.08893827151</v>
      </c>
      <c r="I736">
        <f t="shared" si="108"/>
        <v>422535.30756969727</v>
      </c>
    </row>
    <row r="737" spans="2:9">
      <c r="B737" s="60" t="s">
        <v>110</v>
      </c>
      <c r="C737" s="95" t="s">
        <v>203</v>
      </c>
      <c r="D737">
        <f t="shared" si="108"/>
        <v>4786.9069444444485</v>
      </c>
      <c r="E737">
        <f t="shared" si="108"/>
        <v>4308.4865440115427</v>
      </c>
      <c r="F737">
        <f t="shared" si="108"/>
        <v>4520.0366570466595</v>
      </c>
      <c r="G737">
        <f t="shared" si="108"/>
        <v>4363.0859343434322</v>
      </c>
      <c r="H737">
        <f t="shared" si="108"/>
        <v>4134.5433377825866</v>
      </c>
      <c r="I737">
        <f t="shared" si="108"/>
        <v>4566.2977774490937</v>
      </c>
    </row>
    <row r="738" spans="2:9">
      <c r="B738" s="60" t="s">
        <v>119</v>
      </c>
      <c r="C738" s="95" t="s">
        <v>204</v>
      </c>
      <c r="D738">
        <f t="shared" si="108"/>
        <v>34603.764444444445</v>
      </c>
      <c r="E738">
        <f t="shared" si="108"/>
        <v>42524.697829365061</v>
      </c>
      <c r="F738">
        <f t="shared" si="108"/>
        <v>15970.563425925939</v>
      </c>
      <c r="G738">
        <f t="shared" si="108"/>
        <v>31783.563656084676</v>
      </c>
      <c r="H738">
        <f t="shared" si="108"/>
        <v>-17036.670888888882</v>
      </c>
      <c r="I738">
        <f t="shared" si="108"/>
        <v>27310.918852116403</v>
      </c>
    </row>
    <row r="739" spans="2:9">
      <c r="B739" s="60" t="s">
        <v>115</v>
      </c>
      <c r="C739" s="95" t="s">
        <v>205</v>
      </c>
      <c r="D739">
        <f t="shared" si="108"/>
        <v>68580.91071428571</v>
      </c>
      <c r="E739">
        <f t="shared" si="108"/>
        <v>43697.571428571435</v>
      </c>
      <c r="F739">
        <f t="shared" si="108"/>
        <v>54466.346153846134</v>
      </c>
      <c r="G739">
        <f t="shared" si="108"/>
        <v>63734.962087912092</v>
      </c>
      <c r="H739">
        <f t="shared" si="108"/>
        <v>38842.28571428571</v>
      </c>
      <c r="I739">
        <f t="shared" si="108"/>
        <v>56671.455082417575</v>
      </c>
    </row>
    <row r="740" spans="2:9">
      <c r="B740" s="60" t="s">
        <v>127</v>
      </c>
      <c r="C740" s="95" t="s">
        <v>206</v>
      </c>
      <c r="D740">
        <f t="shared" si="108"/>
        <v>266375.02662037022</v>
      </c>
      <c r="E740">
        <f t="shared" si="108"/>
        <v>344961.05991906242</v>
      </c>
      <c r="F740">
        <f t="shared" si="108"/>
        <v>237037.99682652741</v>
      </c>
      <c r="G740">
        <f t="shared" si="108"/>
        <v>401037.97597963759</v>
      </c>
      <c r="H740">
        <f t="shared" si="108"/>
        <v>244725.86606621754</v>
      </c>
      <c r="I740">
        <f t="shared" si="108"/>
        <v>305874.40365406522</v>
      </c>
    </row>
    <row r="741" spans="2:9">
      <c r="B741" s="60" t="s">
        <v>115</v>
      </c>
      <c r="C741" s="95" t="s">
        <v>207</v>
      </c>
      <c r="D741">
        <f t="shared" si="108"/>
        <v>284246.96527777787</v>
      </c>
      <c r="E741">
        <f t="shared" si="108"/>
        <v>291577.13125793653</v>
      </c>
      <c r="F741">
        <f t="shared" si="108"/>
        <v>352588.49370370369</v>
      </c>
      <c r="G741">
        <f t="shared" si="108"/>
        <v>173548.70934391534</v>
      </c>
      <c r="H741">
        <f t="shared" si="108"/>
        <v>290160.69937566132</v>
      </c>
      <c r="I741">
        <f t="shared" si="108"/>
        <v>278836.57972301595</v>
      </c>
    </row>
    <row r="742" spans="2:9">
      <c r="B742" s="60" t="s">
        <v>115</v>
      </c>
      <c r="C742" s="95" t="s">
        <v>208</v>
      </c>
      <c r="D742">
        <f t="shared" si="108"/>
        <v>257266.12222222227</v>
      </c>
      <c r="E742">
        <f t="shared" si="108"/>
        <v>255324.49111111107</v>
      </c>
      <c r="F742">
        <f t="shared" si="108"/>
        <v>259962.83209876536</v>
      </c>
      <c r="G742">
        <f t="shared" si="108"/>
        <v>256295.30666666658</v>
      </c>
      <c r="H742">
        <f t="shared" si="108"/>
        <v>174284.50687830686</v>
      </c>
      <c r="I742">
        <f t="shared" si="108"/>
        <v>253295.02430687821</v>
      </c>
    </row>
    <row r="743" spans="2:9">
      <c r="B743" s="60" t="s">
        <v>110</v>
      </c>
      <c r="C743" s="95" t="s">
        <v>209</v>
      </c>
      <c r="D743">
        <f t="shared" si="108"/>
        <v>506312.05166666675</v>
      </c>
      <c r="E743">
        <f t="shared" si="108"/>
        <v>982340.01799999969</v>
      </c>
      <c r="F743">
        <f t="shared" si="108"/>
        <v>936913.88999999943</v>
      </c>
      <c r="G743">
        <f t="shared" si="108"/>
        <v>957734.19866666687</v>
      </c>
      <c r="H743">
        <f t="shared" si="108"/>
        <v>756831.73971428582</v>
      </c>
      <c r="I743">
        <f t="shared" si="108"/>
        <v>856079.71758571407</v>
      </c>
    </row>
    <row r="744" spans="2:9">
      <c r="B744" s="60" t="s">
        <v>127</v>
      </c>
      <c r="C744" s="95" t="s">
        <v>210</v>
      </c>
      <c r="D744">
        <f t="shared" si="108"/>
        <v>98014.428484848497</v>
      </c>
      <c r="E744">
        <f t="shared" si="108"/>
        <v>124688.50640093238</v>
      </c>
      <c r="F744">
        <f t="shared" si="108"/>
        <v>136619.75395493387</v>
      </c>
      <c r="G744">
        <f t="shared" si="108"/>
        <v>118487.4975104896</v>
      </c>
      <c r="H744">
        <f t="shared" si="108"/>
        <v>65914.108202020172</v>
      </c>
      <c r="I744">
        <f t="shared" si="108"/>
        <v>118444.09295135978</v>
      </c>
    </row>
    <row r="745" spans="2:9">
      <c r="B745" s="60" t="s">
        <v>127</v>
      </c>
      <c r="C745" s="95" t="s">
        <v>211</v>
      </c>
      <c r="D745">
        <f t="shared" si="108"/>
        <v>93464.695454545494</v>
      </c>
      <c r="E745">
        <f t="shared" si="108"/>
        <v>105852.25509090908</v>
      </c>
      <c r="F745">
        <f t="shared" si="108"/>
        <v>90068.484298540978</v>
      </c>
      <c r="G745">
        <f t="shared" si="108"/>
        <v>124282.72837037037</v>
      </c>
      <c r="H745">
        <f t="shared" si="108"/>
        <v>90783.647047619044</v>
      </c>
      <c r="I745">
        <f t="shared" si="108"/>
        <v>102493.79984362671</v>
      </c>
    </row>
  </sheetData>
  <mergeCells count="11">
    <mergeCell ref="D1:I1"/>
    <mergeCell ref="A93:C93"/>
    <mergeCell ref="D137:I137"/>
    <mergeCell ref="L93:N93"/>
    <mergeCell ref="D225:I225"/>
    <mergeCell ref="D575:I575"/>
    <mergeCell ref="D661:I661"/>
    <mergeCell ref="W93:Y93"/>
    <mergeCell ref="D312:I312"/>
    <mergeCell ref="D400:I400"/>
    <mergeCell ref="D488:I48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8613A-C58E-4E3A-A8A2-37838047122E}">
  <dimension ref="A1:AE461"/>
  <sheetViews>
    <sheetView topLeftCell="L1" workbookViewId="0">
      <selection activeCell="Y5" sqref="Y5"/>
    </sheetView>
  </sheetViews>
  <sheetFormatPr defaultRowHeight="14.5"/>
  <cols>
    <col min="4" max="4" width="11.81640625" bestFit="1" customWidth="1"/>
    <col min="5" max="5" width="9.81640625" bestFit="1" customWidth="1"/>
    <col min="10" max="10" width="11.36328125" bestFit="1" customWidth="1"/>
    <col min="11" max="11" width="9.81640625" bestFit="1" customWidth="1"/>
    <col min="16" max="16" width="10.453125" bestFit="1" customWidth="1"/>
  </cols>
  <sheetData>
    <row r="1" spans="1:31">
      <c r="D1" s="239" t="s">
        <v>389</v>
      </c>
      <c r="E1" s="239"/>
      <c r="F1" s="239"/>
      <c r="G1" s="239"/>
      <c r="H1" s="239"/>
      <c r="I1" s="239"/>
      <c r="J1" s="239"/>
    </row>
    <row r="2" spans="1:31" ht="29">
      <c r="B2" s="114" t="s">
        <v>223</v>
      </c>
      <c r="C2" s="114" t="s">
        <v>390</v>
      </c>
      <c r="D2" s="114" t="s">
        <v>391</v>
      </c>
      <c r="E2" s="114" t="s">
        <v>4</v>
      </c>
      <c r="F2" s="114" t="s">
        <v>233</v>
      </c>
      <c r="G2" s="114" t="s">
        <v>7</v>
      </c>
      <c r="H2" s="114" t="s">
        <v>235</v>
      </c>
      <c r="J2" s="114" t="s">
        <v>227</v>
      </c>
    </row>
    <row r="3" spans="1:31">
      <c r="A3" t="s">
        <v>110</v>
      </c>
      <c r="B3" t="s">
        <v>111</v>
      </c>
      <c r="C3">
        <v>2014</v>
      </c>
      <c r="D3">
        <v>36.806156806156807</v>
      </c>
      <c r="E3">
        <v>30.609171629579794</v>
      </c>
      <c r="F3">
        <v>35.906177156177158</v>
      </c>
      <c r="G3">
        <v>40.41643788310455</v>
      </c>
      <c r="H3">
        <v>13.846153846153845</v>
      </c>
      <c r="J3" s="120">
        <v>32.493949336126207</v>
      </c>
      <c r="O3" s="240" t="s">
        <v>393</v>
      </c>
      <c r="P3" s="240"/>
      <c r="Q3" s="240"/>
      <c r="R3" s="240"/>
      <c r="S3" s="240"/>
      <c r="T3" s="240"/>
      <c r="U3" s="240"/>
      <c r="Y3" t="s">
        <v>445</v>
      </c>
    </row>
    <row r="4" spans="1:31">
      <c r="A4" t="s">
        <v>110</v>
      </c>
      <c r="B4" t="s">
        <v>111</v>
      </c>
      <c r="C4">
        <v>2017</v>
      </c>
      <c r="D4">
        <v>86.056644880174289</v>
      </c>
      <c r="E4">
        <v>57.06962785114046</v>
      </c>
      <c r="F4">
        <v>57.746005809731308</v>
      </c>
      <c r="G4">
        <v>53.727176853647435</v>
      </c>
      <c r="H4">
        <v>65.284313725490193</v>
      </c>
      <c r="J4" s="120">
        <v>62.96676533861406</v>
      </c>
      <c r="O4" t="s">
        <v>3</v>
      </c>
      <c r="P4" t="s">
        <v>4</v>
      </c>
      <c r="Q4" t="s">
        <v>5</v>
      </c>
      <c r="R4" t="s">
        <v>7</v>
      </c>
      <c r="S4" t="s">
        <v>6</v>
      </c>
      <c r="U4" s="128" t="s">
        <v>394</v>
      </c>
      <c r="Y4" t="s">
        <v>3</v>
      </c>
      <c r="Z4" t="s">
        <v>4</v>
      </c>
      <c r="AA4" t="s">
        <v>5</v>
      </c>
      <c r="AB4" t="s">
        <v>7</v>
      </c>
      <c r="AC4" t="s">
        <v>6</v>
      </c>
      <c r="AE4" t="s">
        <v>394</v>
      </c>
    </row>
    <row r="5" spans="1:31">
      <c r="A5" t="s">
        <v>115</v>
      </c>
      <c r="B5" t="s">
        <v>116</v>
      </c>
      <c r="C5">
        <v>2014</v>
      </c>
      <c r="D5">
        <v>54.662698412698411</v>
      </c>
      <c r="E5">
        <v>28.501691681963791</v>
      </c>
      <c r="F5">
        <v>32.683715461493229</v>
      </c>
      <c r="G5">
        <v>37.332451499118164</v>
      </c>
      <c r="H5">
        <v>57</v>
      </c>
      <c r="J5" s="120">
        <v>39.752996436669896</v>
      </c>
      <c r="M5" t="s">
        <v>395</v>
      </c>
      <c r="N5" t="s">
        <v>396</v>
      </c>
      <c r="O5" s="120">
        <f>AVERAGEIF(C2:C143,2014,D2:D143)</f>
        <v>62.110891034260185</v>
      </c>
      <c r="P5" s="120">
        <f>AVERAGEIF(C2:C143,2014,E2:E143)</f>
        <v>53.184091690730511</v>
      </c>
      <c r="Q5" s="120">
        <f>AVERAGEIF(C2:C143,2014,F2:F143)</f>
        <v>52.82417459384029</v>
      </c>
      <c r="R5" s="120">
        <f>AVERAGEIF(C2:C143,2014,G2:G143)</f>
        <v>57.984021890535239</v>
      </c>
      <c r="S5" s="120">
        <f>AVERAGEIF(C2:C143,2014,H2:H143)</f>
        <v>39.162371665892785</v>
      </c>
      <c r="T5" s="120"/>
      <c r="U5" s="120">
        <f>AVERAGEIF(C2:C143,2014,J2:J143)</f>
        <v>53.305081684709251</v>
      </c>
      <c r="W5" t="s">
        <v>395</v>
      </c>
      <c r="X5" t="s">
        <v>444</v>
      </c>
      <c r="Y5" s="120">
        <f>(SUMIF($C$239:$C$380,2014,D239:D380))/$K$389</f>
        <v>65.321596442223679</v>
      </c>
      <c r="Z5" s="120">
        <f t="shared" ref="Z5:AC5" si="0">(SUMIF($C$239:$C$380,2014,E239:E380))/$K$389</f>
        <v>51.947995949974526</v>
      </c>
      <c r="AA5" s="120">
        <f t="shared" si="0"/>
        <v>48.835282469895716</v>
      </c>
      <c r="AB5" s="120">
        <f t="shared" si="0"/>
        <v>58.409031286063566</v>
      </c>
      <c r="AC5" s="120">
        <f t="shared" si="0"/>
        <v>39.594905380794977</v>
      </c>
      <c r="AD5" s="120"/>
      <c r="AE5" s="120">
        <f t="shared" ref="AE5" si="1">(SUMIF($C$239:$C$380,2014,J239:J380))/$K$389</f>
        <v>52.495796926661015</v>
      </c>
    </row>
    <row r="6" spans="1:31">
      <c r="A6" t="s">
        <v>115</v>
      </c>
      <c r="B6" t="s">
        <v>116</v>
      </c>
      <c r="C6">
        <v>2017</v>
      </c>
      <c r="D6">
        <v>86.913580246913583</v>
      </c>
      <c r="E6">
        <v>79.439153439153429</v>
      </c>
      <c r="F6">
        <v>74.691358024691354</v>
      </c>
      <c r="G6">
        <v>55.996472663139329</v>
      </c>
      <c r="H6">
        <v>73.333333333333329</v>
      </c>
      <c r="J6" s="120">
        <v>74.871453766691872</v>
      </c>
    </row>
    <row r="7" spans="1:31" ht="14.5" customHeight="1">
      <c r="A7" t="s">
        <v>110</v>
      </c>
      <c r="B7" t="s">
        <v>118</v>
      </c>
      <c r="C7">
        <v>2014</v>
      </c>
      <c r="D7">
        <v>78.759666259666247</v>
      </c>
      <c r="E7">
        <v>54.77498691784406</v>
      </c>
      <c r="F7">
        <v>43.24032449032449</v>
      </c>
      <c r="G7">
        <v>63.430262330262323</v>
      </c>
      <c r="H7">
        <v>27.109557109557112</v>
      </c>
      <c r="J7" s="120">
        <v>52.216168487597052</v>
      </c>
      <c r="O7" s="241" t="s">
        <v>231</v>
      </c>
      <c r="P7" s="241"/>
      <c r="Q7" s="241"/>
      <c r="R7" s="241"/>
      <c r="S7" s="241"/>
      <c r="T7" s="241"/>
      <c r="U7" s="241"/>
      <c r="Y7" t="s">
        <v>232</v>
      </c>
    </row>
    <row r="8" spans="1:31">
      <c r="A8" t="s">
        <v>110</v>
      </c>
      <c r="B8" t="s">
        <v>118</v>
      </c>
      <c r="C8">
        <v>2017</v>
      </c>
      <c r="D8">
        <v>78.037686809616631</v>
      </c>
      <c r="E8">
        <v>53.550556674911675</v>
      </c>
      <c r="F8">
        <v>62.601865388780595</v>
      </c>
      <c r="G8">
        <v>56.832626227879061</v>
      </c>
      <c r="H8">
        <v>64.957000343997237</v>
      </c>
      <c r="J8" s="120">
        <v>62.950015288766579</v>
      </c>
      <c r="M8" t="s">
        <v>398</v>
      </c>
      <c r="N8" t="s">
        <v>447</v>
      </c>
      <c r="O8" s="120">
        <f>AVERAGEIF(C2:C143,2017,D2:D143)</f>
        <v>73.739721236213725</v>
      </c>
      <c r="P8" s="120">
        <f>AVERAGEIF(C2:C143,2017,E2:E143)</f>
        <v>63.787361781981382</v>
      </c>
      <c r="Q8" s="120">
        <f>AVERAGEIF(C2:C143,2017,F2:F143)</f>
        <v>63.666266516091753</v>
      </c>
      <c r="R8" s="120">
        <f>AVERAGEIF(C2:C143,2017,G2:G143)</f>
        <v>60.480907625315609</v>
      </c>
      <c r="S8" s="120">
        <f>AVERAGEIF(C2:C143,2017,H2:H143)</f>
        <v>58.936982601898556</v>
      </c>
      <c r="T8" s="120"/>
      <c r="U8" s="120">
        <f>AVERAGEIF(C2:C143,2017,J2:J143)</f>
        <v>64.27271369562564</v>
      </c>
      <c r="W8" t="s">
        <v>398</v>
      </c>
      <c r="X8" t="s">
        <v>446</v>
      </c>
      <c r="Y8" s="120">
        <f>(SUMIF($C$239:$C$380,2017,D239:D380))/$K$398</f>
        <v>76.721014432617636</v>
      </c>
      <c r="Z8" s="120">
        <f t="shared" ref="Z8:AE8" si="2">(SUMIF($C$239:$C$380,2017,E239:E380))/$K$398</f>
        <v>61.412195766934815</v>
      </c>
      <c r="AA8" s="120">
        <f t="shared" si="2"/>
        <v>63.055210769705269</v>
      </c>
      <c r="AB8" s="120">
        <f t="shared" si="2"/>
        <v>60.358702496493635</v>
      </c>
      <c r="AC8" s="120">
        <f t="shared" si="2"/>
        <v>56.9543143701584</v>
      </c>
      <c r="AD8" s="120"/>
      <c r="AE8" s="120">
        <f t="shared" si="2"/>
        <v>63.81011260230504</v>
      </c>
    </row>
    <row r="9" spans="1:31">
      <c r="A9" t="s">
        <v>122</v>
      </c>
      <c r="B9" t="s">
        <v>123</v>
      </c>
      <c r="C9">
        <v>2014</v>
      </c>
      <c r="D9">
        <v>69.027777777777771</v>
      </c>
      <c r="E9">
        <v>60.600907029478456</v>
      </c>
      <c r="F9">
        <v>50.636574074074076</v>
      </c>
      <c r="G9">
        <v>64.58500881834216</v>
      </c>
      <c r="H9">
        <v>55.714285714285715</v>
      </c>
      <c r="J9" s="120">
        <v>58.761422508818342</v>
      </c>
      <c r="O9" s="120"/>
      <c r="P9" s="120"/>
      <c r="Q9" s="120"/>
      <c r="R9" s="120"/>
      <c r="S9" s="120"/>
      <c r="U9" s="120"/>
    </row>
    <row r="10" spans="1:31">
      <c r="A10" t="s">
        <v>122</v>
      </c>
      <c r="B10" t="s">
        <v>123</v>
      </c>
      <c r="C10">
        <v>2017</v>
      </c>
      <c r="D10">
        <v>67.806267806267812</v>
      </c>
      <c r="E10">
        <v>34.536019536019538</v>
      </c>
      <c r="F10">
        <v>46.296296296296298</v>
      </c>
      <c r="G10">
        <v>43.592074592074589</v>
      </c>
      <c r="H10">
        <v>36.92307692307692</v>
      </c>
      <c r="J10" s="120">
        <v>45.906315906315918</v>
      </c>
      <c r="O10" s="120"/>
      <c r="P10" s="120"/>
      <c r="Q10" s="120"/>
      <c r="R10" s="120"/>
      <c r="S10" s="120"/>
      <c r="U10" s="120"/>
    </row>
    <row r="11" spans="1:31">
      <c r="A11" t="s">
        <v>119</v>
      </c>
      <c r="B11" t="s">
        <v>125</v>
      </c>
      <c r="C11">
        <v>2014</v>
      </c>
      <c r="D11">
        <v>63.749830416497083</v>
      </c>
      <c r="E11">
        <v>53.269293065211436</v>
      </c>
      <c r="F11">
        <v>62.40351726462837</v>
      </c>
      <c r="G11">
        <v>53.607540607540614</v>
      </c>
      <c r="H11">
        <v>41.909090909090907</v>
      </c>
      <c r="J11" s="120">
        <v>56.623125677547449</v>
      </c>
      <c r="O11" s="120"/>
      <c r="P11" s="120"/>
      <c r="Q11" s="120"/>
      <c r="R11" s="120"/>
      <c r="S11" s="120"/>
      <c r="U11" s="120"/>
    </row>
    <row r="12" spans="1:31">
      <c r="A12" t="s">
        <v>119</v>
      </c>
      <c r="B12" t="s">
        <v>125</v>
      </c>
      <c r="C12">
        <v>2017</v>
      </c>
      <c r="D12">
        <v>81.084656084656075</v>
      </c>
      <c r="E12">
        <v>64.126984126984127</v>
      </c>
      <c r="F12">
        <v>76.119251119251118</v>
      </c>
      <c r="G12">
        <v>66.018518518518505</v>
      </c>
      <c r="H12">
        <v>67.142857142857153</v>
      </c>
      <c r="J12" s="120">
        <v>71.846706203849052</v>
      </c>
    </row>
    <row r="13" spans="1:31">
      <c r="A13" t="s">
        <v>110</v>
      </c>
      <c r="B13" t="s">
        <v>126</v>
      </c>
      <c r="C13">
        <v>2014</v>
      </c>
      <c r="D13">
        <v>56.399176954732518</v>
      </c>
      <c r="E13">
        <v>46.462585034013607</v>
      </c>
      <c r="F13">
        <v>55.353535353535342</v>
      </c>
      <c r="G13">
        <v>66.148148148148152</v>
      </c>
      <c r="H13">
        <v>36.388888888888893</v>
      </c>
      <c r="J13" s="120">
        <v>52.506095030604833</v>
      </c>
    </row>
    <row r="14" spans="1:31">
      <c r="A14" t="s">
        <v>110</v>
      </c>
      <c r="B14" t="s">
        <v>126</v>
      </c>
      <c r="C14">
        <v>2017</v>
      </c>
      <c r="D14">
        <v>83.333333333333329</v>
      </c>
      <c r="E14">
        <v>58.660619803476948</v>
      </c>
      <c r="F14">
        <v>62.006172839506178</v>
      </c>
      <c r="G14">
        <v>62.187410120743451</v>
      </c>
      <c r="H14">
        <v>61.714285714285708</v>
      </c>
      <c r="J14" s="120">
        <v>64.977339767815963</v>
      </c>
    </row>
    <row r="15" spans="1:31">
      <c r="A15" t="s">
        <v>127</v>
      </c>
      <c r="B15" t="s">
        <v>128</v>
      </c>
      <c r="C15">
        <v>2014</v>
      </c>
      <c r="D15">
        <v>58.153292181069958</v>
      </c>
      <c r="E15">
        <v>53.815192743764165</v>
      </c>
      <c r="F15">
        <v>43.977873977873976</v>
      </c>
      <c r="G15">
        <v>52.739057239057232</v>
      </c>
      <c r="H15">
        <v>50</v>
      </c>
      <c r="J15" s="120">
        <v>50.550189555565893</v>
      </c>
      <c r="O15" s="120"/>
      <c r="P15" s="120"/>
      <c r="Q15" s="120"/>
      <c r="R15" s="120"/>
      <c r="S15" s="120"/>
      <c r="T15" s="120"/>
      <c r="U15" s="120"/>
    </row>
    <row r="16" spans="1:31">
      <c r="A16" t="s">
        <v>127</v>
      </c>
      <c r="B16" t="s">
        <v>128</v>
      </c>
      <c r="C16">
        <v>2017</v>
      </c>
      <c r="D16">
        <v>77.671957671957671</v>
      </c>
      <c r="E16">
        <v>71.409331409331415</v>
      </c>
      <c r="F16">
        <v>64.977337477337485</v>
      </c>
      <c r="G16">
        <v>66.635716135716137</v>
      </c>
      <c r="H16">
        <v>54.646464646464644</v>
      </c>
      <c r="J16" s="120">
        <v>67.201029129600556</v>
      </c>
      <c r="O16" s="120"/>
      <c r="P16" s="120"/>
      <c r="Q16" s="120"/>
      <c r="R16" s="120"/>
      <c r="S16" s="120"/>
      <c r="T16" s="120"/>
      <c r="U16" s="120"/>
    </row>
    <row r="17" spans="1:31">
      <c r="A17" t="s">
        <v>119</v>
      </c>
      <c r="B17" t="s">
        <v>130</v>
      </c>
      <c r="C17">
        <v>2014</v>
      </c>
      <c r="D17">
        <v>59.444444444444429</v>
      </c>
      <c r="E17">
        <v>56.069195354909638</v>
      </c>
      <c r="F17">
        <v>50.488215488215481</v>
      </c>
      <c r="G17">
        <v>56.361095694429039</v>
      </c>
      <c r="H17">
        <v>32.727272727272727</v>
      </c>
      <c r="J17" s="120">
        <v>51.441470346232244</v>
      </c>
      <c r="O17" s="120"/>
      <c r="P17" s="120"/>
      <c r="Q17" s="120"/>
      <c r="R17" s="120"/>
      <c r="S17" s="120"/>
      <c r="T17" s="120"/>
      <c r="U17" s="120"/>
    </row>
    <row r="18" spans="1:31">
      <c r="A18" t="s">
        <v>119</v>
      </c>
      <c r="B18" t="s">
        <v>130</v>
      </c>
      <c r="C18">
        <v>2017</v>
      </c>
      <c r="D18">
        <v>49.188712522045854</v>
      </c>
      <c r="E18">
        <v>36.24338624338624</v>
      </c>
      <c r="F18">
        <v>50.621693121693113</v>
      </c>
      <c r="G18">
        <v>49.658730158730158</v>
      </c>
      <c r="H18">
        <v>47.999999999999993</v>
      </c>
      <c r="J18" s="120">
        <v>46.988284202569922</v>
      </c>
      <c r="O18" s="120"/>
      <c r="P18" s="120"/>
      <c r="Q18" s="120"/>
      <c r="R18" s="120"/>
      <c r="S18" s="120"/>
      <c r="T18" s="120"/>
      <c r="U18" s="120"/>
    </row>
    <row r="19" spans="1:31">
      <c r="A19" t="s">
        <v>119</v>
      </c>
      <c r="B19" t="s">
        <v>132</v>
      </c>
      <c r="C19">
        <v>2014</v>
      </c>
      <c r="D19">
        <v>59.857272357272358</v>
      </c>
      <c r="E19">
        <v>46.890022675736965</v>
      </c>
      <c r="F19">
        <v>56.878306878306866</v>
      </c>
      <c r="G19">
        <v>53.090354090354097</v>
      </c>
      <c r="H19">
        <v>26</v>
      </c>
      <c r="J19" s="120">
        <v>50.439007024721313</v>
      </c>
      <c r="O19" s="120"/>
      <c r="P19" s="120"/>
      <c r="Q19" s="120"/>
      <c r="R19" s="120"/>
      <c r="S19" s="120"/>
      <c r="T19" s="120"/>
      <c r="U19" s="120"/>
    </row>
    <row r="20" spans="1:31">
      <c r="A20" t="s">
        <v>119</v>
      </c>
      <c r="B20" t="s">
        <v>132</v>
      </c>
      <c r="C20">
        <v>2017</v>
      </c>
      <c r="D20">
        <v>67.287342287342298</v>
      </c>
      <c r="E20">
        <v>69.617446046017477</v>
      </c>
      <c r="F20">
        <v>63.880563880563876</v>
      </c>
      <c r="G20">
        <v>56.007511007511006</v>
      </c>
      <c r="H20">
        <v>43.752247752247754</v>
      </c>
      <c r="J20" s="120">
        <v>61.611763897478184</v>
      </c>
      <c r="O20" s="120"/>
      <c r="P20" s="120"/>
      <c r="Q20" s="120"/>
      <c r="R20" s="120"/>
      <c r="S20" s="120"/>
      <c r="T20" s="120"/>
      <c r="U20" s="120"/>
    </row>
    <row r="21" spans="1:31">
      <c r="A21" t="s">
        <v>119</v>
      </c>
      <c r="B21" t="s">
        <v>133</v>
      </c>
      <c r="C21">
        <v>2014</v>
      </c>
      <c r="D21">
        <v>77.181069958847729</v>
      </c>
      <c r="E21">
        <v>67.166162761400855</v>
      </c>
      <c r="F21">
        <v>48.161008230452673</v>
      </c>
      <c r="G21">
        <v>55.739506172839491</v>
      </c>
      <c r="H21">
        <v>8.3333333333333321</v>
      </c>
      <c r="J21" s="120">
        <v>52.329881582262544</v>
      </c>
      <c r="U21" s="120"/>
    </row>
    <row r="22" spans="1:31">
      <c r="A22" t="s">
        <v>119</v>
      </c>
      <c r="B22" t="s">
        <v>133</v>
      </c>
      <c r="C22">
        <v>2017</v>
      </c>
      <c r="D22">
        <v>71.957106679328902</v>
      </c>
      <c r="E22">
        <v>79.480519480519476</v>
      </c>
      <c r="F22">
        <v>64.742965367965368</v>
      </c>
      <c r="G22">
        <v>58.556734006734004</v>
      </c>
      <c r="H22">
        <v>50.333333333333336</v>
      </c>
      <c r="J22" s="120">
        <v>65.984919930158028</v>
      </c>
      <c r="U22" s="120"/>
    </row>
    <row r="23" spans="1:31">
      <c r="A23" t="s">
        <v>122</v>
      </c>
      <c r="B23" t="s">
        <v>134</v>
      </c>
      <c r="C23">
        <v>2014</v>
      </c>
      <c r="D23">
        <v>57.43386243386243</v>
      </c>
      <c r="E23">
        <v>44.871002013859155</v>
      </c>
      <c r="F23">
        <v>49.12749287749287</v>
      </c>
      <c r="G23">
        <v>52.103785103785107</v>
      </c>
      <c r="H23">
        <v>36.373626373626372</v>
      </c>
      <c r="J23" s="120">
        <v>48.303347446204597</v>
      </c>
      <c r="U23" s="120"/>
    </row>
    <row r="24" spans="1:31">
      <c r="A24" t="s">
        <v>122</v>
      </c>
      <c r="B24" t="s">
        <v>134</v>
      </c>
      <c r="C24">
        <v>2017</v>
      </c>
      <c r="D24">
        <v>63.034188034188041</v>
      </c>
      <c r="E24">
        <v>56.349206349206341</v>
      </c>
      <c r="F24">
        <v>62.417674917674908</v>
      </c>
      <c r="G24">
        <v>61.189255189255185</v>
      </c>
      <c r="H24">
        <v>47.582417582417584</v>
      </c>
      <c r="J24" s="120">
        <v>59.014858157715295</v>
      </c>
      <c r="U24" s="120"/>
    </row>
    <row r="25" spans="1:31">
      <c r="A25" t="s">
        <v>119</v>
      </c>
      <c r="B25" t="s">
        <v>135</v>
      </c>
      <c r="C25">
        <v>2014</v>
      </c>
      <c r="D25">
        <v>67.971380471380471</v>
      </c>
      <c r="E25">
        <v>54.32282003710575</v>
      </c>
      <c r="F25">
        <v>48.562409812409804</v>
      </c>
      <c r="G25">
        <v>49.201731601731595</v>
      </c>
      <c r="H25">
        <v>22.499999999999996</v>
      </c>
      <c r="J25" s="120">
        <v>49.409874252731406</v>
      </c>
    </row>
    <row r="26" spans="1:31">
      <c r="A26" t="s">
        <v>119</v>
      </c>
      <c r="B26" t="s">
        <v>135</v>
      </c>
      <c r="C26">
        <v>2017</v>
      </c>
      <c r="D26">
        <v>74.660493827160494</v>
      </c>
      <c r="E26">
        <v>55.841269841269842</v>
      </c>
      <c r="F26">
        <v>63.302469135802475</v>
      </c>
      <c r="G26">
        <v>55.946913580246907</v>
      </c>
      <c r="H26">
        <v>44.444444444444443</v>
      </c>
      <c r="J26" s="120">
        <v>60.012522045855377</v>
      </c>
    </row>
    <row r="27" spans="1:31">
      <c r="A27" t="s">
        <v>112</v>
      </c>
      <c r="B27" t="s">
        <v>136</v>
      </c>
      <c r="C27">
        <v>2014</v>
      </c>
      <c r="D27">
        <v>45.529470529470522</v>
      </c>
      <c r="E27">
        <v>43.978470509082754</v>
      </c>
      <c r="F27">
        <v>61.355157188490523</v>
      </c>
      <c r="G27">
        <v>51.313797313797316</v>
      </c>
      <c r="H27">
        <v>21.868131868131869</v>
      </c>
      <c r="J27" s="120">
        <v>48.091361397483851</v>
      </c>
      <c r="O27" t="s">
        <v>397</v>
      </c>
      <c r="U27" s="120"/>
      <c r="W27" s="145"/>
      <c r="X27" s="145"/>
      <c r="Y27" s="145"/>
      <c r="Z27" s="145"/>
      <c r="AA27" s="145"/>
      <c r="AB27" s="145"/>
      <c r="AC27" s="145"/>
      <c r="AD27" s="145"/>
      <c r="AE27" s="145"/>
    </row>
    <row r="28" spans="1:31">
      <c r="A28" t="s">
        <v>112</v>
      </c>
      <c r="B28" t="s">
        <v>136</v>
      </c>
      <c r="C28">
        <v>2017</v>
      </c>
      <c r="D28">
        <v>67.648709315375982</v>
      </c>
      <c r="E28">
        <v>63.201058201058196</v>
      </c>
      <c r="F28">
        <v>62.890011223344551</v>
      </c>
      <c r="G28">
        <v>47.667340067340071</v>
      </c>
      <c r="H28">
        <v>62.87878787878789</v>
      </c>
      <c r="J28" s="120">
        <v>61.591726791726799</v>
      </c>
      <c r="O28" t="s">
        <v>3</v>
      </c>
      <c r="P28" t="s">
        <v>4</v>
      </c>
      <c r="Q28" t="s">
        <v>5</v>
      </c>
      <c r="R28" t="s">
        <v>7</v>
      </c>
      <c r="S28" t="s">
        <v>6</v>
      </c>
      <c r="U28" s="120" t="s">
        <v>394</v>
      </c>
      <c r="W28" s="145"/>
      <c r="X28" s="145"/>
      <c r="Y28" s="145"/>
      <c r="Z28" s="145"/>
      <c r="AA28" s="145"/>
      <c r="AB28" s="145"/>
      <c r="AC28" s="145"/>
      <c r="AD28" s="145"/>
      <c r="AE28" s="145"/>
    </row>
    <row r="29" spans="1:31">
      <c r="A29" t="s">
        <v>122</v>
      </c>
      <c r="B29" t="s">
        <v>137</v>
      </c>
      <c r="C29">
        <v>2014</v>
      </c>
      <c r="D29">
        <v>62.466083299416631</v>
      </c>
      <c r="E29">
        <v>55.477311803842419</v>
      </c>
      <c r="F29">
        <v>51.876190938690932</v>
      </c>
      <c r="G29">
        <v>61.605291005291008</v>
      </c>
      <c r="H29">
        <v>28.018648018648019</v>
      </c>
      <c r="J29" s="120">
        <v>52.39347625163952</v>
      </c>
      <c r="M29" t="s">
        <v>392</v>
      </c>
      <c r="O29" s="120">
        <f>MEDIAN($D$165:$D$235)</f>
        <v>11.494863161529821</v>
      </c>
      <c r="P29" s="120">
        <f>MEDIAN($E$165:$E$235)</f>
        <v>11.663526949241238</v>
      </c>
      <c r="Q29" s="120">
        <f>MEDIAN($F$165:$F$235)</f>
        <v>11.702507883063433</v>
      </c>
      <c r="R29" s="120">
        <f>MEDIAN($G$165:$G$235)</f>
        <v>3.8370049703382989</v>
      </c>
      <c r="S29" s="120">
        <f>MEDIAN($H$165:$H$235)</f>
        <v>21.721611721611723</v>
      </c>
      <c r="U29" s="120">
        <f>MEDIAN($J$165:$J$235)</f>
        <v>12.352332940428184</v>
      </c>
      <c r="W29" s="145"/>
      <c r="X29" s="145"/>
      <c r="Y29" s="145"/>
      <c r="Z29" s="145"/>
      <c r="AA29" s="145"/>
      <c r="AB29" s="145"/>
      <c r="AC29" s="145"/>
      <c r="AD29" s="145"/>
      <c r="AE29" s="145"/>
    </row>
    <row r="30" spans="1:31">
      <c r="A30" t="s">
        <v>122</v>
      </c>
      <c r="B30" t="s">
        <v>137</v>
      </c>
      <c r="C30">
        <v>2017</v>
      </c>
      <c r="D30">
        <v>62.332297332297337</v>
      </c>
      <c r="E30">
        <v>62.947052947052946</v>
      </c>
      <c r="F30">
        <v>70.840132090132087</v>
      </c>
      <c r="G30">
        <v>66.099974099974105</v>
      </c>
      <c r="H30">
        <v>75.060606060606062</v>
      </c>
      <c r="J30" s="120">
        <v>67.728789728789735</v>
      </c>
      <c r="O30" t="s">
        <v>3</v>
      </c>
      <c r="P30" t="s">
        <v>4</v>
      </c>
      <c r="Q30" t="s">
        <v>5</v>
      </c>
      <c r="R30" t="s">
        <v>7</v>
      </c>
      <c r="S30" t="s">
        <v>6</v>
      </c>
      <c r="U30" s="120" t="s">
        <v>394</v>
      </c>
      <c r="W30" s="145"/>
      <c r="X30" s="145"/>
      <c r="Y30" s="145"/>
      <c r="Z30" s="145"/>
      <c r="AA30" s="145"/>
      <c r="AB30" s="145"/>
      <c r="AC30" s="145"/>
      <c r="AD30" s="145"/>
      <c r="AE30" s="145"/>
    </row>
    <row r="31" spans="1:31">
      <c r="A31" t="s">
        <v>127</v>
      </c>
      <c r="B31" t="s">
        <v>138</v>
      </c>
      <c r="C31">
        <v>2014</v>
      </c>
      <c r="D31">
        <v>44.704184704184705</v>
      </c>
      <c r="E31">
        <v>42.463409606266744</v>
      </c>
      <c r="F31">
        <v>39.410774410774415</v>
      </c>
      <c r="G31">
        <v>47.04579124579125</v>
      </c>
      <c r="H31">
        <v>29.577020202020201</v>
      </c>
      <c r="J31" s="120">
        <v>40.939273689273683</v>
      </c>
      <c r="N31" t="s">
        <v>119</v>
      </c>
      <c r="O31" s="120" cm="1">
        <f t="array" ref="O31">MEDIAN(IF($A$165:$A$235=$N$31,D165:D235))</f>
        <v>8.4239834239834295</v>
      </c>
      <c r="P31" s="120" cm="1">
        <f t="array" ref="P31">MEDIAN(IF($A$165:$A$235=$N$31,E165:E235))</f>
        <v>12.314356719118621</v>
      </c>
      <c r="Q31" s="120" cm="1">
        <f t="array" ref="Q31">MEDIAN(IF($A$165:$A$235=$N$31,F165:F235))</f>
        <v>11.702507883063433</v>
      </c>
      <c r="R31" s="120" cm="1">
        <f t="array" ref="R31">MEDIAN(IF($A$165:$A$235=$N$31,G165:G235))</f>
        <v>2.9171569171569089</v>
      </c>
      <c r="S31" s="120" cm="1">
        <f t="array" ref="S31">MEDIAN(IF($A$165:$A$235=$N$31,H165:H235))</f>
        <v>21.944444444444446</v>
      </c>
      <c r="U31" s="120" cm="1">
        <f t="array" ref="U31">MEDIAN(IF($A$165:$A$235=$N$31,J165:J235))</f>
        <v>13.655038347895484</v>
      </c>
      <c r="W31" s="145"/>
      <c r="X31" s="145"/>
      <c r="Y31" s="145"/>
      <c r="Z31" s="145"/>
      <c r="AA31" s="145"/>
      <c r="AB31" s="145"/>
      <c r="AC31" s="145"/>
      <c r="AD31" s="145"/>
      <c r="AE31" s="145"/>
    </row>
    <row r="32" spans="1:31">
      <c r="A32" t="s">
        <v>127</v>
      </c>
      <c r="B32" t="s">
        <v>138</v>
      </c>
      <c r="C32">
        <v>2017</v>
      </c>
      <c r="D32">
        <v>51.982091982091966</v>
      </c>
      <c r="E32">
        <v>34.142682714111281</v>
      </c>
      <c r="F32">
        <v>28.262786596119927</v>
      </c>
      <c r="G32">
        <v>53.701261701261707</v>
      </c>
      <c r="H32">
        <v>38.666666666666671</v>
      </c>
      <c r="J32" s="120">
        <v>38.625268910983195</v>
      </c>
      <c r="N32" t="s">
        <v>112</v>
      </c>
      <c r="O32" s="120" cm="1">
        <f t="array" ref="O32">MEDIAN(IF($A$165:$A$235=$N$32,D165:D235))</f>
        <v>16.726622143288811</v>
      </c>
      <c r="P32" s="120" cm="1">
        <f t="array" ref="P32">MEDIAN(IF($A$165:$A$235=$N$32,E165:E235))</f>
        <v>12.250352161066449</v>
      </c>
      <c r="Q32" s="120" cm="1">
        <f t="array" ref="Q32">MEDIAN(IF($A$165:$A$235=$N$32,F165:F235))</f>
        <v>2.7847152847152721</v>
      </c>
      <c r="R32" s="120" cm="1">
        <f t="array" ref="R32">MEDIAN(IF($A$165:$A$235=$N$32,G165:G235))</f>
        <v>1.2790541248874554</v>
      </c>
      <c r="S32" s="120" cm="1">
        <f t="array" ref="S32">MEDIAN(IF($A$165:$A$235=$N$32,H165:H235))</f>
        <v>29.005106005106001</v>
      </c>
      <c r="U32" s="120" cm="1">
        <f t="array" ref="U32">MEDIAN(IF($A$165:$A$235=$N$32,J165:J235))</f>
        <v>12.467892874950699</v>
      </c>
      <c r="W32" s="145"/>
      <c r="X32" s="145"/>
      <c r="Y32" s="145"/>
      <c r="Z32" s="145"/>
      <c r="AA32" s="145"/>
      <c r="AB32" s="145"/>
      <c r="AC32" s="145"/>
      <c r="AD32" s="145"/>
      <c r="AE32" s="145"/>
    </row>
    <row r="33" spans="1:31">
      <c r="A33" t="s">
        <v>127</v>
      </c>
      <c r="B33" t="s">
        <v>139</v>
      </c>
      <c r="C33">
        <v>2014</v>
      </c>
      <c r="D33">
        <v>80.390720390720404</v>
      </c>
      <c r="E33">
        <v>54.826832275811867</v>
      </c>
      <c r="F33">
        <v>57.663740580407243</v>
      </c>
      <c r="G33">
        <v>74.698412698412682</v>
      </c>
      <c r="H33">
        <v>35.034965034965033</v>
      </c>
      <c r="J33" s="120">
        <v>60.193254968765174</v>
      </c>
      <c r="N33" t="s">
        <v>127</v>
      </c>
      <c r="O33" s="120" cm="1">
        <f t="array" ref="O33">MEDIAN(IF($A$165:$A$235=$N$33,D165:D235))</f>
        <v>13.336256154883607</v>
      </c>
      <c r="P33" s="120" cm="1">
        <f t="array" ref="P33">MEDIAN(IF($A$165:$A$235=$N$33,E165:E235))</f>
        <v>15.535707678564826</v>
      </c>
      <c r="Q33" s="120" cm="1">
        <f t="array" ref="Q33">MEDIAN(IF($A$165:$A$235=$N$33,F165:F235))</f>
        <v>12.488401780681194</v>
      </c>
      <c r="R33" s="120" cm="1">
        <f t="array" ref="R33">MEDIAN(IF($A$165:$A$235=$N$33,G165:G235))</f>
        <v>7.1033162008652191</v>
      </c>
      <c r="S33" s="120" cm="1">
        <f t="array" ref="S33">MEDIAN(IF($A$165:$A$235=$N$33,H165:H235))</f>
        <v>21.770007770007769</v>
      </c>
      <c r="U33" s="120" cm="1">
        <f t="array" ref="U33">MEDIAN(IF($A$165:$A$235=$N$33,J165:J235))</f>
        <v>13.054778623996317</v>
      </c>
      <c r="W33" s="145"/>
      <c r="X33" s="145"/>
      <c r="Y33" s="145"/>
      <c r="Z33" s="145"/>
      <c r="AA33" s="145"/>
      <c r="AB33" s="145"/>
      <c r="AC33" s="145"/>
      <c r="AD33" s="145"/>
      <c r="AE33" s="145"/>
    </row>
    <row r="34" spans="1:31">
      <c r="A34" t="s">
        <v>127</v>
      </c>
      <c r="B34" t="s">
        <v>139</v>
      </c>
      <c r="C34">
        <v>2017</v>
      </c>
      <c r="D34">
        <v>82.371794871794862</v>
      </c>
      <c r="E34">
        <v>68.097458097458102</v>
      </c>
      <c r="F34">
        <v>66.736350069683411</v>
      </c>
      <c r="G34">
        <v>68.915343915343925</v>
      </c>
      <c r="H34">
        <v>74.743589743589752</v>
      </c>
      <c r="J34" s="120">
        <v>71.144109858395566</v>
      </c>
      <c r="N34" t="s">
        <v>122</v>
      </c>
      <c r="O34" s="120" cm="1">
        <f t="array" ref="O34">MEDIAN(IF($A$165:$A$235=$N$34,D165:D235))</f>
        <v>5.6003256003256112</v>
      </c>
      <c r="P34" s="120" cm="1">
        <f t="array" ref="P34">MEDIAN(IF($A$165:$A$235=$N$34,E165:E235))</f>
        <v>9.7866419294990763</v>
      </c>
      <c r="Q34" s="120" cm="1">
        <f t="array" ref="Q34">MEDIAN(IF($A$165:$A$235=$N$34,F165:F235))</f>
        <v>13.290182040182039</v>
      </c>
      <c r="R34" s="120" cm="1">
        <f t="array" ref="R34">MEDIAN(IF($A$165:$A$235=$N$34,G165:G235))</f>
        <v>4.4946830946830971</v>
      </c>
      <c r="S34" s="120" cm="1">
        <f t="array" ref="S34">MEDIAN(IF($A$165:$A$235=$N$34,H165:H235))</f>
        <v>17.287712287712282</v>
      </c>
      <c r="U34" s="120" cm="1">
        <f t="array" ref="U34">MEDIAN(IF($A$165:$A$235=$N$34,J165:J235))</f>
        <v>12.352332940428184</v>
      </c>
      <c r="W34" s="145"/>
      <c r="X34" s="145"/>
      <c r="Y34" s="145"/>
      <c r="Z34" s="145"/>
      <c r="AA34" s="145"/>
      <c r="AB34" s="145"/>
      <c r="AC34" s="145"/>
      <c r="AD34" s="145"/>
      <c r="AE34" s="145"/>
    </row>
    <row r="35" spans="1:31">
      <c r="A35" t="s">
        <v>127</v>
      </c>
      <c r="B35" t="s">
        <v>140</v>
      </c>
      <c r="C35">
        <v>2014</v>
      </c>
      <c r="D35">
        <v>50.589225589225585</v>
      </c>
      <c r="E35">
        <v>57.564076135504706</v>
      </c>
      <c r="F35">
        <v>49.391835016835017</v>
      </c>
      <c r="G35">
        <v>59.573793490460162</v>
      </c>
      <c r="H35">
        <v>24.444444444444439</v>
      </c>
      <c r="J35" s="120">
        <v>49.122202753155129</v>
      </c>
      <c r="N35" t="s">
        <v>110</v>
      </c>
      <c r="O35" s="120" cm="1">
        <f t="array" ref="O35">MEDIAN(IF($A$165:$A$235=$N$35,D165:D235))</f>
        <v>11.238977072310405</v>
      </c>
      <c r="P35" s="120" cm="1">
        <f t="array" ref="P35">MEDIAN(IF($A$165:$A$235=$N$35,E165:E235))</f>
        <v>6.3188521921515211</v>
      </c>
      <c r="Q35" s="120" cm="1">
        <f t="array" ref="Q35">MEDIAN(IF($A$165:$A$235=$N$35,F165:F235))</f>
        <v>14.219052552385886</v>
      </c>
      <c r="R35" s="120" cm="1">
        <f t="array" ref="R35">MEDIAN(IF($A$165:$A$235=$N$35,G165:G235))</f>
        <v>1.5151017192683938</v>
      </c>
      <c r="S35" s="120" cm="1">
        <f t="array" ref="S35">MEDIAN(IF($A$165:$A$235=$N$35,H165:H235))</f>
        <v>24.191544566544561</v>
      </c>
      <c r="U35" s="120" cm="1">
        <f t="array" ref="U35">MEDIAN(IF($A$165:$A$235=$N$35,J165:J235))</f>
        <v>10.621328849633073</v>
      </c>
      <c r="W35" s="145"/>
      <c r="X35" s="145"/>
      <c r="Y35" s="145"/>
      <c r="Z35" s="145"/>
      <c r="AA35" s="145"/>
      <c r="AB35" s="145"/>
      <c r="AC35" s="145"/>
      <c r="AD35" s="145"/>
      <c r="AE35" s="145"/>
    </row>
    <row r="36" spans="1:31">
      <c r="A36" t="s">
        <v>127</v>
      </c>
      <c r="B36" t="s">
        <v>140</v>
      </c>
      <c r="C36">
        <v>2017</v>
      </c>
      <c r="D36">
        <v>72.340067340067336</v>
      </c>
      <c r="E36">
        <v>73.049014477585914</v>
      </c>
      <c r="F36">
        <v>70.94780219780219</v>
      </c>
      <c r="G36">
        <v>70.521386021386007</v>
      </c>
      <c r="H36">
        <v>60.439560439560445</v>
      </c>
      <c r="J36" s="120">
        <v>70.044624687481829</v>
      </c>
      <c r="N36" t="s">
        <v>115</v>
      </c>
      <c r="O36" s="120" cm="1">
        <f t="array" ref="O36">MEDIAN(IF($A$165:$A$235=$N$36,D165:D235))</f>
        <v>16.876945222533461</v>
      </c>
      <c r="P36" s="120" cm="1">
        <f t="array" ref="P36">MEDIAN(IF($A$165:$A$235=$N$36,E165:E235))</f>
        <v>14.208190074786714</v>
      </c>
      <c r="Q36" s="120" cm="1">
        <f t="array" ref="Q36">MEDIAN(IF($A$165:$A$235=$N$36,F165:F235))</f>
        <v>8.0017667517667448</v>
      </c>
      <c r="R36" s="120" cm="1">
        <f t="array" ref="R36">MEDIAN(IF($A$165:$A$235=$N$36,G165:G235))</f>
        <v>-3.361983078649736</v>
      </c>
      <c r="S36" s="120" cm="1">
        <f t="array" ref="S36">MEDIAN(IF($A$165:$A$235=$N$36,H165:H235))</f>
        <v>9.116161616161623</v>
      </c>
      <c r="U36" s="120" cm="1">
        <f t="array" ref="U36">MEDIAN(IF($A$165:$A$235=$N$36,J165:J235))</f>
        <v>5.069369680013935</v>
      </c>
      <c r="W36" s="145"/>
      <c r="X36" s="145"/>
      <c r="Y36" s="145"/>
      <c r="Z36" s="145"/>
      <c r="AA36" s="145"/>
      <c r="AB36" s="145"/>
      <c r="AC36" s="145"/>
      <c r="AD36" s="145"/>
      <c r="AE36" s="145"/>
    </row>
    <row r="37" spans="1:31">
      <c r="A37" t="s">
        <v>115</v>
      </c>
      <c r="B37" t="s">
        <v>141</v>
      </c>
      <c r="C37">
        <v>2014</v>
      </c>
      <c r="D37">
        <v>30.134680134680135</v>
      </c>
      <c r="E37">
        <v>48.855905998763149</v>
      </c>
      <c r="F37">
        <v>53.619528619528609</v>
      </c>
      <c r="G37">
        <v>52.54545454545454</v>
      </c>
      <c r="H37">
        <v>47.272727272727273</v>
      </c>
      <c r="J37" s="120">
        <v>47.580705009276443</v>
      </c>
    </row>
    <row r="38" spans="1:31">
      <c r="A38" t="s">
        <v>115</v>
      </c>
      <c r="B38" t="s">
        <v>141</v>
      </c>
      <c r="C38">
        <v>2017</v>
      </c>
      <c r="D38">
        <v>48.155864197530867</v>
      </c>
      <c r="E38">
        <v>39.271164021164019</v>
      </c>
      <c r="F38">
        <v>38.996913580246904</v>
      </c>
      <c r="G38">
        <v>48.344576719576715</v>
      </c>
      <c r="H38">
        <v>24.5</v>
      </c>
      <c r="J38" s="120">
        <v>39.886262282690858</v>
      </c>
    </row>
    <row r="39" spans="1:31">
      <c r="A39" t="s">
        <v>127</v>
      </c>
      <c r="B39" t="s">
        <v>142</v>
      </c>
      <c r="C39">
        <v>2014</v>
      </c>
      <c r="D39">
        <v>76.668701668701672</v>
      </c>
      <c r="E39">
        <v>81.84196755625328</v>
      </c>
      <c r="F39">
        <v>71.992436575769915</v>
      </c>
      <c r="G39">
        <v>60.856125356125361</v>
      </c>
      <c r="H39">
        <v>78.555555555555557</v>
      </c>
      <c r="J39" s="120">
        <v>74.110675039246459</v>
      </c>
    </row>
    <row r="40" spans="1:31">
      <c r="A40" t="s">
        <v>127</v>
      </c>
      <c r="B40" t="s">
        <v>142</v>
      </c>
      <c r="C40">
        <v>2017</v>
      </c>
      <c r="D40">
        <v>91.066341066341067</v>
      </c>
      <c r="E40">
        <v>86.558520844235119</v>
      </c>
      <c r="F40">
        <v>83.671652421652411</v>
      </c>
      <c r="G40">
        <v>72.654049654049658</v>
      </c>
      <c r="H40">
        <v>88.36363636363636</v>
      </c>
      <c r="J40" s="120">
        <v>84.613027184455774</v>
      </c>
    </row>
    <row r="41" spans="1:31">
      <c r="A41" t="s">
        <v>122</v>
      </c>
      <c r="B41" t="s">
        <v>143</v>
      </c>
      <c r="C41">
        <v>2014</v>
      </c>
      <c r="D41">
        <v>48.611111111111114</v>
      </c>
      <c r="E41">
        <v>31.218649075791923</v>
      </c>
      <c r="F41">
        <v>30.036475869809198</v>
      </c>
      <c r="G41">
        <v>44.058922558922561</v>
      </c>
      <c r="H41">
        <v>3.333333333333333</v>
      </c>
      <c r="J41" s="120">
        <v>31.645605717034279</v>
      </c>
    </row>
    <row r="42" spans="1:31">
      <c r="A42" t="s">
        <v>122</v>
      </c>
      <c r="B42" t="s">
        <v>143</v>
      </c>
      <c r="C42">
        <v>2017</v>
      </c>
      <c r="D42">
        <v>63.888888888888893</v>
      </c>
      <c r="E42">
        <v>41.005291005290999</v>
      </c>
      <c r="F42">
        <v>50.22727272727272</v>
      </c>
      <c r="G42">
        <v>56.943602693602692</v>
      </c>
      <c r="H42">
        <v>25</v>
      </c>
      <c r="J42" s="120">
        <v>48.080447330447328</v>
      </c>
    </row>
    <row r="43" spans="1:31">
      <c r="A43" t="s">
        <v>119</v>
      </c>
      <c r="B43" t="s">
        <v>145</v>
      </c>
      <c r="C43">
        <v>2014</v>
      </c>
      <c r="D43">
        <v>72.857142857142847</v>
      </c>
      <c r="E43">
        <v>50.947637019065596</v>
      </c>
      <c r="F43">
        <v>63.70260141093474</v>
      </c>
      <c r="G43">
        <v>59.597466730800058</v>
      </c>
      <c r="H43">
        <v>39.325396825396822</v>
      </c>
      <c r="J43" s="120">
        <v>58.652052885386212</v>
      </c>
    </row>
    <row r="44" spans="1:31">
      <c r="A44" t="s">
        <v>119</v>
      </c>
      <c r="B44" t="s">
        <v>145</v>
      </c>
      <c r="C44">
        <v>2017</v>
      </c>
      <c r="D44">
        <v>78.703703703703709</v>
      </c>
      <c r="E44">
        <v>75.873015873015873</v>
      </c>
      <c r="F44">
        <v>75.595238095238088</v>
      </c>
      <c r="G44">
        <v>74.640211640211646</v>
      </c>
      <c r="H44">
        <v>58.571428571428577</v>
      </c>
      <c r="J44" s="120">
        <v>73.615268329554027</v>
      </c>
    </row>
    <row r="45" spans="1:31">
      <c r="A45" t="s">
        <v>122</v>
      </c>
      <c r="B45" t="s">
        <v>146</v>
      </c>
      <c r="C45">
        <v>2014</v>
      </c>
      <c r="D45">
        <v>66.666666666666657</v>
      </c>
      <c r="E45">
        <v>62.314544865565281</v>
      </c>
      <c r="F45">
        <v>66.316137566137556</v>
      </c>
      <c r="G45">
        <v>65.158201058201058</v>
      </c>
      <c r="H45">
        <v>40.19047619047619</v>
      </c>
      <c r="J45" s="120">
        <v>61.678252888456974</v>
      </c>
    </row>
    <row r="46" spans="1:31">
      <c r="A46" t="s">
        <v>122</v>
      </c>
      <c r="B46" t="s">
        <v>146</v>
      </c>
      <c r="C46">
        <v>2017</v>
      </c>
      <c r="D46">
        <v>66.540404040404042</v>
      </c>
      <c r="E46">
        <v>61.584896584896583</v>
      </c>
      <c r="F46">
        <v>58.54166666666665</v>
      </c>
      <c r="G46">
        <v>53.223344556677887</v>
      </c>
      <c r="H46">
        <v>37.090909090909086</v>
      </c>
      <c r="J46" s="120">
        <v>56.697370530703864</v>
      </c>
    </row>
    <row r="47" spans="1:31">
      <c r="A47" t="s">
        <v>122</v>
      </c>
      <c r="B47" t="s">
        <v>147</v>
      </c>
      <c r="C47">
        <v>2014</v>
      </c>
      <c r="D47">
        <v>73.570318570318577</v>
      </c>
      <c r="E47">
        <v>65.164914450628743</v>
      </c>
      <c r="F47">
        <v>60.138796388796386</v>
      </c>
      <c r="G47">
        <v>61.000691900691905</v>
      </c>
      <c r="H47">
        <v>40.555555555555557</v>
      </c>
      <c r="J47" s="120">
        <v>60.77208875780304</v>
      </c>
    </row>
    <row r="48" spans="1:31">
      <c r="A48" t="s">
        <v>122</v>
      </c>
      <c r="B48" t="s">
        <v>147</v>
      </c>
      <c r="C48">
        <v>2017</v>
      </c>
      <c r="D48">
        <v>53.212682379349047</v>
      </c>
      <c r="E48">
        <v>55.906685906685894</v>
      </c>
      <c r="F48">
        <v>67.66975308641976</v>
      </c>
      <c r="G48">
        <v>68.614758698092032</v>
      </c>
      <c r="H48">
        <v>54.090909090909086</v>
      </c>
      <c r="J48" s="120">
        <v>61.033950617283949</v>
      </c>
    </row>
    <row r="49" spans="1:21">
      <c r="A49" t="s">
        <v>110</v>
      </c>
      <c r="B49" t="s">
        <v>148</v>
      </c>
      <c r="C49">
        <v>2014</v>
      </c>
      <c r="D49">
        <v>68.703703703703709</v>
      </c>
      <c r="E49">
        <v>52.851024007486593</v>
      </c>
      <c r="F49">
        <v>45.773609106942438</v>
      </c>
      <c r="G49">
        <v>61.126807760141084</v>
      </c>
      <c r="H49">
        <v>46.656746031746032</v>
      </c>
      <c r="J49" s="120">
        <v>53.877276162990448</v>
      </c>
    </row>
    <row r="50" spans="1:21">
      <c r="A50" t="s">
        <v>110</v>
      </c>
      <c r="B50" t="s">
        <v>148</v>
      </c>
      <c r="C50">
        <v>2017</v>
      </c>
      <c r="D50">
        <v>80.892255892255889</v>
      </c>
      <c r="E50">
        <v>59.716209716209718</v>
      </c>
      <c r="F50">
        <v>64.165965207631857</v>
      </c>
      <c r="G50">
        <v>61.849074074074068</v>
      </c>
      <c r="H50">
        <v>54.181818181818173</v>
      </c>
      <c r="J50" s="120">
        <v>64.386087061087068</v>
      </c>
    </row>
    <row r="51" spans="1:21">
      <c r="A51" t="s">
        <v>112</v>
      </c>
      <c r="B51" t="s">
        <v>150</v>
      </c>
      <c r="C51">
        <v>2014</v>
      </c>
      <c r="D51">
        <v>53.055555555555564</v>
      </c>
      <c r="E51">
        <v>38.775510204081634</v>
      </c>
      <c r="F51">
        <v>47.404467960023517</v>
      </c>
      <c r="G51">
        <v>38.418342151675482</v>
      </c>
      <c r="H51">
        <v>27.460317460317459</v>
      </c>
      <c r="J51" s="120">
        <v>42.514537666918621</v>
      </c>
    </row>
    <row r="52" spans="1:21">
      <c r="A52" t="s">
        <v>112</v>
      </c>
      <c r="B52" t="s">
        <v>150</v>
      </c>
      <c r="C52">
        <v>2017</v>
      </c>
      <c r="D52">
        <v>82.744107744107737</v>
      </c>
      <c r="E52">
        <v>47.779701779701782</v>
      </c>
      <c r="F52">
        <v>57.059550531772764</v>
      </c>
      <c r="G52">
        <v>58.515263748597079</v>
      </c>
      <c r="H52">
        <v>56.606060606060602</v>
      </c>
      <c r="J52" s="120">
        <v>59.749822487917726</v>
      </c>
    </row>
    <row r="53" spans="1:21">
      <c r="A53" t="s">
        <v>122</v>
      </c>
      <c r="B53" t="s">
        <v>151</v>
      </c>
      <c r="C53">
        <v>2014</v>
      </c>
      <c r="D53">
        <v>75.529100529100532</v>
      </c>
      <c r="E53">
        <v>66.673881673881681</v>
      </c>
      <c r="F53">
        <v>59.666606541606541</v>
      </c>
      <c r="G53">
        <v>66.113224429891105</v>
      </c>
      <c r="H53">
        <v>49.93650793650793</v>
      </c>
      <c r="J53" s="120">
        <v>63.318277577801382</v>
      </c>
    </row>
    <row r="54" spans="1:21">
      <c r="A54" t="s">
        <v>122</v>
      </c>
      <c r="B54" t="s">
        <v>151</v>
      </c>
      <c r="C54">
        <v>2017</v>
      </c>
      <c r="D54">
        <v>91.452991452991455</v>
      </c>
      <c r="E54">
        <v>71.628679962013294</v>
      </c>
      <c r="F54">
        <v>59.037074037074035</v>
      </c>
      <c r="G54">
        <v>59.561609686609685</v>
      </c>
      <c r="H54">
        <v>66.507936507936506</v>
      </c>
      <c r="J54" s="120">
        <v>68.415789037001161</v>
      </c>
    </row>
    <row r="55" spans="1:21">
      <c r="A55" t="s">
        <v>112</v>
      </c>
      <c r="B55" t="s">
        <v>152</v>
      </c>
      <c r="C55">
        <v>2014</v>
      </c>
      <c r="D55">
        <v>71.65982165982166</v>
      </c>
      <c r="E55">
        <v>59.305641448498591</v>
      </c>
      <c r="F55">
        <v>72.658545158545166</v>
      </c>
      <c r="G55">
        <v>57.046068746068748</v>
      </c>
      <c r="H55">
        <v>42.571428571428569</v>
      </c>
      <c r="J55" s="120">
        <v>63.288241388241389</v>
      </c>
    </row>
    <row r="56" spans="1:21">
      <c r="A56" t="s">
        <v>112</v>
      </c>
      <c r="B56" t="s">
        <v>152</v>
      </c>
      <c r="C56">
        <v>2017</v>
      </c>
      <c r="D56">
        <v>82.993827160493822</v>
      </c>
      <c r="E56">
        <v>74.80215419501134</v>
      </c>
      <c r="F56">
        <v>76.693121693121682</v>
      </c>
      <c r="G56">
        <v>63.250634242300904</v>
      </c>
      <c r="H56">
        <v>71.435897435897431</v>
      </c>
      <c r="J56" s="120">
        <v>74.723661743899839</v>
      </c>
    </row>
    <row r="57" spans="1:21">
      <c r="A57" t="s">
        <v>115</v>
      </c>
      <c r="B57" t="s">
        <v>153</v>
      </c>
      <c r="C57">
        <v>2014</v>
      </c>
      <c r="D57">
        <v>57.901234567901234</v>
      </c>
      <c r="E57">
        <v>35.62358276643991</v>
      </c>
      <c r="F57">
        <v>49.206349206349209</v>
      </c>
      <c r="G57">
        <v>55.115859449192783</v>
      </c>
      <c r="H57">
        <v>33.333333333333336</v>
      </c>
      <c r="J57" s="120">
        <v>46.556989747465934</v>
      </c>
    </row>
    <row r="58" spans="1:21">
      <c r="A58" t="s">
        <v>115</v>
      </c>
      <c r="B58" t="s">
        <v>153</v>
      </c>
      <c r="C58">
        <v>2017</v>
      </c>
      <c r="D58">
        <v>65.070037986704648</v>
      </c>
      <c r="E58">
        <v>62.921245421245416</v>
      </c>
      <c r="F58">
        <v>58.415889665889672</v>
      </c>
      <c r="G58">
        <v>51.753876370543047</v>
      </c>
      <c r="H58">
        <v>65.937062937062933</v>
      </c>
      <c r="J58" s="120">
        <v>60.580409097075766</v>
      </c>
      <c r="O58" s="120"/>
      <c r="P58" s="120"/>
      <c r="Q58" s="120"/>
      <c r="R58" s="120"/>
      <c r="S58" s="120"/>
      <c r="U58" s="120"/>
    </row>
    <row r="59" spans="1:21">
      <c r="A59" t="s">
        <v>127</v>
      </c>
      <c r="B59" t="s">
        <v>154</v>
      </c>
      <c r="C59">
        <v>2014</v>
      </c>
      <c r="D59">
        <v>84.020061728395063</v>
      </c>
      <c r="E59">
        <v>60.255102040816332</v>
      </c>
      <c r="F59">
        <v>52.655423280423285</v>
      </c>
      <c r="G59">
        <v>56.210317460317469</v>
      </c>
      <c r="H59">
        <v>50.666666666666671</v>
      </c>
      <c r="J59" s="120">
        <v>59.775888133030989</v>
      </c>
    </row>
    <row r="60" spans="1:21">
      <c r="A60" t="s">
        <v>127</v>
      </c>
      <c r="B60" t="s">
        <v>154</v>
      </c>
      <c r="C60">
        <v>2017</v>
      </c>
      <c r="D60">
        <v>87.749287749287745</v>
      </c>
      <c r="E60">
        <v>82.423687423687412</v>
      </c>
      <c r="F60">
        <v>75.216373133039795</v>
      </c>
      <c r="G60">
        <v>68.332038332038323</v>
      </c>
      <c r="H60">
        <v>81.92307692307692</v>
      </c>
      <c r="J60" s="120">
        <v>78.780959780959776</v>
      </c>
    </row>
    <row r="61" spans="1:21">
      <c r="A61" t="s">
        <v>115</v>
      </c>
      <c r="B61" t="s">
        <v>155</v>
      </c>
      <c r="C61">
        <v>2014</v>
      </c>
      <c r="D61">
        <v>55.402930402930401</v>
      </c>
      <c r="E61">
        <v>65.734718795943294</v>
      </c>
      <c r="F61">
        <v>54.894179894179899</v>
      </c>
      <c r="G61">
        <v>60.783068783068778</v>
      </c>
      <c r="H61">
        <v>51.538461538461533</v>
      </c>
      <c r="J61" s="120">
        <v>57.511383552199874</v>
      </c>
    </row>
    <row r="62" spans="1:21">
      <c r="A62" t="s">
        <v>115</v>
      </c>
      <c r="B62" t="s">
        <v>155</v>
      </c>
      <c r="C62">
        <v>2017</v>
      </c>
      <c r="D62">
        <v>40.849673202614383</v>
      </c>
      <c r="E62">
        <v>55.052074631021995</v>
      </c>
      <c r="F62">
        <v>60.835196651760107</v>
      </c>
      <c r="G62">
        <v>50.221377244855049</v>
      </c>
      <c r="H62">
        <v>52.755417956656345</v>
      </c>
      <c r="J62" s="120">
        <v>53.581968498900544</v>
      </c>
    </row>
    <row r="63" spans="1:21">
      <c r="A63" t="s">
        <v>127</v>
      </c>
      <c r="B63" t="s">
        <v>157</v>
      </c>
      <c r="C63">
        <v>2014</v>
      </c>
      <c r="D63">
        <v>42.258564480786696</v>
      </c>
      <c r="E63">
        <v>46.850133992991132</v>
      </c>
      <c r="F63">
        <v>43.169191919191917</v>
      </c>
      <c r="G63">
        <v>50.629068462401797</v>
      </c>
      <c r="H63">
        <v>16.444444444444446</v>
      </c>
      <c r="J63" s="120">
        <v>40.997148354291205</v>
      </c>
    </row>
    <row r="64" spans="1:21">
      <c r="A64" t="s">
        <v>127</v>
      </c>
      <c r="B64" t="s">
        <v>157</v>
      </c>
      <c r="C64">
        <v>2017</v>
      </c>
      <c r="D64">
        <v>82.716049382716051</v>
      </c>
      <c r="E64">
        <v>80.81027966742252</v>
      </c>
      <c r="F64">
        <v>75.299145299145309</v>
      </c>
      <c r="G64">
        <v>68.116594516594517</v>
      </c>
      <c r="H64">
        <v>59.523809523809518</v>
      </c>
      <c r="J64" s="120">
        <v>74.393143364571941</v>
      </c>
    </row>
    <row r="65" spans="1:10">
      <c r="A65" t="s">
        <v>127</v>
      </c>
      <c r="B65" t="s">
        <v>158</v>
      </c>
      <c r="C65">
        <v>2014</v>
      </c>
      <c r="D65">
        <v>62.83015338570894</v>
      </c>
      <c r="E65">
        <v>57.562358276643991</v>
      </c>
      <c r="F65">
        <v>53.140432098765423</v>
      </c>
      <c r="G65">
        <v>57.03872053872054</v>
      </c>
      <c r="H65">
        <v>55.555555555555557</v>
      </c>
      <c r="J65" s="120">
        <v>56.587828397352212</v>
      </c>
    </row>
    <row r="66" spans="1:10">
      <c r="A66" t="s">
        <v>127</v>
      </c>
      <c r="B66" t="s">
        <v>158</v>
      </c>
      <c r="C66">
        <v>2017</v>
      </c>
      <c r="D66">
        <v>79.880779472282725</v>
      </c>
      <c r="E66">
        <v>62.978913787737319</v>
      </c>
      <c r="F66">
        <v>50.575299564270153</v>
      </c>
      <c r="G66">
        <v>56.992616799806342</v>
      </c>
      <c r="H66">
        <v>45.490196078431374</v>
      </c>
      <c r="J66" s="120">
        <v>58.270135214579653</v>
      </c>
    </row>
    <row r="67" spans="1:10">
      <c r="A67" t="s">
        <v>119</v>
      </c>
      <c r="B67" t="s">
        <v>159</v>
      </c>
      <c r="C67">
        <v>2014</v>
      </c>
      <c r="D67">
        <v>58.920153920153922</v>
      </c>
      <c r="E67">
        <v>58.629069343355056</v>
      </c>
      <c r="F67">
        <v>59.099511599511594</v>
      </c>
      <c r="G67">
        <v>61.102835436168768</v>
      </c>
      <c r="H67">
        <v>20.02525252525253</v>
      </c>
      <c r="J67" s="120">
        <v>53.67882822644728</v>
      </c>
    </row>
    <row r="68" spans="1:10">
      <c r="A68" t="s">
        <v>119</v>
      </c>
      <c r="B68" t="s">
        <v>159</v>
      </c>
      <c r="C68">
        <v>2017</v>
      </c>
      <c r="D68">
        <v>76.839826839826841</v>
      </c>
      <c r="E68">
        <v>75.801806658949516</v>
      </c>
      <c r="F68">
        <v>68.185626102292773</v>
      </c>
      <c r="G68">
        <v>62.324718491385156</v>
      </c>
      <c r="H68">
        <v>53.950049950049944</v>
      </c>
      <c r="J68" s="120">
        <v>68.321513231037045</v>
      </c>
    </row>
    <row r="69" spans="1:10">
      <c r="A69" t="s">
        <v>127</v>
      </c>
      <c r="B69" t="s">
        <v>160</v>
      </c>
      <c r="C69">
        <v>2014</v>
      </c>
      <c r="D69">
        <v>79.054967666078781</v>
      </c>
      <c r="E69">
        <v>59.537208822923105</v>
      </c>
      <c r="F69">
        <v>62.233645983645978</v>
      </c>
      <c r="G69">
        <v>58.847138047138039</v>
      </c>
      <c r="H69">
        <v>42.777777777777771</v>
      </c>
      <c r="J69" s="120">
        <v>61.314817105293294</v>
      </c>
    </row>
    <row r="70" spans="1:10">
      <c r="A70" t="s">
        <v>127</v>
      </c>
      <c r="B70" t="s">
        <v>160</v>
      </c>
      <c r="C70">
        <v>2017</v>
      </c>
      <c r="D70">
        <v>89.814814814814824</v>
      </c>
      <c r="E70">
        <v>80.512820512820525</v>
      </c>
      <c r="F70">
        <v>78.104765604765603</v>
      </c>
      <c r="G70">
        <v>73.284900284900274</v>
      </c>
      <c r="H70">
        <v>85.757575757575751</v>
      </c>
      <c r="J70" s="120">
        <v>80.998519998519981</v>
      </c>
    </row>
    <row r="71" spans="1:10">
      <c r="A71" t="s">
        <v>110</v>
      </c>
      <c r="B71" t="s">
        <v>161</v>
      </c>
      <c r="C71">
        <v>2014</v>
      </c>
      <c r="D71">
        <v>76.145313426015178</v>
      </c>
      <c r="E71">
        <v>68.263174944163126</v>
      </c>
      <c r="F71">
        <v>75.456453877506505</v>
      </c>
      <c r="G71">
        <v>64.603983626739051</v>
      </c>
      <c r="H71">
        <v>70.63852813852813</v>
      </c>
      <c r="J71" s="120">
        <v>71.792578136592383</v>
      </c>
    </row>
    <row r="72" spans="1:10">
      <c r="A72" t="s">
        <v>110</v>
      </c>
      <c r="B72" t="s">
        <v>161</v>
      </c>
      <c r="C72">
        <v>2017</v>
      </c>
      <c r="D72">
        <v>67.734754956977184</v>
      </c>
      <c r="E72">
        <v>67.061144323049078</v>
      </c>
      <c r="F72">
        <v>53.662184009406239</v>
      </c>
      <c r="G72">
        <v>55.200352733686067</v>
      </c>
      <c r="H72">
        <v>49.671717171717169</v>
      </c>
      <c r="J72" s="120">
        <v>58.404088504088513</v>
      </c>
    </row>
    <row r="73" spans="1:10">
      <c r="A73" t="s">
        <v>119</v>
      </c>
      <c r="B73" t="s">
        <v>162</v>
      </c>
      <c r="C73">
        <v>2014</v>
      </c>
      <c r="D73">
        <v>73.134666259666261</v>
      </c>
      <c r="E73">
        <v>63.265409949083434</v>
      </c>
      <c r="F73">
        <v>66.338680609513958</v>
      </c>
      <c r="G73">
        <v>68.932860349527019</v>
      </c>
      <c r="H73">
        <v>38.131313131313128</v>
      </c>
      <c r="J73" s="120">
        <v>63.230025769141434</v>
      </c>
    </row>
    <row r="74" spans="1:10">
      <c r="A74" t="s">
        <v>119</v>
      </c>
      <c r="B74" t="s">
        <v>162</v>
      </c>
      <c r="C74">
        <v>2017</v>
      </c>
      <c r="D74">
        <v>81.76638176638177</v>
      </c>
      <c r="E74">
        <v>74.838864838864836</v>
      </c>
      <c r="F74">
        <v>76.454178537511865</v>
      </c>
      <c r="G74">
        <v>72.769865319865318</v>
      </c>
      <c r="H74">
        <v>83.030303030303031</v>
      </c>
      <c r="J74" s="120">
        <v>77.454895104895115</v>
      </c>
    </row>
    <row r="75" spans="1:10">
      <c r="A75" t="s">
        <v>119</v>
      </c>
      <c r="B75" t="s">
        <v>163</v>
      </c>
      <c r="C75">
        <v>2014</v>
      </c>
      <c r="D75">
        <v>54.583225416558747</v>
      </c>
      <c r="E75">
        <v>21.467421467421467</v>
      </c>
      <c r="F75">
        <v>19.045584045584047</v>
      </c>
      <c r="G75">
        <v>32.579124579124581</v>
      </c>
      <c r="H75">
        <v>1.6666666666666665</v>
      </c>
      <c r="J75" s="120">
        <v>25.072779072779074</v>
      </c>
    </row>
    <row r="76" spans="1:10">
      <c r="A76" t="s">
        <v>119</v>
      </c>
      <c r="B76" t="s">
        <v>163</v>
      </c>
      <c r="C76">
        <v>2017</v>
      </c>
      <c r="D76">
        <v>79.960317460317455</v>
      </c>
      <c r="E76">
        <v>54.536019536019531</v>
      </c>
      <c r="F76">
        <v>57.063332757777196</v>
      </c>
      <c r="G76">
        <v>42.960280460280465</v>
      </c>
      <c r="H76">
        <v>44.635364635364638</v>
      </c>
      <c r="J76" s="120">
        <v>56.692921716731242</v>
      </c>
    </row>
    <row r="77" spans="1:10">
      <c r="A77" t="s">
        <v>122</v>
      </c>
      <c r="B77" t="s">
        <v>164</v>
      </c>
      <c r="C77">
        <v>2014</v>
      </c>
      <c r="D77">
        <v>62.67806267806268</v>
      </c>
      <c r="E77">
        <v>47.740524781341108</v>
      </c>
      <c r="F77">
        <v>52.699730824730828</v>
      </c>
      <c r="G77">
        <v>64.622377622377627</v>
      </c>
      <c r="H77">
        <v>42.272727272727273</v>
      </c>
      <c r="J77" s="120">
        <v>53.632124111715946</v>
      </c>
    </row>
    <row r="78" spans="1:10">
      <c r="A78" t="s">
        <v>122</v>
      </c>
      <c r="B78" t="s">
        <v>164</v>
      </c>
      <c r="C78">
        <v>2017</v>
      </c>
      <c r="D78">
        <v>75.529100529100532</v>
      </c>
      <c r="E78">
        <v>73.818826675969532</v>
      </c>
      <c r="F78">
        <v>71.267891059557712</v>
      </c>
      <c r="G78">
        <v>65.961595811595814</v>
      </c>
      <c r="H78">
        <v>59.560439560439555</v>
      </c>
      <c r="J78" s="120">
        <v>70.078035985178829</v>
      </c>
    </row>
    <row r="79" spans="1:10">
      <c r="A79" t="s">
        <v>115</v>
      </c>
      <c r="B79" t="s">
        <v>165</v>
      </c>
      <c r="C79">
        <v>2014</v>
      </c>
      <c r="D79">
        <v>52.07027540360874</v>
      </c>
      <c r="E79">
        <v>42.155856237488891</v>
      </c>
      <c r="F79">
        <v>29.58553791887125</v>
      </c>
      <c r="G79">
        <v>59.609523809523807</v>
      </c>
      <c r="H79">
        <v>26.234432234432234</v>
      </c>
      <c r="J79" s="120">
        <v>39.764539466580274</v>
      </c>
    </row>
    <row r="80" spans="1:10">
      <c r="A80" t="s">
        <v>115</v>
      </c>
      <c r="B80" t="s">
        <v>165</v>
      </c>
      <c r="C80">
        <v>2017</v>
      </c>
      <c r="D80">
        <v>87.008547008547012</v>
      </c>
      <c r="E80">
        <v>27.207977207977205</v>
      </c>
      <c r="F80">
        <v>38.051994301994306</v>
      </c>
      <c r="G80">
        <v>38.856837606837608</v>
      </c>
      <c r="H80">
        <v>24.615384615384617</v>
      </c>
      <c r="J80" s="120">
        <v>41.669337606837594</v>
      </c>
    </row>
    <row r="81" spans="1:10">
      <c r="A81" t="s">
        <v>110</v>
      </c>
      <c r="B81" t="s">
        <v>166</v>
      </c>
      <c r="C81">
        <v>2014</v>
      </c>
      <c r="D81">
        <v>76.604938271604937</v>
      </c>
      <c r="E81">
        <v>75.813271195924244</v>
      </c>
      <c r="F81">
        <v>67.153201736535067</v>
      </c>
      <c r="G81">
        <v>73.744973544973533</v>
      </c>
      <c r="H81">
        <v>64.275641025641022</v>
      </c>
      <c r="J81" s="120">
        <v>71.036114905502671</v>
      </c>
    </row>
    <row r="82" spans="1:10">
      <c r="A82" t="s">
        <v>110</v>
      </c>
      <c r="B82" t="s">
        <v>166</v>
      </c>
      <c r="C82">
        <v>2017</v>
      </c>
      <c r="D82">
        <v>87.283950617283949</v>
      </c>
      <c r="E82">
        <v>81.585789871504161</v>
      </c>
      <c r="F82">
        <v>74.462081128747784</v>
      </c>
      <c r="G82">
        <v>63.230565730565729</v>
      </c>
      <c r="H82">
        <v>87.333333333333329</v>
      </c>
      <c r="J82" s="120">
        <v>78.319105761962916</v>
      </c>
    </row>
    <row r="83" spans="1:10">
      <c r="A83" t="s">
        <v>112</v>
      </c>
      <c r="B83" t="s">
        <v>167</v>
      </c>
      <c r="C83">
        <v>2014</v>
      </c>
      <c r="D83">
        <v>76.653439153439152</v>
      </c>
      <c r="E83">
        <v>75.520511234796956</v>
      </c>
      <c r="F83">
        <v>70.019332519332522</v>
      </c>
      <c r="G83">
        <v>58.216727716727725</v>
      </c>
      <c r="H83">
        <v>51.428571428571431</v>
      </c>
      <c r="J83" s="120">
        <v>67.914934272077133</v>
      </c>
    </row>
    <row r="84" spans="1:10">
      <c r="A84" t="s">
        <v>112</v>
      </c>
      <c r="B84" t="s">
        <v>167</v>
      </c>
      <c r="C84">
        <v>2017</v>
      </c>
      <c r="D84">
        <v>65.923781113839595</v>
      </c>
      <c r="E84">
        <v>60.096403723406006</v>
      </c>
      <c r="F84">
        <v>60.002962198524635</v>
      </c>
      <c r="G84">
        <v>51.566657646108446</v>
      </c>
      <c r="H84">
        <v>57.793650793650798</v>
      </c>
      <c r="J84" s="120">
        <v>59.515845752227754</v>
      </c>
    </row>
    <row r="85" spans="1:10">
      <c r="A85" t="s">
        <v>119</v>
      </c>
      <c r="B85" t="s">
        <v>168</v>
      </c>
      <c r="C85">
        <v>2014</v>
      </c>
      <c r="D85">
        <v>65.535353535353536</v>
      </c>
      <c r="E85">
        <v>58.157596371882086</v>
      </c>
      <c r="F85">
        <v>52.791041730435673</v>
      </c>
      <c r="G85">
        <v>62.533108866442205</v>
      </c>
      <c r="H85">
        <v>64.5</v>
      </c>
      <c r="J85" s="120">
        <v>59.110513504452896</v>
      </c>
    </row>
    <row r="86" spans="1:10">
      <c r="A86" t="s">
        <v>119</v>
      </c>
      <c r="B86" t="s">
        <v>168</v>
      </c>
      <c r="C86">
        <v>2017</v>
      </c>
      <c r="D86">
        <v>79.185552102218779</v>
      </c>
      <c r="E86">
        <v>68.845136345136339</v>
      </c>
      <c r="F86">
        <v>64.174868341535003</v>
      </c>
      <c r="G86">
        <v>67.852428127428126</v>
      </c>
      <c r="H86">
        <v>70.291375291375289</v>
      </c>
      <c r="J86" s="120">
        <v>69.081334406334392</v>
      </c>
    </row>
    <row r="87" spans="1:10">
      <c r="A87" t="s">
        <v>110</v>
      </c>
      <c r="B87" t="s">
        <v>169</v>
      </c>
      <c r="C87">
        <v>2014</v>
      </c>
      <c r="D87">
        <v>53.994708994708994</v>
      </c>
      <c r="E87">
        <v>37.836211407639986</v>
      </c>
      <c r="F87">
        <v>39.015151515151523</v>
      </c>
      <c r="G87">
        <v>56.007270507270505</v>
      </c>
      <c r="H87">
        <v>9.9999999999999964</v>
      </c>
      <c r="J87" s="120">
        <v>39.629711558282985</v>
      </c>
    </row>
    <row r="88" spans="1:10">
      <c r="A88" t="s">
        <v>110</v>
      </c>
      <c r="B88" t="s">
        <v>169</v>
      </c>
      <c r="C88">
        <v>2017</v>
      </c>
      <c r="D88">
        <v>82.659932659932664</v>
      </c>
      <c r="E88">
        <v>64.716209716209704</v>
      </c>
      <c r="F88">
        <v>57.476150392817054</v>
      </c>
      <c r="G88">
        <v>58.315207631874308</v>
      </c>
      <c r="H88">
        <v>45.151515151515149</v>
      </c>
      <c r="J88" s="120">
        <v>61.60058521725189</v>
      </c>
    </row>
    <row r="89" spans="1:10">
      <c r="A89" t="s">
        <v>127</v>
      </c>
      <c r="B89" t="s">
        <v>170</v>
      </c>
      <c r="C89">
        <v>2014</v>
      </c>
      <c r="D89">
        <v>59.583333333333329</v>
      </c>
      <c r="E89">
        <v>44.251082251082245</v>
      </c>
      <c r="F89">
        <v>41.356421356421357</v>
      </c>
      <c r="G89">
        <v>54.732659932659928</v>
      </c>
      <c r="H89">
        <v>41.142857142857139</v>
      </c>
      <c r="J89" s="120">
        <v>47.248510748510746</v>
      </c>
    </row>
    <row r="90" spans="1:10">
      <c r="A90" t="s">
        <v>127</v>
      </c>
      <c r="B90" t="s">
        <v>170</v>
      </c>
      <c r="C90">
        <v>2017</v>
      </c>
      <c r="D90">
        <v>65.198412698412696</v>
      </c>
      <c r="E90">
        <v>56.604918890633186</v>
      </c>
      <c r="F90">
        <v>53.508004341337674</v>
      </c>
      <c r="G90">
        <v>66.550264550264544</v>
      </c>
      <c r="H90">
        <v>71.216117216117226</v>
      </c>
      <c r="J90" s="120">
        <v>60.524367695796279</v>
      </c>
    </row>
    <row r="91" spans="1:10">
      <c r="A91" t="s">
        <v>110</v>
      </c>
      <c r="B91" t="s">
        <v>171</v>
      </c>
      <c r="C91">
        <v>2014</v>
      </c>
      <c r="D91">
        <v>58.611111111111107</v>
      </c>
      <c r="E91">
        <v>55.239813096955956</v>
      </c>
      <c r="F91">
        <v>48.778058361391693</v>
      </c>
      <c r="G91">
        <v>62.32525252525253</v>
      </c>
      <c r="H91">
        <v>41.463203463203463</v>
      </c>
      <c r="J91" s="120">
        <v>52.646409674981101</v>
      </c>
    </row>
    <row r="92" spans="1:10">
      <c r="A92" t="s">
        <v>110</v>
      </c>
      <c r="B92" t="s">
        <v>171</v>
      </c>
      <c r="C92">
        <v>2017</v>
      </c>
      <c r="D92">
        <v>89.609053497942384</v>
      </c>
      <c r="E92">
        <v>85.855379188712519</v>
      </c>
      <c r="F92">
        <v>79.762769305252974</v>
      </c>
      <c r="G92">
        <v>75.044662309368192</v>
      </c>
      <c r="H92">
        <v>83.006535947712422</v>
      </c>
      <c r="J92" s="120">
        <v>82.45860566448799</v>
      </c>
    </row>
    <row r="93" spans="1:10">
      <c r="A93" t="s">
        <v>122</v>
      </c>
      <c r="B93" t="s">
        <v>172</v>
      </c>
      <c r="C93">
        <v>2014</v>
      </c>
      <c r="D93">
        <v>53.261784511784519</v>
      </c>
      <c r="E93">
        <v>63.841991341991339</v>
      </c>
      <c r="F93">
        <v>66.860269360269356</v>
      </c>
      <c r="G93">
        <v>77.925925925925924</v>
      </c>
      <c r="H93">
        <v>40.000000000000007</v>
      </c>
      <c r="J93" s="120">
        <v>61.669071669071649</v>
      </c>
    </row>
    <row r="94" spans="1:10">
      <c r="A94" t="s">
        <v>122</v>
      </c>
      <c r="B94" t="s">
        <v>172</v>
      </c>
      <c r="C94">
        <v>2017</v>
      </c>
      <c r="D94">
        <v>79.549195660306779</v>
      </c>
      <c r="E94">
        <v>79.234487734487743</v>
      </c>
      <c r="F94">
        <v>80.018137726471068</v>
      </c>
      <c r="G94">
        <v>69.273544973544972</v>
      </c>
      <c r="H94">
        <v>75.396103896103881</v>
      </c>
      <c r="J94" s="120">
        <v>77.585785290547207</v>
      </c>
    </row>
    <row r="95" spans="1:10">
      <c r="A95" t="s">
        <v>119</v>
      </c>
      <c r="B95" t="s">
        <v>173</v>
      </c>
      <c r="C95">
        <v>2014</v>
      </c>
      <c r="D95">
        <v>77.290302290302279</v>
      </c>
      <c r="E95">
        <v>64.255189255189251</v>
      </c>
      <c r="F95">
        <v>58.975052725052734</v>
      </c>
      <c r="G95">
        <v>67.69434269434268</v>
      </c>
      <c r="H95">
        <v>30.303030303030301</v>
      </c>
      <c r="J95" s="120">
        <v>60.32044674901816</v>
      </c>
    </row>
    <row r="96" spans="1:10">
      <c r="A96" t="s">
        <v>119</v>
      </c>
      <c r="B96" t="s">
        <v>173</v>
      </c>
      <c r="C96">
        <v>2017</v>
      </c>
      <c r="D96">
        <v>85.714285714285708</v>
      </c>
      <c r="E96">
        <v>81.247641247641241</v>
      </c>
      <c r="F96">
        <v>73.180523180523181</v>
      </c>
      <c r="G96">
        <v>69.431420431420435</v>
      </c>
      <c r="H96">
        <v>65.684315684315692</v>
      </c>
      <c r="J96" s="120">
        <v>75.336118907547487</v>
      </c>
    </row>
    <row r="97" spans="1:10">
      <c r="A97" t="s">
        <v>127</v>
      </c>
      <c r="B97" t="s">
        <v>174</v>
      </c>
      <c r="C97">
        <v>2014</v>
      </c>
      <c r="D97">
        <v>70.262345679012341</v>
      </c>
      <c r="E97">
        <v>45.823934191281126</v>
      </c>
      <c r="F97">
        <v>49.160754369087698</v>
      </c>
      <c r="G97">
        <v>50.406790123456787</v>
      </c>
      <c r="H97">
        <v>29.777777777777779</v>
      </c>
      <c r="J97" s="120">
        <v>49.519814438521927</v>
      </c>
    </row>
    <row r="98" spans="1:10">
      <c r="A98" t="s">
        <v>127</v>
      </c>
      <c r="B98" t="s">
        <v>174</v>
      </c>
      <c r="C98">
        <v>2017</v>
      </c>
      <c r="D98">
        <v>82.53721859114016</v>
      </c>
      <c r="E98">
        <v>65.504034947312263</v>
      </c>
      <c r="F98">
        <v>61.985974945533769</v>
      </c>
      <c r="G98">
        <v>57.957952069716768</v>
      </c>
      <c r="H98">
        <v>39</v>
      </c>
      <c r="J98" s="120">
        <v>62.353514739229027</v>
      </c>
    </row>
    <row r="99" spans="1:10">
      <c r="A99" t="s">
        <v>110</v>
      </c>
      <c r="B99" t="s">
        <v>177</v>
      </c>
      <c r="C99">
        <v>2014</v>
      </c>
      <c r="D99">
        <v>63.830613830613835</v>
      </c>
      <c r="E99">
        <v>46.950668379239815</v>
      </c>
      <c r="F99">
        <v>35.949020115686778</v>
      </c>
      <c r="G99">
        <v>45.450099283432614</v>
      </c>
      <c r="H99">
        <v>25.772727272727273</v>
      </c>
      <c r="J99" s="120">
        <v>42.832592451640075</v>
      </c>
    </row>
    <row r="100" spans="1:10">
      <c r="A100" t="s">
        <v>110</v>
      </c>
      <c r="B100" t="s">
        <v>177</v>
      </c>
      <c r="C100">
        <v>2017</v>
      </c>
      <c r="D100">
        <v>72.252747252747255</v>
      </c>
      <c r="E100">
        <v>46.95656724228153</v>
      </c>
      <c r="F100">
        <v>48.677248677248677</v>
      </c>
      <c r="G100">
        <v>49.899298232631565</v>
      </c>
      <c r="H100">
        <v>40.997668997668995</v>
      </c>
      <c r="J100" s="120">
        <v>51.452122128312602</v>
      </c>
    </row>
    <row r="101" spans="1:10">
      <c r="A101" t="s">
        <v>122</v>
      </c>
      <c r="B101" t="s">
        <v>183</v>
      </c>
      <c r="C101">
        <v>2014</v>
      </c>
      <c r="D101">
        <v>46.047008547008545</v>
      </c>
      <c r="E101">
        <v>35.333502476359619</v>
      </c>
      <c r="F101">
        <v>38.166887125220462</v>
      </c>
      <c r="G101">
        <v>50.732280065613402</v>
      </c>
      <c r="H101">
        <v>24.459207459207459</v>
      </c>
      <c r="J101" s="120">
        <v>38.787904335523386</v>
      </c>
    </row>
    <row r="102" spans="1:10">
      <c r="A102" t="s">
        <v>122</v>
      </c>
      <c r="B102" t="s">
        <v>183</v>
      </c>
      <c r="C102">
        <v>2017</v>
      </c>
      <c r="D102">
        <v>76.992143658810321</v>
      </c>
      <c r="E102">
        <v>60.690235690235689</v>
      </c>
      <c r="F102">
        <v>65.277777777777771</v>
      </c>
      <c r="G102">
        <v>59.856254856254864</v>
      </c>
      <c r="H102">
        <v>56.666666666666664</v>
      </c>
      <c r="J102" s="120">
        <v>64.363784363784362</v>
      </c>
    </row>
    <row r="103" spans="1:10">
      <c r="A103" t="s">
        <v>110</v>
      </c>
      <c r="B103" t="s">
        <v>184</v>
      </c>
      <c r="C103">
        <v>2014</v>
      </c>
      <c r="D103">
        <v>36.612132182307626</v>
      </c>
      <c r="E103">
        <v>37.919145937405872</v>
      </c>
      <c r="F103">
        <v>38.732131254061073</v>
      </c>
      <c r="G103">
        <v>35.915761626287939</v>
      </c>
      <c r="H103">
        <v>15.476190476190476</v>
      </c>
      <c r="J103" s="120">
        <v>34.481490006194626</v>
      </c>
    </row>
    <row r="104" spans="1:10">
      <c r="A104" t="s">
        <v>110</v>
      </c>
      <c r="B104" t="s">
        <v>184</v>
      </c>
      <c r="C104">
        <v>2017</v>
      </c>
      <c r="D104">
        <v>45.844125010791679</v>
      </c>
      <c r="E104">
        <v>42.448398162683873</v>
      </c>
      <c r="F104">
        <v>67.713459380126039</v>
      </c>
      <c r="G104">
        <v>49.085795685795681</v>
      </c>
      <c r="H104">
        <v>41.721611721611723</v>
      </c>
      <c r="J104" s="120">
        <v>52.537202480059619</v>
      </c>
    </row>
    <row r="105" spans="1:10">
      <c r="A105" t="s">
        <v>122</v>
      </c>
      <c r="B105" t="s">
        <v>185</v>
      </c>
      <c r="C105">
        <v>2014</v>
      </c>
      <c r="D105">
        <v>50.569584736251407</v>
      </c>
      <c r="E105">
        <v>46.7687074829932</v>
      </c>
      <c r="F105">
        <v>42.841209716209711</v>
      </c>
      <c r="G105">
        <v>53.147414930748269</v>
      </c>
      <c r="H105">
        <v>45.897435897435898</v>
      </c>
      <c r="J105" s="120">
        <v>46.860492329539937</v>
      </c>
    </row>
    <row r="106" spans="1:10">
      <c r="A106" t="s">
        <v>122</v>
      </c>
      <c r="B106" t="s">
        <v>185</v>
      </c>
      <c r="C106">
        <v>2017</v>
      </c>
      <c r="D106">
        <v>51.282051282051292</v>
      </c>
      <c r="E106">
        <v>58.432234432234438</v>
      </c>
      <c r="F106">
        <v>59.261664261664258</v>
      </c>
      <c r="G106">
        <v>61.299145299145302</v>
      </c>
      <c r="H106">
        <v>67.61904761904762</v>
      </c>
      <c r="J106" s="120">
        <v>59.212825269968121</v>
      </c>
    </row>
    <row r="107" spans="1:10">
      <c r="A107" t="s">
        <v>110</v>
      </c>
      <c r="B107" t="s">
        <v>186</v>
      </c>
      <c r="C107">
        <v>2014</v>
      </c>
      <c r="D107">
        <v>66.984661429105884</v>
      </c>
      <c r="E107">
        <v>63.2423396709111</v>
      </c>
      <c r="F107">
        <v>57.198138795361018</v>
      </c>
      <c r="G107">
        <v>54.784036950703616</v>
      </c>
      <c r="H107">
        <v>46.5</v>
      </c>
      <c r="J107" s="120">
        <v>58.211491330538948</v>
      </c>
    </row>
    <row r="108" spans="1:10">
      <c r="A108" t="s">
        <v>110</v>
      </c>
      <c r="B108" t="s">
        <v>186</v>
      </c>
      <c r="C108">
        <v>2017</v>
      </c>
      <c r="D108">
        <v>78.858024691358025</v>
      </c>
      <c r="E108">
        <v>57.301587301587304</v>
      </c>
      <c r="F108">
        <v>61.118125701459029</v>
      </c>
      <c r="G108">
        <v>58.649494949494944</v>
      </c>
      <c r="H108">
        <v>68.333333333333343</v>
      </c>
      <c r="J108" s="120">
        <v>64.074025974025972</v>
      </c>
    </row>
    <row r="109" spans="1:10">
      <c r="A109" t="s">
        <v>115</v>
      </c>
      <c r="B109" t="s">
        <v>187</v>
      </c>
      <c r="C109">
        <v>2014</v>
      </c>
      <c r="D109">
        <v>21.909171075837744</v>
      </c>
      <c r="E109">
        <v>16.912452626738339</v>
      </c>
      <c r="F109">
        <v>25.285424452091117</v>
      </c>
      <c r="G109">
        <v>46.338698338698336</v>
      </c>
      <c r="H109">
        <v>17.307692307692307</v>
      </c>
      <c r="J109" s="120">
        <v>24.899978328549757</v>
      </c>
    </row>
    <row r="110" spans="1:10">
      <c r="A110" t="s">
        <v>115</v>
      </c>
      <c r="B110" t="s">
        <v>187</v>
      </c>
      <c r="C110">
        <v>2017</v>
      </c>
      <c r="D110">
        <v>38.786116298371205</v>
      </c>
      <c r="E110">
        <v>31.120642701525053</v>
      </c>
      <c r="F110">
        <v>24.104711328976034</v>
      </c>
      <c r="G110">
        <v>40.661083877995644</v>
      </c>
      <c r="H110">
        <v>23.52941176470588</v>
      </c>
      <c r="J110" s="120">
        <v>29.969348008563692</v>
      </c>
    </row>
    <row r="111" spans="1:10">
      <c r="A111" t="s">
        <v>115</v>
      </c>
      <c r="B111" t="s">
        <v>188</v>
      </c>
      <c r="C111">
        <v>2014</v>
      </c>
      <c r="D111">
        <v>17.078189300411523</v>
      </c>
      <c r="E111">
        <v>34.903628117913826</v>
      </c>
      <c r="F111">
        <v>35.01286008230452</v>
      </c>
      <c r="G111">
        <v>44.268077601410937</v>
      </c>
      <c r="H111">
        <v>21.944444444444446</v>
      </c>
      <c r="J111" s="120">
        <v>31.371756109851333</v>
      </c>
    </row>
    <row r="112" spans="1:10">
      <c r="A112" t="s">
        <v>115</v>
      </c>
      <c r="B112" t="s">
        <v>188</v>
      </c>
      <c r="C112">
        <v>2017</v>
      </c>
      <c r="D112">
        <v>24.663299663299664</v>
      </c>
      <c r="E112">
        <v>41.411736411736406</v>
      </c>
      <c r="F112">
        <v>35.066538399871732</v>
      </c>
      <c r="G112">
        <v>48.302910052910057</v>
      </c>
      <c r="H112">
        <v>31.060606060606069</v>
      </c>
      <c r="J112" s="120">
        <v>35.870799835085542</v>
      </c>
    </row>
    <row r="113" spans="1:10">
      <c r="A113" t="s">
        <v>127</v>
      </c>
      <c r="B113" t="s">
        <v>189</v>
      </c>
      <c r="C113">
        <v>2014</v>
      </c>
      <c r="D113">
        <v>96.296296296296305</v>
      </c>
      <c r="E113">
        <v>83.199340342197488</v>
      </c>
      <c r="F113">
        <v>85.878627545294236</v>
      </c>
      <c r="G113">
        <v>86.344781144781138</v>
      </c>
      <c r="H113">
        <v>88.888888888888886</v>
      </c>
      <c r="J113" s="120">
        <v>87.62528688242972</v>
      </c>
    </row>
    <row r="114" spans="1:10">
      <c r="A114" t="s">
        <v>127</v>
      </c>
      <c r="B114" t="s">
        <v>189</v>
      </c>
      <c r="C114">
        <v>2017</v>
      </c>
      <c r="D114">
        <v>96.552028218694886</v>
      </c>
      <c r="E114">
        <v>91.835571835571841</v>
      </c>
      <c r="F114">
        <v>89.692545109211764</v>
      </c>
      <c r="G114">
        <v>85.867724867724874</v>
      </c>
      <c r="H114">
        <v>95.494505494505503</v>
      </c>
      <c r="J114" s="120">
        <v>91.579510436653308</v>
      </c>
    </row>
    <row r="115" spans="1:10">
      <c r="A115" t="s">
        <v>119</v>
      </c>
      <c r="B115" t="s">
        <v>191</v>
      </c>
      <c r="C115">
        <v>2014</v>
      </c>
      <c r="D115">
        <v>77.152777777777786</v>
      </c>
      <c r="E115">
        <v>72.237339380196531</v>
      </c>
      <c r="F115">
        <v>69.906856261022924</v>
      </c>
      <c r="G115">
        <v>72.173865640532313</v>
      </c>
      <c r="H115">
        <v>68.650793650793645</v>
      </c>
      <c r="J115" s="120">
        <v>71.850965301945678</v>
      </c>
    </row>
    <row r="116" spans="1:10">
      <c r="A116" t="s">
        <v>119</v>
      </c>
      <c r="B116" t="s">
        <v>191</v>
      </c>
      <c r="C116">
        <v>2017</v>
      </c>
      <c r="D116">
        <v>76.872109372109378</v>
      </c>
      <c r="E116">
        <v>78.239141810570359</v>
      </c>
      <c r="F116">
        <v>74.975024975024979</v>
      </c>
      <c r="G116">
        <v>65.098290598290603</v>
      </c>
      <c r="H116">
        <v>55.476190476190467</v>
      </c>
      <c r="J116" s="120">
        <v>71.756552970838683</v>
      </c>
    </row>
    <row r="117" spans="1:10">
      <c r="A117" t="s">
        <v>127</v>
      </c>
      <c r="B117" t="s">
        <v>196</v>
      </c>
      <c r="C117">
        <v>2014</v>
      </c>
      <c r="D117">
        <v>37.297979797979792</v>
      </c>
      <c r="E117">
        <v>24.71655328798186</v>
      </c>
      <c r="F117">
        <v>26.031144781144778</v>
      </c>
      <c r="G117">
        <v>29.755331088664423</v>
      </c>
      <c r="H117">
        <v>23.969696969696969</v>
      </c>
      <c r="J117" s="120">
        <v>27.937217984837023</v>
      </c>
    </row>
    <row r="118" spans="1:10">
      <c r="A118" t="s">
        <v>127</v>
      </c>
      <c r="B118" t="s">
        <v>196</v>
      </c>
      <c r="C118">
        <v>2017</v>
      </c>
      <c r="D118">
        <v>65.081369248035898</v>
      </c>
      <c r="E118">
        <v>40.303030303030305</v>
      </c>
      <c r="F118">
        <v>40.972222222222221</v>
      </c>
      <c r="G118">
        <v>46.803030303030305</v>
      </c>
      <c r="H118">
        <v>23.636363636363637</v>
      </c>
      <c r="J118" s="120">
        <v>43.327801827801821</v>
      </c>
    </row>
    <row r="119" spans="1:10">
      <c r="A119" t="s">
        <v>110</v>
      </c>
      <c r="B119" t="s">
        <v>197</v>
      </c>
      <c r="C119">
        <v>2014</v>
      </c>
      <c r="D119">
        <v>76.479076479076483</v>
      </c>
      <c r="E119">
        <v>70.944531658817368</v>
      </c>
      <c r="F119">
        <v>67.618492618492624</v>
      </c>
      <c r="G119">
        <v>67.923931623931622</v>
      </c>
      <c r="H119">
        <v>42.11888111888112</v>
      </c>
      <c r="J119" s="120">
        <v>66.203490160633024</v>
      </c>
    </row>
    <row r="120" spans="1:10">
      <c r="A120" t="s">
        <v>110</v>
      </c>
      <c r="B120" t="s">
        <v>197</v>
      </c>
      <c r="C120">
        <v>2017</v>
      </c>
      <c r="D120">
        <v>74.117549117549132</v>
      </c>
      <c r="E120">
        <v>64.021164021164026</v>
      </c>
      <c r="F120">
        <v>68.233448650115307</v>
      </c>
      <c r="G120">
        <v>64.630850630850631</v>
      </c>
      <c r="H120">
        <v>51.047619047619051</v>
      </c>
      <c r="J120" s="120">
        <v>65.429919287062148</v>
      </c>
    </row>
    <row r="121" spans="1:10">
      <c r="A121" t="s">
        <v>127</v>
      </c>
      <c r="B121" t="s">
        <v>230</v>
      </c>
      <c r="C121">
        <v>2014</v>
      </c>
      <c r="D121">
        <v>83.148148148148152</v>
      </c>
      <c r="E121">
        <v>82.280171327790384</v>
      </c>
      <c r="F121">
        <v>77.643097643097633</v>
      </c>
      <c r="G121">
        <v>65.322530864197532</v>
      </c>
      <c r="H121">
        <v>52.38095238095238</v>
      </c>
      <c r="J121" s="120">
        <v>74.698806851584621</v>
      </c>
    </row>
    <row r="122" spans="1:10">
      <c r="A122" t="s">
        <v>127</v>
      </c>
      <c r="B122" t="s">
        <v>230</v>
      </c>
      <c r="C122">
        <v>2017</v>
      </c>
      <c r="D122">
        <v>91.131461131461137</v>
      </c>
      <c r="E122">
        <v>89.662654805511949</v>
      </c>
      <c r="F122">
        <v>74.37220187220187</v>
      </c>
      <c r="G122">
        <v>67.953876370543043</v>
      </c>
      <c r="H122">
        <v>63.333333333333336</v>
      </c>
      <c r="J122" s="120">
        <v>77.809423468947273</v>
      </c>
    </row>
    <row r="123" spans="1:10">
      <c r="A123" t="s">
        <v>115</v>
      </c>
      <c r="B123" t="s">
        <v>200</v>
      </c>
      <c r="C123">
        <v>2014</v>
      </c>
      <c r="D123">
        <v>65.404040404040401</v>
      </c>
      <c r="E123">
        <v>59.798666941524075</v>
      </c>
      <c r="F123">
        <v>66.329264870931539</v>
      </c>
      <c r="G123">
        <v>77.248316498316498</v>
      </c>
      <c r="H123">
        <v>54</v>
      </c>
      <c r="J123" s="120">
        <v>64.663076341647781</v>
      </c>
    </row>
    <row r="124" spans="1:10">
      <c r="A124" t="s">
        <v>115</v>
      </c>
      <c r="B124" t="s">
        <v>200</v>
      </c>
      <c r="C124">
        <v>2017</v>
      </c>
      <c r="D124">
        <v>96.428571428571431</v>
      </c>
      <c r="E124">
        <v>89.71044828187685</v>
      </c>
      <c r="F124">
        <v>84.457671957671963</v>
      </c>
      <c r="G124">
        <v>82.488196988196975</v>
      </c>
      <c r="H124">
        <v>88.571428571428584</v>
      </c>
      <c r="J124" s="120">
        <v>87.866707366707388</v>
      </c>
    </row>
    <row r="125" spans="1:10">
      <c r="A125" t="s">
        <v>127</v>
      </c>
      <c r="B125" t="s">
        <v>201</v>
      </c>
      <c r="C125">
        <v>2014</v>
      </c>
      <c r="D125">
        <v>72.954144620811277</v>
      </c>
      <c r="E125">
        <v>62.626803468640212</v>
      </c>
      <c r="F125">
        <v>52.403083028083024</v>
      </c>
      <c r="G125">
        <v>59.058836996336993</v>
      </c>
      <c r="H125">
        <v>45</v>
      </c>
      <c r="J125" s="120">
        <v>57.864104952115156</v>
      </c>
    </row>
    <row r="126" spans="1:10">
      <c r="A126" t="s">
        <v>127</v>
      </c>
      <c r="B126" t="s">
        <v>201</v>
      </c>
      <c r="C126">
        <v>2017</v>
      </c>
      <c r="D126">
        <v>88.468013468013467</v>
      </c>
      <c r="E126">
        <v>85.575757575757578</v>
      </c>
      <c r="F126">
        <v>80.966142910587351</v>
      </c>
      <c r="G126">
        <v>65.330303030303028</v>
      </c>
      <c r="H126">
        <v>93.777777777777786</v>
      </c>
      <c r="J126" s="120">
        <v>82.770642937309589</v>
      </c>
    </row>
    <row r="127" spans="1:10">
      <c r="A127" t="s">
        <v>110</v>
      </c>
      <c r="B127" t="s">
        <v>203</v>
      </c>
      <c r="C127">
        <v>2014</v>
      </c>
      <c r="D127">
        <v>44.629629629629626</v>
      </c>
      <c r="E127">
        <v>33.511499838030446</v>
      </c>
      <c r="F127">
        <v>29.953703703703706</v>
      </c>
      <c r="G127">
        <v>42.637566137566139</v>
      </c>
      <c r="H127">
        <v>24.88095238095238</v>
      </c>
      <c r="J127" s="120">
        <v>34.268437533743651</v>
      </c>
    </row>
    <row r="128" spans="1:10">
      <c r="A128" t="s">
        <v>110</v>
      </c>
      <c r="B128" t="s">
        <v>203</v>
      </c>
      <c r="C128">
        <v>2017</v>
      </c>
      <c r="D128">
        <v>41.348671904227466</v>
      </c>
      <c r="E128">
        <v>41.825396825396822</v>
      </c>
      <c r="F128">
        <v>42.370931537598203</v>
      </c>
      <c r="G128">
        <v>38.621156004489336</v>
      </c>
      <c r="H128">
        <v>36.36363636363636</v>
      </c>
      <c r="J128" s="120">
        <v>40.692712842712844</v>
      </c>
    </row>
    <row r="129" spans="1:10">
      <c r="A129" t="s">
        <v>119</v>
      </c>
      <c r="B129" t="s">
        <v>204</v>
      </c>
      <c r="C129">
        <v>2014</v>
      </c>
      <c r="D129">
        <v>69.339225589225592</v>
      </c>
      <c r="E129">
        <v>68.396825396825392</v>
      </c>
      <c r="F129">
        <v>64.515692640692649</v>
      </c>
      <c r="G129">
        <v>73.805515472182137</v>
      </c>
      <c r="H129">
        <v>60</v>
      </c>
      <c r="J129" s="120">
        <v>66.800829153210103</v>
      </c>
    </row>
    <row r="130" spans="1:10">
      <c r="A130" t="s">
        <v>119</v>
      </c>
      <c r="B130" t="s">
        <v>204</v>
      </c>
      <c r="C130">
        <v>2017</v>
      </c>
      <c r="D130">
        <v>84.309764309764304</v>
      </c>
      <c r="E130">
        <v>81.425685425685415</v>
      </c>
      <c r="F130">
        <v>76.218200523756082</v>
      </c>
      <c r="G130">
        <v>62.182603815937135</v>
      </c>
      <c r="H130">
        <v>62.393939393939398</v>
      </c>
      <c r="J130" s="120">
        <v>74.666843033509693</v>
      </c>
    </row>
    <row r="131" spans="1:10">
      <c r="A131" t="s">
        <v>115</v>
      </c>
      <c r="B131" t="s">
        <v>205</v>
      </c>
      <c r="C131">
        <v>2014</v>
      </c>
      <c r="D131">
        <v>55.555555555555564</v>
      </c>
      <c r="E131">
        <v>56.040564373897702</v>
      </c>
      <c r="F131">
        <v>72.937610229276885</v>
      </c>
      <c r="G131">
        <v>84.284768318101641</v>
      </c>
      <c r="H131">
        <v>79.333333333333343</v>
      </c>
      <c r="J131" s="120">
        <v>69.497604428976999</v>
      </c>
    </row>
    <row r="132" spans="1:10">
      <c r="A132" t="s">
        <v>115</v>
      </c>
      <c r="B132" t="s">
        <v>205</v>
      </c>
      <c r="C132">
        <v>2017</v>
      </c>
      <c r="D132">
        <v>58.862433862433853</v>
      </c>
      <c r="E132">
        <v>41.224489795918366</v>
      </c>
      <c r="F132">
        <v>60.531135531135526</v>
      </c>
      <c r="G132">
        <v>65.330687830687836</v>
      </c>
      <c r="H132">
        <v>56.593406593406598</v>
      </c>
      <c r="J132" s="120">
        <v>56.50686086400372</v>
      </c>
    </row>
    <row r="133" spans="1:10">
      <c r="A133" t="s">
        <v>127</v>
      </c>
      <c r="B133" t="s">
        <v>206</v>
      </c>
      <c r="C133">
        <v>2014</v>
      </c>
      <c r="D133">
        <v>71.462488129154792</v>
      </c>
      <c r="E133">
        <v>62.096633525204957</v>
      </c>
      <c r="F133">
        <v>64.81481481481481</v>
      </c>
      <c r="G133">
        <v>58.743589743589745</v>
      </c>
      <c r="H133">
        <v>48.298368298368295</v>
      </c>
      <c r="J133" s="120">
        <v>62.183969469683738</v>
      </c>
    </row>
    <row r="134" spans="1:10">
      <c r="A134" t="s">
        <v>127</v>
      </c>
      <c r="B134" t="s">
        <v>206</v>
      </c>
      <c r="C134">
        <v>2017</v>
      </c>
      <c r="D134">
        <v>90.11158594491927</v>
      </c>
      <c r="E134">
        <v>78.730935730935727</v>
      </c>
      <c r="F134">
        <v>65.653112319778984</v>
      </c>
      <c r="G134">
        <v>62.190421307087966</v>
      </c>
      <c r="H134">
        <v>75.959595959595958</v>
      </c>
      <c r="J134" s="120">
        <v>73.439242855909512</v>
      </c>
    </row>
    <row r="135" spans="1:10">
      <c r="A135" t="s">
        <v>115</v>
      </c>
      <c r="B135" t="s">
        <v>207</v>
      </c>
      <c r="C135">
        <v>2014</v>
      </c>
      <c r="D135">
        <v>47.242572242572237</v>
      </c>
      <c r="E135">
        <v>35.080112631133041</v>
      </c>
      <c r="F135">
        <v>43.681318681318679</v>
      </c>
      <c r="G135">
        <v>54.410052910052912</v>
      </c>
      <c r="H135">
        <v>27.142857142857139</v>
      </c>
      <c r="J135" s="120">
        <v>41.741617037535399</v>
      </c>
    </row>
    <row r="136" spans="1:10">
      <c r="A136" t="s">
        <v>115</v>
      </c>
      <c r="B136" t="s">
        <v>207</v>
      </c>
      <c r="C136">
        <v>2017</v>
      </c>
      <c r="D136">
        <v>68.101851851851848</v>
      </c>
      <c r="E136">
        <v>58.527777777777771</v>
      </c>
      <c r="F136">
        <v>69.146274250440925</v>
      </c>
      <c r="G136">
        <v>60.433289241622582</v>
      </c>
      <c r="H136">
        <v>49.13095238095238</v>
      </c>
      <c r="J136" s="120">
        <v>62.739487276392047</v>
      </c>
    </row>
    <row r="137" spans="1:10">
      <c r="A137" t="s">
        <v>115</v>
      </c>
      <c r="B137" t="s">
        <v>208</v>
      </c>
      <c r="C137">
        <v>2014</v>
      </c>
      <c r="D137">
        <v>70.286596119929456</v>
      </c>
      <c r="E137">
        <v>52.561916541508374</v>
      </c>
      <c r="F137">
        <v>60.484191734191732</v>
      </c>
      <c r="G137">
        <v>65.028469678469691</v>
      </c>
      <c r="H137">
        <v>34.777777777777779</v>
      </c>
      <c r="J137" s="120">
        <v>57.556986588619246</v>
      </c>
    </row>
    <row r="138" spans="1:10">
      <c r="A138" t="s">
        <v>115</v>
      </c>
      <c r="B138" t="s">
        <v>208</v>
      </c>
      <c r="C138">
        <v>2017</v>
      </c>
      <c r="D138">
        <v>75.18518518518519</v>
      </c>
      <c r="E138">
        <v>68.719576719576722</v>
      </c>
      <c r="F138">
        <v>68.485958485958477</v>
      </c>
      <c r="G138">
        <v>68.466137566137576</v>
      </c>
      <c r="H138">
        <v>77.333333333333329</v>
      </c>
      <c r="J138" s="120">
        <v>70.942200127914404</v>
      </c>
    </row>
    <row r="139" spans="1:10">
      <c r="A139" t="s">
        <v>110</v>
      </c>
      <c r="B139" t="s">
        <v>209</v>
      </c>
      <c r="C139">
        <v>2014</v>
      </c>
      <c r="D139">
        <v>80.493827160493836</v>
      </c>
      <c r="E139">
        <v>56.548885732559199</v>
      </c>
      <c r="F139">
        <v>64.938271604938265</v>
      </c>
      <c r="G139">
        <v>69.501234567901221</v>
      </c>
      <c r="H139">
        <v>56</v>
      </c>
      <c r="J139" s="120">
        <v>65.302017005418364</v>
      </c>
    </row>
    <row r="140" spans="1:10">
      <c r="A140" t="s">
        <v>110</v>
      </c>
      <c r="B140" t="s">
        <v>209</v>
      </c>
      <c r="C140">
        <v>2017</v>
      </c>
      <c r="D140">
        <v>92.292768959435634</v>
      </c>
      <c r="E140">
        <v>74.253968253968239</v>
      </c>
      <c r="F140">
        <v>80.648148148148138</v>
      </c>
      <c r="G140">
        <v>73.76649029982363</v>
      </c>
      <c r="H140">
        <v>88</v>
      </c>
      <c r="J140" s="120">
        <v>81.432703451751067</v>
      </c>
    </row>
    <row r="141" spans="1:10">
      <c r="A141" t="s">
        <v>127</v>
      </c>
      <c r="B141" t="s">
        <v>210</v>
      </c>
      <c r="C141">
        <v>2014</v>
      </c>
      <c r="D141">
        <v>66.804800138133473</v>
      </c>
      <c r="E141">
        <v>50.44526901669758</v>
      </c>
      <c r="F141">
        <v>49.953518703518711</v>
      </c>
      <c r="G141">
        <v>54.086580086580078</v>
      </c>
      <c r="H141">
        <v>33.727272727272727</v>
      </c>
      <c r="J141" s="120">
        <v>51.213062070204934</v>
      </c>
    </row>
    <row r="142" spans="1:10">
      <c r="A142" t="s">
        <v>127</v>
      </c>
      <c r="B142" t="s">
        <v>210</v>
      </c>
      <c r="C142">
        <v>2017</v>
      </c>
      <c r="D142">
        <v>78.299663299663294</v>
      </c>
      <c r="E142">
        <v>69.156954156954157</v>
      </c>
      <c r="F142">
        <v>70.253820253820251</v>
      </c>
      <c r="G142">
        <v>59.897163947163939</v>
      </c>
      <c r="H142">
        <v>70.573426573426588</v>
      </c>
      <c r="J142" s="120">
        <v>69.979870129870136</v>
      </c>
    </row>
    <row r="143" spans="1:10">
      <c r="A143" t="s">
        <v>127</v>
      </c>
      <c r="B143" t="s">
        <v>211</v>
      </c>
      <c r="C143">
        <v>2014</v>
      </c>
      <c r="D143">
        <v>80.914702581369241</v>
      </c>
      <c r="E143">
        <v>66.117982546553961</v>
      </c>
      <c r="F143">
        <v>60.180976430976422</v>
      </c>
      <c r="G143">
        <v>67.328114478114486</v>
      </c>
      <c r="H143">
        <v>59.121212121212125</v>
      </c>
      <c r="J143" s="120">
        <v>65.792355528069791</v>
      </c>
    </row>
    <row r="144" spans="1:10">
      <c r="A144" t="s">
        <v>127</v>
      </c>
      <c r="B144" t="s">
        <v>211</v>
      </c>
      <c r="C144">
        <v>2017</v>
      </c>
      <c r="D144">
        <v>97.751322751322746</v>
      </c>
      <c r="E144">
        <v>73.763347763347767</v>
      </c>
      <c r="F144">
        <v>68.472222222222214</v>
      </c>
      <c r="G144">
        <v>66.205788039121359</v>
      </c>
      <c r="H144">
        <v>75</v>
      </c>
      <c r="J144" s="120">
        <v>75.158485077532703</v>
      </c>
    </row>
    <row r="145" spans="1:10">
      <c r="J145" s="120"/>
    </row>
    <row r="146" spans="1:10">
      <c r="A146" t="s">
        <v>450</v>
      </c>
      <c r="J146" s="120"/>
    </row>
    <row r="147" spans="1:10">
      <c r="A147" t="s">
        <v>119</v>
      </c>
      <c r="D147">
        <f>AVERAGEIFS(D3:D144,$A$3:$A$144,$A$147,$C$3:$C$144,2014)</f>
        <v>67.462834253432547</v>
      </c>
      <c r="E147">
        <f t="shared" ref="E147:J147" si="3">AVERAGEIFS(E3:E144,$A$3:$A$144,$A$147,$C$3:$C$144,2014)</f>
        <v>56.544152467491045</v>
      </c>
      <c r="F147">
        <f t="shared" si="3"/>
        <v>55.451421438212421</v>
      </c>
      <c r="G147">
        <f t="shared" si="3"/>
        <v>58.955334456616512</v>
      </c>
      <c r="H147">
        <f t="shared" si="3"/>
        <v>34.928626928626926</v>
      </c>
      <c r="J147">
        <f t="shared" si="3"/>
        <v>55.304599965067382</v>
      </c>
    </row>
    <row r="148" spans="1:10">
      <c r="A148" t="s">
        <v>112</v>
      </c>
      <c r="D148">
        <f>AVERAGEIFS(D3:D144,$A$3:$A$144,$A$148,$C$3:$C$144,2014)</f>
        <v>61.724571724571717</v>
      </c>
      <c r="E148">
        <f t="shared" ref="E148:H148" si="4">AVERAGEIFS(E3:E144,$A$3:$A$144,$A$148,$C$3:$C$144,2014)</f>
        <v>54.395033349114982</v>
      </c>
      <c r="F148">
        <f t="shared" si="4"/>
        <v>62.85937570659793</v>
      </c>
      <c r="G148">
        <f t="shared" si="4"/>
        <v>51.248733982067314</v>
      </c>
      <c r="H148">
        <f t="shared" si="4"/>
        <v>35.832112332112331</v>
      </c>
      <c r="J148">
        <f>AVERAGEIFS(J3:J144,$A$3:$A$144,$A$148,$C$3:$C$144,2014)</f>
        <v>55.452268681180243</v>
      </c>
    </row>
    <row r="149" spans="1:10">
      <c r="A149" t="s">
        <v>127</v>
      </c>
      <c r="D149">
        <f>AVERAGEIFS(D3:D144,$A$3:$A$144,$A$149,$C$3:$C$144,2014)</f>
        <v>67.633006139950595</v>
      </c>
      <c r="E149">
        <f t="shared" ref="E149:J149" si="5">AVERAGEIFS(E3:E144,$A$3:$A$144,$A$149,$C$3:$C$144,2014)</f>
        <v>57.570780633800283</v>
      </c>
      <c r="F149">
        <f t="shared" si="5"/>
        <v>54.503210695340336</v>
      </c>
      <c r="G149">
        <f t="shared" si="5"/>
        <v>57.967646610933635</v>
      </c>
      <c r="H149">
        <f t="shared" si="5"/>
        <v>44.742414221580887</v>
      </c>
      <c r="J149">
        <f t="shared" si="5"/>
        <v>56.537467051218442</v>
      </c>
    </row>
    <row r="150" spans="1:10">
      <c r="A150" t="s">
        <v>122</v>
      </c>
      <c r="D150">
        <f>AVERAGEIFS(D3:D144,$A$3:$A$144,$A$150,$C$3:$C$144,2014)</f>
        <v>60.532850987396451</v>
      </c>
      <c r="E150">
        <f t="shared" ref="E150:J150" si="6">AVERAGEIFS(E3:E144,$A$3:$A$144,$A$150,$C$3:$C$144,2014)</f>
        <v>52.727812454157537</v>
      </c>
      <c r="F150">
        <f t="shared" si="6"/>
        <v>51.669670116639807</v>
      </c>
      <c r="G150">
        <f t="shared" si="6"/>
        <v>60.095738492708193</v>
      </c>
      <c r="H150">
        <f t="shared" si="6"/>
        <v>36.977436704709426</v>
      </c>
      <c r="J150">
        <f t="shared" si="6"/>
        <v>52.529278508509918</v>
      </c>
    </row>
    <row r="151" spans="1:10">
      <c r="A151" t="s">
        <v>110</v>
      </c>
      <c r="D151">
        <f>AVERAGEIFS(D3:D144,$A$3:$A$144,$A$151,$C$3:$C$144,2014)</f>
        <v>62.503908302780495</v>
      </c>
      <c r="E151">
        <f t="shared" ref="E151:J151" si="7">AVERAGEIFS(E3:E144,$A$3:$A$144,$A$151,$C$3:$C$144,2014)</f>
        <v>52.211950675040789</v>
      </c>
      <c r="F151">
        <f t="shared" si="7"/>
        <v>50.361876406414822</v>
      </c>
      <c r="G151">
        <f t="shared" si="7"/>
        <v>57.42969760826535</v>
      </c>
      <c r="H151">
        <f t="shared" si="7"/>
        <v>37.223390696604987</v>
      </c>
      <c r="J151">
        <f t="shared" si="7"/>
        <v>51.964130127203312</v>
      </c>
    </row>
    <row r="152" spans="1:10">
      <c r="A152" t="s">
        <v>115</v>
      </c>
      <c r="D152">
        <f>AVERAGEIFS(D3:D144,$A$3:$A$144,$A$152,$C$3:$C$144,2014)</f>
        <v>47.967994874560532</v>
      </c>
      <c r="E152">
        <f t="shared" ref="E152:J152" si="8">AVERAGEIFS(E3:E144,$A$3:$A$144,$A$152,$C$3:$C$144,2014)</f>
        <v>43.288099701210399</v>
      </c>
      <c r="F152">
        <f t="shared" si="8"/>
        <v>47.610907377321517</v>
      </c>
      <c r="G152">
        <f t="shared" si="8"/>
        <v>57.905885584673463</v>
      </c>
      <c r="H152">
        <f t="shared" si="8"/>
        <v>40.898641762278125</v>
      </c>
      <c r="J152">
        <f t="shared" si="8"/>
        <v>47.354330277033903</v>
      </c>
    </row>
    <row r="153" spans="1:10">
      <c r="A153" t="s">
        <v>227</v>
      </c>
      <c r="D153">
        <f>AVERAGEIF($C$3:$C$144,2014,D3:D144)</f>
        <v>62.110891034260185</v>
      </c>
      <c r="E153">
        <f t="shared" ref="E153:J153" si="9">AVERAGEIF($C$3:$C$144,2014,E3:E144)</f>
        <v>53.184091690730511</v>
      </c>
      <c r="F153">
        <f t="shared" si="9"/>
        <v>52.82417459384029</v>
      </c>
      <c r="G153">
        <f t="shared" si="9"/>
        <v>57.984021890535239</v>
      </c>
      <c r="H153">
        <f t="shared" si="9"/>
        <v>39.162371665892785</v>
      </c>
      <c r="J153">
        <f t="shared" si="9"/>
        <v>53.305081684709251</v>
      </c>
    </row>
    <row r="154" spans="1:10">
      <c r="J154" s="120"/>
    </row>
    <row r="155" spans="1:10">
      <c r="A155" t="s">
        <v>451</v>
      </c>
      <c r="J155" s="120"/>
    </row>
    <row r="156" spans="1:10">
      <c r="A156" t="s">
        <v>119</v>
      </c>
      <c r="D156">
        <f>AVERAGEIFS(D3:D144,$A$3:$A$144,$A$156,$C$3:$C$144,2017)</f>
        <v>75.96386558993396</v>
      </c>
      <c r="E156">
        <f t="shared" ref="E156:J156" si="10">AVERAGEIFS(E3:E144,$A$3:$A$144,$A$156,$C$3:$C$144,2017)</f>
        <v>68.932070574927721</v>
      </c>
      <c r="F156">
        <f t="shared" si="10"/>
        <v>68.039533472225784</v>
      </c>
      <c r="G156">
        <f t="shared" si="10"/>
        <v>61.80370970435073</v>
      </c>
      <c r="H156">
        <f t="shared" si="10"/>
        <v>57.515834592757678</v>
      </c>
      <c r="J156">
        <f t="shared" si="10"/>
        <v>67.182280306181411</v>
      </c>
    </row>
    <row r="157" spans="1:10">
      <c r="A157" t="s">
        <v>112</v>
      </c>
      <c r="D157">
        <f>AVERAGEIFS(D3:D144,$A$3:$A$144,$A$157,$C$3:$C$144,2017)</f>
        <v>74.827606333454284</v>
      </c>
      <c r="E157">
        <f t="shared" ref="E157:J157" si="11">AVERAGEIFS(E3:E144,$A$3:$A$144,$A$157,$C$3:$C$144,2017)</f>
        <v>61.469829474794338</v>
      </c>
      <c r="F157">
        <f t="shared" si="11"/>
        <v>64.161411411690906</v>
      </c>
      <c r="G157">
        <f t="shared" si="11"/>
        <v>55.249973926086618</v>
      </c>
      <c r="H157">
        <f t="shared" si="11"/>
        <v>62.178599178599185</v>
      </c>
      <c r="J157">
        <f t="shared" si="11"/>
        <v>63.895264193943028</v>
      </c>
    </row>
    <row r="158" spans="1:10">
      <c r="A158" t="s">
        <v>127</v>
      </c>
      <c r="D158">
        <f>AVERAGEIFS(D3:D144,$A$3:$A$144,$A$158,$C$3:$C$144,2017)</f>
        <v>81.7069033168343</v>
      </c>
      <c r="E158">
        <f t="shared" ref="E158:J158" si="12">AVERAGEIFS(E3:E144,$A$3:$A$144,$A$158,$C$3:$C$144,2017)</f>
        <v>71.728884163524668</v>
      </c>
      <c r="F158">
        <f t="shared" si="12"/>
        <v>66.648208808929596</v>
      </c>
      <c r="G158">
        <f t="shared" si="12"/>
        <v>65.439468435891825</v>
      </c>
      <c r="H158">
        <f t="shared" si="12"/>
        <v>66.530316451885085</v>
      </c>
      <c r="J158">
        <f t="shared" si="12"/>
        <v>70.056315405477662</v>
      </c>
    </row>
    <row r="159" spans="1:10">
      <c r="A159" t="s">
        <v>122</v>
      </c>
      <c r="D159">
        <f>AVERAGEIFS(D3:D144,$A$3:$A$144,$A$159,$C$3:$C$144,2017)</f>
        <v>68.329110096786863</v>
      </c>
      <c r="E159">
        <f t="shared" ref="E159:J159" si="13">AVERAGEIFS(E3:E144,$A$3:$A$144,$A$159,$C$3:$C$144,2017)</f>
        <v>59.648510620372093</v>
      </c>
      <c r="F159">
        <f t="shared" si="13"/>
        <v>62.805030967909758</v>
      </c>
      <c r="G159">
        <f t="shared" si="13"/>
        <v>60.510469132438828</v>
      </c>
      <c r="H159">
        <f t="shared" si="13"/>
        <v>54.681646636192085</v>
      </c>
      <c r="J159">
        <f t="shared" si="13"/>
        <v>61.647086565248699</v>
      </c>
    </row>
    <row r="160" spans="1:10">
      <c r="A160" t="s">
        <v>110</v>
      </c>
      <c r="D160">
        <f>AVERAGEIFS(D3:D144,$A$3:$A$144,$A$160,$C$3:$C$144,2017)</f>
        <v>75.737249970258958</v>
      </c>
      <c r="E160">
        <f t="shared" ref="E160:J160" si="14">AVERAGEIFS(E3:E144,$A$3:$A$144,$A$160,$C$3:$C$144,2017)</f>
        <v>61.073044210878301</v>
      </c>
      <c r="F160">
        <f t="shared" si="14"/>
        <v>62.903182584040671</v>
      </c>
      <c r="G160">
        <f t="shared" si="14"/>
        <v>58.645725820351736</v>
      </c>
      <c r="H160">
        <f t="shared" si="14"/>
        <v>59.840313502409913</v>
      </c>
      <c r="J160">
        <f t="shared" si="14"/>
        <v>63.691519911999933</v>
      </c>
    </row>
    <row r="161" spans="1:10">
      <c r="A161" t="s">
        <v>115</v>
      </c>
      <c r="D161">
        <f>AVERAGEIFS(D3:D144,$A$3:$A$144,$A$161,$C$3:$C$144,2017)</f>
        <v>62.729560084729428</v>
      </c>
      <c r="E161">
        <f t="shared" ref="E161:J161" si="15">AVERAGEIFS(E3:E144,$A$3:$A$144,$A$161,$C$3:$C$144,2017)</f>
        <v>54.055116946270282</v>
      </c>
      <c r="F161">
        <f t="shared" si="15"/>
        <v>55.707603834421541</v>
      </c>
      <c r="G161">
        <f t="shared" si="15"/>
        <v>55.53231328750023</v>
      </c>
      <c r="H161">
        <f t="shared" si="15"/>
        <v>51.578212504260925</v>
      </c>
      <c r="J161">
        <f t="shared" si="15"/>
        <v>55.862257702805771</v>
      </c>
    </row>
    <row r="162" spans="1:10">
      <c r="A162" t="s">
        <v>227</v>
      </c>
      <c r="D162">
        <f>AVERAGEIF($C$3:$C$144,2017, D3:D144)</f>
        <v>74.077912806849071</v>
      </c>
      <c r="E162">
        <f t="shared" ref="E162:J162" si="16">AVERAGEIF($C$3:$C$144,2017, E3:E144)</f>
        <v>63.927868626789362</v>
      </c>
      <c r="F162">
        <f t="shared" si="16"/>
        <v>63.733956033079508</v>
      </c>
      <c r="G162">
        <f t="shared" si="16"/>
        <v>60.561539743819914</v>
      </c>
      <c r="H162">
        <f t="shared" si="16"/>
        <v>59.163222283561957</v>
      </c>
      <c r="J162">
        <f t="shared" si="16"/>
        <v>64.426034419314476</v>
      </c>
    </row>
    <row r="164" spans="1:10">
      <c r="C164" t="s">
        <v>392</v>
      </c>
    </row>
    <row r="165" spans="1:10">
      <c r="A165" t="s">
        <v>110</v>
      </c>
      <c r="B165" t="s">
        <v>111</v>
      </c>
      <c r="D165">
        <f>D4-D3</f>
        <v>49.250488074017483</v>
      </c>
      <c r="E165">
        <f>E4-E3</f>
        <v>26.460456221560666</v>
      </c>
      <c r="F165">
        <f>F4-F3</f>
        <v>21.83982865355415</v>
      </c>
      <c r="G165">
        <f>G4-G3</f>
        <v>13.310738970542886</v>
      </c>
      <c r="H165">
        <f>H4-H3</f>
        <v>51.438159879336347</v>
      </c>
      <c r="J165" s="120">
        <f>(J4-J3)</f>
        <v>30.472816002487853</v>
      </c>
    </row>
    <row r="166" spans="1:10">
      <c r="A166" t="s">
        <v>115</v>
      </c>
      <c r="B166" t="s">
        <v>116</v>
      </c>
      <c r="D166">
        <f>D6-D5</f>
        <v>32.250881834215171</v>
      </c>
      <c r="E166">
        <f>E6-E5</f>
        <v>50.937461757189638</v>
      </c>
      <c r="F166">
        <f>F6-F5</f>
        <v>42.007642563198125</v>
      </c>
      <c r="G166">
        <f>G6-G5</f>
        <v>18.664021164021165</v>
      </c>
      <c r="H166">
        <f>H6-H5</f>
        <v>16.333333333333329</v>
      </c>
      <c r="J166">
        <f>J6-J5</f>
        <v>35.118457330021975</v>
      </c>
    </row>
    <row r="167" spans="1:10">
      <c r="A167" t="s">
        <v>110</v>
      </c>
      <c r="B167" t="s">
        <v>118</v>
      </c>
      <c r="D167">
        <f>D8-D7</f>
        <v>-0.72197945004961639</v>
      </c>
      <c r="E167">
        <f t="shared" ref="E167:J167" si="17">E8-E7</f>
        <v>-1.2244302429323852</v>
      </c>
      <c r="F167">
        <f t="shared" si="17"/>
        <v>19.361540898456106</v>
      </c>
      <c r="G167">
        <f t="shared" si="17"/>
        <v>-6.5976361023832624</v>
      </c>
      <c r="H167">
        <f t="shared" si="17"/>
        <v>37.847443234440121</v>
      </c>
      <c r="J167">
        <f t="shared" si="17"/>
        <v>10.733846801169527</v>
      </c>
    </row>
    <row r="168" spans="1:10">
      <c r="A168" t="s">
        <v>122</v>
      </c>
      <c r="B168" t="s">
        <v>123</v>
      </c>
      <c r="D168">
        <f>D10-D9</f>
        <v>-1.2215099715099598</v>
      </c>
      <c r="E168">
        <f t="shared" ref="E168:J168" si="18">E10-E9</f>
        <v>-26.064887493458919</v>
      </c>
      <c r="F168">
        <f t="shared" si="18"/>
        <v>-4.3402777777777786</v>
      </c>
      <c r="G168">
        <f t="shared" si="18"/>
        <v>-20.992934226267572</v>
      </c>
      <c r="H168">
        <f t="shared" si="18"/>
        <v>-18.791208791208796</v>
      </c>
      <c r="J168">
        <f t="shared" si="18"/>
        <v>-12.855106602502424</v>
      </c>
    </row>
    <row r="169" spans="1:10">
      <c r="A169" t="s">
        <v>119</v>
      </c>
      <c r="B169" t="s">
        <v>125</v>
      </c>
      <c r="D169">
        <f>D12-D11</f>
        <v>17.334825668158992</v>
      </c>
      <c r="E169">
        <f t="shared" ref="E169:J169" si="19">E12-E11</f>
        <v>10.857691061772691</v>
      </c>
      <c r="F169">
        <f t="shared" si="19"/>
        <v>13.715733854622748</v>
      </c>
      <c r="G169">
        <f t="shared" si="19"/>
        <v>12.410977910977891</v>
      </c>
      <c r="H169">
        <f t="shared" si="19"/>
        <v>25.233766233766247</v>
      </c>
      <c r="J169">
        <f t="shared" si="19"/>
        <v>15.223580526301603</v>
      </c>
    </row>
    <row r="170" spans="1:10">
      <c r="A170" t="s">
        <v>110</v>
      </c>
      <c r="B170" t="s">
        <v>126</v>
      </c>
      <c r="D170">
        <f>D14-D13</f>
        <v>26.934156378600811</v>
      </c>
      <c r="E170">
        <f t="shared" ref="E170:J170" si="20">E14-E13</f>
        <v>12.198034769463341</v>
      </c>
      <c r="F170">
        <f t="shared" si="20"/>
        <v>6.6526374859708355</v>
      </c>
      <c r="G170">
        <f t="shared" si="20"/>
        <v>-3.9607380274047017</v>
      </c>
      <c r="H170">
        <f t="shared" si="20"/>
        <v>25.325396825396815</v>
      </c>
      <c r="J170">
        <f t="shared" si="20"/>
        <v>12.47124473721113</v>
      </c>
    </row>
    <row r="171" spans="1:10">
      <c r="A171" t="s">
        <v>127</v>
      </c>
      <c r="B171" t="s">
        <v>128</v>
      </c>
      <c r="D171">
        <f>D16-D15</f>
        <v>19.518665490887713</v>
      </c>
      <c r="E171">
        <f t="shared" ref="E171:J171" si="21">E16-E15</f>
        <v>17.59413866556725</v>
      </c>
      <c r="F171">
        <f t="shared" si="21"/>
        <v>20.999463499463509</v>
      </c>
      <c r="G171">
        <f t="shared" si="21"/>
        <v>13.896658896658906</v>
      </c>
      <c r="H171">
        <f t="shared" si="21"/>
        <v>4.6464646464646435</v>
      </c>
      <c r="J171">
        <f t="shared" si="21"/>
        <v>16.650839574034663</v>
      </c>
    </row>
    <row r="172" spans="1:10">
      <c r="A172" t="s">
        <v>119</v>
      </c>
      <c r="B172" t="s">
        <v>130</v>
      </c>
      <c r="D172">
        <f>D18-D17</f>
        <v>-10.255731922398574</v>
      </c>
      <c r="E172">
        <f t="shared" ref="E172:J172" si="22">E18-E17</f>
        <v>-19.825809111523398</v>
      </c>
      <c r="F172">
        <f t="shared" si="22"/>
        <v>0.1334776334776322</v>
      </c>
      <c r="G172">
        <f t="shared" si="22"/>
        <v>-6.7023655356988812</v>
      </c>
      <c r="H172">
        <f t="shared" si="22"/>
        <v>15.272727272727266</v>
      </c>
      <c r="J172">
        <f t="shared" si="22"/>
        <v>-4.4531861436623217</v>
      </c>
    </row>
    <row r="173" spans="1:10">
      <c r="A173" t="s">
        <v>119</v>
      </c>
      <c r="B173" t="s">
        <v>236</v>
      </c>
      <c r="D173">
        <f>D20-D19</f>
        <v>7.4300699300699407</v>
      </c>
      <c r="E173">
        <f t="shared" ref="E173:J173" si="23">E20-E19</f>
        <v>22.727423370280512</v>
      </c>
      <c r="F173">
        <f t="shared" si="23"/>
        <v>7.0022570022570108</v>
      </c>
      <c r="G173">
        <f t="shared" si="23"/>
        <v>2.9171569171569089</v>
      </c>
      <c r="H173">
        <f t="shared" si="23"/>
        <v>17.752247752247754</v>
      </c>
      <c r="J173">
        <f t="shared" si="23"/>
        <v>11.172756872756871</v>
      </c>
    </row>
    <row r="174" spans="1:10">
      <c r="A174" t="s">
        <v>119</v>
      </c>
      <c r="B174" t="s">
        <v>133</v>
      </c>
      <c r="D174">
        <f>D22-D21</f>
        <v>-5.2239632795188271</v>
      </c>
      <c r="E174">
        <f t="shared" ref="E174:J174" si="24">E22-E21</f>
        <v>12.314356719118621</v>
      </c>
      <c r="F174">
        <f t="shared" si="24"/>
        <v>16.581957137512696</v>
      </c>
      <c r="G174">
        <f t="shared" si="24"/>
        <v>2.8172278338945134</v>
      </c>
      <c r="H174">
        <f t="shared" si="24"/>
        <v>42</v>
      </c>
      <c r="J174">
        <f t="shared" si="24"/>
        <v>13.655038347895484</v>
      </c>
    </row>
    <row r="175" spans="1:10">
      <c r="A175" t="s">
        <v>122</v>
      </c>
      <c r="B175" t="s">
        <v>134</v>
      </c>
      <c r="D175">
        <f>D24-D23</f>
        <v>5.6003256003256112</v>
      </c>
      <c r="E175">
        <f t="shared" ref="E175:J175" si="25">E24-E23</f>
        <v>11.478204335347186</v>
      </c>
      <c r="F175">
        <f t="shared" si="25"/>
        <v>13.290182040182039</v>
      </c>
      <c r="G175">
        <f t="shared" si="25"/>
        <v>9.0854700854700781</v>
      </c>
      <c r="H175">
        <f t="shared" si="25"/>
        <v>11.208791208791212</v>
      </c>
      <c r="J175">
        <f t="shared" si="25"/>
        <v>10.711510711510698</v>
      </c>
    </row>
    <row r="176" spans="1:10">
      <c r="A176" t="s">
        <v>119</v>
      </c>
      <c r="B176" t="s">
        <v>135</v>
      </c>
      <c r="D176">
        <f>D26-D25</f>
        <v>6.6891133557800231</v>
      </c>
      <c r="E176">
        <f t="shared" ref="E176:J176" si="26">E26-E25</f>
        <v>1.5184498041640921</v>
      </c>
      <c r="F176">
        <f t="shared" si="26"/>
        <v>14.740059323392671</v>
      </c>
      <c r="G176">
        <f t="shared" si="26"/>
        <v>6.745181978515312</v>
      </c>
      <c r="H176">
        <f t="shared" si="26"/>
        <v>21.944444444444446</v>
      </c>
      <c r="J176">
        <f t="shared" si="26"/>
        <v>10.602647793123971</v>
      </c>
    </row>
    <row r="177" spans="1:10">
      <c r="A177" t="s">
        <v>112</v>
      </c>
      <c r="B177" t="s">
        <v>136</v>
      </c>
      <c r="D177">
        <f>D28-D27</f>
        <v>22.119238785905459</v>
      </c>
      <c r="E177">
        <f t="shared" ref="E177:J177" si="27">E28-E27</f>
        <v>19.222587691975441</v>
      </c>
      <c r="F177">
        <f t="shared" si="27"/>
        <v>1.5348540348540283</v>
      </c>
      <c r="G177">
        <f t="shared" si="27"/>
        <v>-3.6464572464572456</v>
      </c>
      <c r="H177">
        <f t="shared" si="27"/>
        <v>41.010656010656021</v>
      </c>
      <c r="J177">
        <f t="shared" si="27"/>
        <v>13.500365394242948</v>
      </c>
    </row>
    <row r="178" spans="1:10">
      <c r="A178" t="s">
        <v>122</v>
      </c>
      <c r="B178" t="s">
        <v>137</v>
      </c>
      <c r="D178">
        <f>D30-D29</f>
        <v>-0.13378596711929447</v>
      </c>
      <c r="E178">
        <f t="shared" ref="E178:J178" si="28">E30-E29</f>
        <v>7.469741143210527</v>
      </c>
      <c r="F178">
        <f t="shared" si="28"/>
        <v>18.963941151441155</v>
      </c>
      <c r="G178">
        <f t="shared" si="28"/>
        <v>4.4946830946830971</v>
      </c>
      <c r="H178">
        <f t="shared" si="28"/>
        <v>47.04195804195804</v>
      </c>
      <c r="J178">
        <f t="shared" si="28"/>
        <v>15.335313477150216</v>
      </c>
    </row>
    <row r="179" spans="1:10">
      <c r="A179" t="s">
        <v>127</v>
      </c>
      <c r="B179" t="s">
        <v>138</v>
      </c>
      <c r="D179">
        <f>D32-D31</f>
        <v>7.2779072779072607</v>
      </c>
      <c r="E179">
        <f t="shared" ref="E179:J179" si="29">E32-E31</f>
        <v>-8.3207268921554629</v>
      </c>
      <c r="F179">
        <f t="shared" si="29"/>
        <v>-11.147987814654488</v>
      </c>
      <c r="G179">
        <f t="shared" si="29"/>
        <v>6.6554704554704571</v>
      </c>
      <c r="H179">
        <f t="shared" si="29"/>
        <v>9.0896464646464707</v>
      </c>
      <c r="J179">
        <f t="shared" si="29"/>
        <v>-2.3140047782904887</v>
      </c>
    </row>
    <row r="180" spans="1:10">
      <c r="A180" t="s">
        <v>127</v>
      </c>
      <c r="B180" t="s">
        <v>139</v>
      </c>
      <c r="D180">
        <f>D34-D33</f>
        <v>1.981074481074458</v>
      </c>
      <c r="E180">
        <f t="shared" ref="E180:J180" si="30">E34-E33</f>
        <v>13.270625821646234</v>
      </c>
      <c r="F180">
        <f t="shared" si="30"/>
        <v>9.0726094892761679</v>
      </c>
      <c r="G180">
        <f t="shared" si="30"/>
        <v>-5.7830687830687566</v>
      </c>
      <c r="H180">
        <f t="shared" si="30"/>
        <v>39.708624708624718</v>
      </c>
      <c r="J180">
        <f t="shared" si="30"/>
        <v>10.950854889630392</v>
      </c>
    </row>
    <row r="181" spans="1:10">
      <c r="A181" t="s">
        <v>127</v>
      </c>
      <c r="B181" t="s">
        <v>140</v>
      </c>
      <c r="D181">
        <f>D36-D35</f>
        <v>21.750841750841751</v>
      </c>
      <c r="E181">
        <f t="shared" ref="E181:J181" si="31">E36-E35</f>
        <v>15.484938342081207</v>
      </c>
      <c r="F181">
        <f t="shared" si="31"/>
        <v>21.555967180967173</v>
      </c>
      <c r="G181">
        <f t="shared" si="31"/>
        <v>10.947592530925846</v>
      </c>
      <c r="H181">
        <f t="shared" si="31"/>
        <v>35.995115995116009</v>
      </c>
      <c r="J181">
        <f t="shared" si="31"/>
        <v>20.922421934326699</v>
      </c>
    </row>
    <row r="182" spans="1:10">
      <c r="A182" t="s">
        <v>115</v>
      </c>
      <c r="B182" t="s">
        <v>141</v>
      </c>
      <c r="D182">
        <f>D38-D37</f>
        <v>18.021184062850732</v>
      </c>
      <c r="E182">
        <f t="shared" ref="E182:J182" si="32">E38-E37</f>
        <v>-9.5847419775991298</v>
      </c>
      <c r="F182">
        <f t="shared" si="32"/>
        <v>-14.622615039281705</v>
      </c>
      <c r="G182">
        <f t="shared" si="32"/>
        <v>-4.200877825877825</v>
      </c>
      <c r="H182">
        <f t="shared" si="32"/>
        <v>-22.772727272727273</v>
      </c>
      <c r="J182">
        <f t="shared" si="32"/>
        <v>-7.694442726585585</v>
      </c>
    </row>
    <row r="183" spans="1:10">
      <c r="A183" t="s">
        <v>127</v>
      </c>
      <c r="B183" t="s">
        <v>142</v>
      </c>
      <c r="D183">
        <f>D40-D39</f>
        <v>14.397639397639395</v>
      </c>
      <c r="E183">
        <f t="shared" ref="E183:J183" si="33">E40-E39</f>
        <v>4.7165532879818386</v>
      </c>
      <c r="F183">
        <f t="shared" si="33"/>
        <v>11.679215845882496</v>
      </c>
      <c r="G183">
        <f t="shared" si="33"/>
        <v>11.797924297924297</v>
      </c>
      <c r="H183">
        <f t="shared" si="33"/>
        <v>9.8080808080808026</v>
      </c>
      <c r="J183">
        <f t="shared" si="33"/>
        <v>10.502352145209315</v>
      </c>
    </row>
    <row r="184" spans="1:10">
      <c r="A184" t="s">
        <v>122</v>
      </c>
      <c r="B184" t="s">
        <v>143</v>
      </c>
      <c r="D184">
        <f>D42-D41</f>
        <v>15.277777777777779</v>
      </c>
      <c r="E184">
        <f t="shared" ref="E184:J184" si="34">E42-E41</f>
        <v>9.7866419294990763</v>
      </c>
      <c r="F184">
        <f t="shared" si="34"/>
        <v>20.190796857463521</v>
      </c>
      <c r="G184">
        <f t="shared" si="34"/>
        <v>12.884680134680131</v>
      </c>
      <c r="H184">
        <f t="shared" si="34"/>
        <v>21.666666666666668</v>
      </c>
      <c r="J184">
        <f t="shared" si="34"/>
        <v>16.434841613413049</v>
      </c>
    </row>
    <row r="185" spans="1:10">
      <c r="A185" t="s">
        <v>119</v>
      </c>
      <c r="B185" t="s">
        <v>145</v>
      </c>
      <c r="D185">
        <f>D44-D43</f>
        <v>5.8465608465608625</v>
      </c>
      <c r="E185">
        <f t="shared" ref="E185:J185" si="35">E44-E43</f>
        <v>24.925378853950278</v>
      </c>
      <c r="F185">
        <f t="shared" si="35"/>
        <v>11.892636684303348</v>
      </c>
      <c r="G185">
        <f t="shared" si="35"/>
        <v>15.042744909411589</v>
      </c>
      <c r="H185">
        <f t="shared" si="35"/>
        <v>19.246031746031754</v>
      </c>
      <c r="J185">
        <f t="shared" si="35"/>
        <v>14.963215444167815</v>
      </c>
    </row>
    <row r="186" spans="1:10">
      <c r="A186" t="s">
        <v>122</v>
      </c>
      <c r="B186" t="s">
        <v>146</v>
      </c>
      <c r="D186">
        <f>D46-D45</f>
        <v>-0.12626262626261564</v>
      </c>
      <c r="E186">
        <f t="shared" ref="E186:J186" si="36">E46-E45</f>
        <v>-0.72964828066869813</v>
      </c>
      <c r="F186">
        <f t="shared" si="36"/>
        <v>-7.7744708994709057</v>
      </c>
      <c r="G186">
        <f t="shared" si="36"/>
        <v>-11.934856501523171</v>
      </c>
      <c r="H186">
        <f t="shared" si="36"/>
        <v>-3.0995670995671034</v>
      </c>
      <c r="J186">
        <f t="shared" si="36"/>
        <v>-4.9808823577531101</v>
      </c>
    </row>
    <row r="187" spans="1:10">
      <c r="A187" t="s">
        <v>122</v>
      </c>
      <c r="B187" t="s">
        <v>147</v>
      </c>
      <c r="D187">
        <f>D48-D47</f>
        <v>-20.357636190969529</v>
      </c>
      <c r="E187">
        <f t="shared" ref="E187:J187" si="37">E48-E47</f>
        <v>-9.2582285439428489</v>
      </c>
      <c r="F187">
        <f t="shared" si="37"/>
        <v>7.5309566976233739</v>
      </c>
      <c r="G187">
        <f t="shared" si="37"/>
        <v>7.6140667974001275</v>
      </c>
      <c r="H187">
        <f t="shared" si="37"/>
        <v>13.535353535353529</v>
      </c>
      <c r="J187">
        <f t="shared" si="37"/>
        <v>0.26186185948090923</v>
      </c>
    </row>
    <row r="188" spans="1:10">
      <c r="A188" t="s">
        <v>110</v>
      </c>
      <c r="B188" t="s">
        <v>148</v>
      </c>
      <c r="D188">
        <f>D50-D49</f>
        <v>12.18855218855218</v>
      </c>
      <c r="E188">
        <f t="shared" ref="E188:J188" si="38">E50-E49</f>
        <v>6.8651857087231249</v>
      </c>
      <c r="F188">
        <f t="shared" si="38"/>
        <v>18.392356100689419</v>
      </c>
      <c r="G188">
        <f t="shared" si="38"/>
        <v>0.72226631393298391</v>
      </c>
      <c r="H188">
        <f t="shared" si="38"/>
        <v>7.5250721500721411</v>
      </c>
      <c r="J188">
        <f t="shared" si="38"/>
        <v>10.50881089809662</v>
      </c>
    </row>
    <row r="189" spans="1:10">
      <c r="A189" t="s">
        <v>112</v>
      </c>
      <c r="B189" t="s">
        <v>150</v>
      </c>
      <c r="D189">
        <f>D52-D51</f>
        <v>29.688552188552173</v>
      </c>
      <c r="E189">
        <f t="shared" ref="E189:J189" si="39">E52-E51</f>
        <v>9.0041915756201476</v>
      </c>
      <c r="F189">
        <f t="shared" si="39"/>
        <v>9.6550825717492472</v>
      </c>
      <c r="G189">
        <f t="shared" si="39"/>
        <v>20.096921596921597</v>
      </c>
      <c r="H189">
        <f t="shared" si="39"/>
        <v>29.145743145743143</v>
      </c>
      <c r="J189">
        <f t="shared" si="39"/>
        <v>17.235284820999105</v>
      </c>
    </row>
    <row r="190" spans="1:10">
      <c r="A190" t="s">
        <v>122</v>
      </c>
      <c r="B190" t="s">
        <v>151</v>
      </c>
      <c r="D190">
        <f>D54-D53</f>
        <v>15.923890923890923</v>
      </c>
      <c r="E190">
        <f t="shared" ref="E190:J190" si="40">E54-E53</f>
        <v>4.954798288131613</v>
      </c>
      <c r="F190">
        <f t="shared" si="40"/>
        <v>-0.62953250453250575</v>
      </c>
      <c r="G190">
        <f t="shared" si="40"/>
        <v>-6.5516147432814194</v>
      </c>
      <c r="H190">
        <f t="shared" si="40"/>
        <v>16.571428571428577</v>
      </c>
      <c r="J190">
        <f t="shared" si="40"/>
        <v>5.0975114591997794</v>
      </c>
    </row>
    <row r="191" spans="1:10">
      <c r="A191" t="s">
        <v>112</v>
      </c>
      <c r="B191" t="s">
        <v>152</v>
      </c>
      <c r="D191">
        <f>D56-D55</f>
        <v>11.334005500672163</v>
      </c>
      <c r="E191">
        <f t="shared" ref="E191:J191" si="41">E56-E55</f>
        <v>15.496512746512749</v>
      </c>
      <c r="F191">
        <f t="shared" si="41"/>
        <v>4.0345765345765159</v>
      </c>
      <c r="G191">
        <f t="shared" si="41"/>
        <v>6.2045654962321564</v>
      </c>
      <c r="H191">
        <f t="shared" si="41"/>
        <v>28.864468864468861</v>
      </c>
      <c r="J191">
        <f t="shared" si="41"/>
        <v>11.435420355658451</v>
      </c>
    </row>
    <row r="192" spans="1:10">
      <c r="A192" t="s">
        <v>115</v>
      </c>
      <c r="B192" t="s">
        <v>153</v>
      </c>
      <c r="D192">
        <f>D58-D57</f>
        <v>7.1688034188034138</v>
      </c>
      <c r="E192">
        <f t="shared" ref="E192:J192" si="42">E58-E57</f>
        <v>27.297662654805507</v>
      </c>
      <c r="F192">
        <f t="shared" si="42"/>
        <v>9.2095404595404631</v>
      </c>
      <c r="G192">
        <f t="shared" si="42"/>
        <v>-3.361983078649736</v>
      </c>
      <c r="H192">
        <f t="shared" si="42"/>
        <v>32.603729603729597</v>
      </c>
      <c r="J192">
        <f t="shared" si="42"/>
        <v>14.023419349609831</v>
      </c>
    </row>
    <row r="193" spans="1:10">
      <c r="A193" t="s">
        <v>127</v>
      </c>
      <c r="B193" t="s">
        <v>154</v>
      </c>
      <c r="D193">
        <f>D60-D59</f>
        <v>3.729226020892682</v>
      </c>
      <c r="E193">
        <f t="shared" ref="E193:J193" si="43">E60-E59</f>
        <v>22.168585382871079</v>
      </c>
      <c r="F193">
        <f t="shared" si="43"/>
        <v>22.56094985261651</v>
      </c>
      <c r="G193">
        <f t="shared" si="43"/>
        <v>12.121720871720854</v>
      </c>
      <c r="H193">
        <f t="shared" si="43"/>
        <v>31.256410256410248</v>
      </c>
      <c r="J193">
        <f t="shared" si="43"/>
        <v>19.005071647928787</v>
      </c>
    </row>
    <row r="194" spans="1:10">
      <c r="A194" t="s">
        <v>115</v>
      </c>
      <c r="B194" t="s">
        <v>155</v>
      </c>
      <c r="D194">
        <f>D62-D61</f>
        <v>-14.553257200316018</v>
      </c>
      <c r="E194">
        <f t="shared" ref="E194:J194" si="44">E62-E61</f>
        <v>-10.6826441649213</v>
      </c>
      <c r="F194">
        <f t="shared" si="44"/>
        <v>5.9410167575802078</v>
      </c>
      <c r="G194">
        <f t="shared" si="44"/>
        <v>-10.561691538213729</v>
      </c>
      <c r="H194">
        <f t="shared" si="44"/>
        <v>1.2169564181948118</v>
      </c>
      <c r="J194">
        <f t="shared" si="44"/>
        <v>-3.9294150532993299</v>
      </c>
    </row>
    <row r="195" spans="1:10">
      <c r="A195" t="s">
        <v>127</v>
      </c>
      <c r="B195" t="s">
        <v>157</v>
      </c>
      <c r="D195">
        <f>D64-D63</f>
        <v>40.457484901929355</v>
      </c>
      <c r="E195">
        <f t="shared" ref="E195:J195" si="45">E64-E63</f>
        <v>33.960145674431388</v>
      </c>
      <c r="F195">
        <f t="shared" si="45"/>
        <v>32.129953379953392</v>
      </c>
      <c r="G195">
        <f t="shared" si="45"/>
        <v>17.48752605419272</v>
      </c>
      <c r="H195">
        <f t="shared" si="45"/>
        <v>43.079365079365076</v>
      </c>
      <c r="J195">
        <f t="shared" si="45"/>
        <v>33.395995010280735</v>
      </c>
    </row>
    <row r="196" spans="1:10">
      <c r="A196" t="s">
        <v>127</v>
      </c>
      <c r="B196" t="s">
        <v>158</v>
      </c>
      <c r="D196">
        <f>D66-D65</f>
        <v>17.050626086573786</v>
      </c>
      <c r="E196">
        <f t="shared" ref="E196:J196" si="46">E66-E65</f>
        <v>5.4165555110933283</v>
      </c>
      <c r="F196">
        <f t="shared" si="46"/>
        <v>-2.5651325344952696</v>
      </c>
      <c r="G196">
        <f t="shared" si="46"/>
        <v>-4.6103738914197834E-2</v>
      </c>
      <c r="H196">
        <f t="shared" si="46"/>
        <v>-10.065359477124183</v>
      </c>
      <c r="J196">
        <f t="shared" si="46"/>
        <v>1.6823068172274418</v>
      </c>
    </row>
    <row r="197" spans="1:10">
      <c r="A197" t="s">
        <v>119</v>
      </c>
      <c r="B197" t="s">
        <v>159</v>
      </c>
      <c r="D197">
        <f>D68-D67</f>
        <v>17.919672919672919</v>
      </c>
      <c r="E197">
        <f t="shared" ref="E197:J197" si="47">E68-E67</f>
        <v>17.17273731559446</v>
      </c>
      <c r="F197">
        <f t="shared" si="47"/>
        <v>9.0861145027811787</v>
      </c>
      <c r="G197">
        <f t="shared" si="47"/>
        <v>1.221883055216388</v>
      </c>
      <c r="H197">
        <f t="shared" si="47"/>
        <v>33.924797424797418</v>
      </c>
      <c r="J197">
        <f t="shared" si="47"/>
        <v>14.642685004589765</v>
      </c>
    </row>
    <row r="198" spans="1:10">
      <c r="A198" t="s">
        <v>127</v>
      </c>
      <c r="B198" t="s">
        <v>160</v>
      </c>
      <c r="D198">
        <f>D70-D69</f>
        <v>10.759847148736043</v>
      </c>
      <c r="E198">
        <f t="shared" ref="E198:J198" si="48">E70-E69</f>
        <v>20.97561168989742</v>
      </c>
      <c r="F198">
        <f t="shared" si="48"/>
        <v>15.871119621119625</v>
      </c>
      <c r="G198">
        <f t="shared" si="48"/>
        <v>14.437762237762236</v>
      </c>
      <c r="H198">
        <f t="shared" si="48"/>
        <v>42.979797979797979</v>
      </c>
      <c r="J198">
        <f t="shared" si="48"/>
        <v>19.683702893226688</v>
      </c>
    </row>
    <row r="199" spans="1:10">
      <c r="A199" t="s">
        <v>110</v>
      </c>
      <c r="B199" t="s">
        <v>161</v>
      </c>
      <c r="D199">
        <f>D72-D71</f>
        <v>-8.4105584690379942</v>
      </c>
      <c r="E199">
        <f t="shared" ref="E199:J199" si="49">E72-E71</f>
        <v>-1.2020306211140479</v>
      </c>
      <c r="F199">
        <f t="shared" si="49"/>
        <v>-21.794269868100265</v>
      </c>
      <c r="G199">
        <f t="shared" si="49"/>
        <v>-9.4036308930529842</v>
      </c>
      <c r="H199">
        <f t="shared" si="49"/>
        <v>-20.966810966810961</v>
      </c>
      <c r="J199">
        <f t="shared" si="49"/>
        <v>-13.38848963250387</v>
      </c>
    </row>
    <row r="200" spans="1:10">
      <c r="A200" t="s">
        <v>119</v>
      </c>
      <c r="B200" t="s">
        <v>162</v>
      </c>
      <c r="D200">
        <f>D74-D73</f>
        <v>8.6317155067155085</v>
      </c>
      <c r="E200">
        <f t="shared" ref="E200:J200" si="50">E74-E73</f>
        <v>11.573454889781402</v>
      </c>
      <c r="F200">
        <f t="shared" si="50"/>
        <v>10.115497927997907</v>
      </c>
      <c r="G200">
        <f t="shared" si="50"/>
        <v>3.8370049703382989</v>
      </c>
      <c r="H200">
        <f t="shared" si="50"/>
        <v>44.898989898989903</v>
      </c>
      <c r="J200">
        <f t="shared" si="50"/>
        <v>14.224869335753681</v>
      </c>
    </row>
    <row r="201" spans="1:10">
      <c r="A201" t="s">
        <v>119</v>
      </c>
      <c r="B201" t="s">
        <v>163</v>
      </c>
      <c r="D201">
        <f>D76-D75</f>
        <v>25.377092043758708</v>
      </c>
      <c r="E201">
        <f t="shared" ref="E201:J201" si="51">E76-E75</f>
        <v>33.068598068598064</v>
      </c>
      <c r="F201">
        <f t="shared" si="51"/>
        <v>38.017748712193153</v>
      </c>
      <c r="G201">
        <f t="shared" si="51"/>
        <v>10.381155881155884</v>
      </c>
      <c r="H201">
        <f t="shared" si="51"/>
        <v>42.968697968697974</v>
      </c>
      <c r="J201">
        <f t="shared" si="51"/>
        <v>31.620142643952168</v>
      </c>
    </row>
    <row r="202" spans="1:10">
      <c r="A202" t="s">
        <v>122</v>
      </c>
      <c r="B202" t="s">
        <v>164</v>
      </c>
      <c r="D202">
        <f>D78-D77</f>
        <v>12.851037851037852</v>
      </c>
      <c r="E202">
        <f t="shared" ref="E202:J202" si="52">E78-E77</f>
        <v>26.078301894628424</v>
      </c>
      <c r="F202">
        <f t="shared" si="52"/>
        <v>18.568160234826884</v>
      </c>
      <c r="G202">
        <f t="shared" si="52"/>
        <v>1.3392181892181867</v>
      </c>
      <c r="H202">
        <f t="shared" si="52"/>
        <v>17.287712287712282</v>
      </c>
      <c r="J202">
        <f t="shared" si="52"/>
        <v>16.445911873462883</v>
      </c>
    </row>
    <row r="203" spans="1:10">
      <c r="A203" t="s">
        <v>115</v>
      </c>
      <c r="B203" t="s">
        <v>165</v>
      </c>
      <c r="D203">
        <f>D80-D79</f>
        <v>34.938271604938272</v>
      </c>
      <c r="E203">
        <f t="shared" ref="E203:J203" si="53">E80-E79</f>
        <v>-14.947879029511686</v>
      </c>
      <c r="F203">
        <f t="shared" si="53"/>
        <v>8.4664563831230559</v>
      </c>
      <c r="G203">
        <f t="shared" si="53"/>
        <v>-20.752686202686199</v>
      </c>
      <c r="H203">
        <f t="shared" si="53"/>
        <v>-1.6190476190476168</v>
      </c>
      <c r="J203">
        <f t="shared" si="53"/>
        <v>1.90479814025732</v>
      </c>
    </row>
    <row r="204" spans="1:10">
      <c r="A204" t="s">
        <v>110</v>
      </c>
      <c r="B204" t="s">
        <v>166</v>
      </c>
      <c r="D204">
        <f>D82-D81</f>
        <v>10.679012345679013</v>
      </c>
      <c r="E204">
        <f t="shared" ref="E204:J204" si="54">E82-E81</f>
        <v>5.7725186755799172</v>
      </c>
      <c r="F204">
        <f t="shared" si="54"/>
        <v>7.3088793922127167</v>
      </c>
      <c r="G204">
        <f t="shared" si="54"/>
        <v>-10.514407814407804</v>
      </c>
      <c r="H204">
        <f t="shared" si="54"/>
        <v>23.057692307692307</v>
      </c>
      <c r="J204">
        <f t="shared" si="54"/>
        <v>7.2829908564602448</v>
      </c>
    </row>
    <row r="205" spans="1:10">
      <c r="A205" t="s">
        <v>112</v>
      </c>
      <c r="B205" t="s">
        <v>167</v>
      </c>
      <c r="D205">
        <f>D84-D83</f>
        <v>-10.729658039599556</v>
      </c>
      <c r="E205">
        <f t="shared" ref="E205:J205" si="55">E84-E83</f>
        <v>-15.42410751139095</v>
      </c>
      <c r="F205">
        <f t="shared" si="55"/>
        <v>-10.016370320807887</v>
      </c>
      <c r="G205">
        <f t="shared" si="55"/>
        <v>-6.6500700706192788</v>
      </c>
      <c r="H205">
        <f t="shared" si="55"/>
        <v>6.3650793650793673</v>
      </c>
      <c r="J205">
        <f t="shared" si="55"/>
        <v>-8.3990885198493785</v>
      </c>
    </row>
    <row r="206" spans="1:10">
      <c r="A206" t="s">
        <v>119</v>
      </c>
      <c r="B206" t="s">
        <v>168</v>
      </c>
      <c r="D206">
        <f>D86-D85</f>
        <v>13.650198566865242</v>
      </c>
      <c r="E206">
        <f t="shared" ref="E206:J206" si="56">E86-E85</f>
        <v>10.687539973254253</v>
      </c>
      <c r="F206">
        <f t="shared" si="56"/>
        <v>11.38382661109933</v>
      </c>
      <c r="G206">
        <f t="shared" si="56"/>
        <v>5.319319260985921</v>
      </c>
      <c r="H206">
        <f t="shared" si="56"/>
        <v>5.7913752913752887</v>
      </c>
      <c r="J206">
        <f t="shared" si="56"/>
        <v>9.9708209018814955</v>
      </c>
    </row>
    <row r="207" spans="1:10">
      <c r="A207" t="s">
        <v>110</v>
      </c>
      <c r="B207" t="s">
        <v>169</v>
      </c>
      <c r="D207">
        <f>D88-D87</f>
        <v>28.665223665223671</v>
      </c>
      <c r="E207">
        <f t="shared" ref="E207:J207" si="57">E88-E87</f>
        <v>26.879998308569718</v>
      </c>
      <c r="F207">
        <f t="shared" si="57"/>
        <v>18.460998877665531</v>
      </c>
      <c r="G207">
        <f t="shared" si="57"/>
        <v>2.3079371246038036</v>
      </c>
      <c r="H207">
        <f t="shared" si="57"/>
        <v>35.151515151515156</v>
      </c>
      <c r="J207">
        <f t="shared" si="57"/>
        <v>21.970873658968905</v>
      </c>
    </row>
    <row r="208" spans="1:10">
      <c r="A208" t="s">
        <v>127</v>
      </c>
      <c r="B208" t="s">
        <v>170</v>
      </c>
      <c r="D208">
        <f>D90-D89</f>
        <v>5.6150793650793673</v>
      </c>
      <c r="E208">
        <f t="shared" ref="E208:J208" si="58">E90-E89</f>
        <v>12.353836639550941</v>
      </c>
      <c r="F208">
        <f t="shared" si="58"/>
        <v>12.151582984916317</v>
      </c>
      <c r="G208">
        <f t="shared" si="58"/>
        <v>11.817604617604616</v>
      </c>
      <c r="H208">
        <f t="shared" si="58"/>
        <v>30.073260073260087</v>
      </c>
      <c r="J208">
        <f t="shared" si="58"/>
        <v>13.275856947285533</v>
      </c>
    </row>
    <row r="209" spans="1:10">
      <c r="A209" t="s">
        <v>110</v>
      </c>
      <c r="B209" t="s">
        <v>171</v>
      </c>
      <c r="D209">
        <f>D92-D91</f>
        <v>30.997942386831276</v>
      </c>
      <c r="E209">
        <f t="shared" ref="E209:J209" si="59">E92-E91</f>
        <v>30.615566091756563</v>
      </c>
      <c r="F209">
        <f t="shared" si="59"/>
        <v>30.98471094386128</v>
      </c>
      <c r="G209">
        <f t="shared" si="59"/>
        <v>12.719409784115662</v>
      </c>
      <c r="H209">
        <f t="shared" si="59"/>
        <v>41.543332484508959</v>
      </c>
      <c r="J209">
        <f t="shared" si="59"/>
        <v>29.81219598950689</v>
      </c>
    </row>
    <row r="210" spans="1:10">
      <c r="A210" t="s">
        <v>122</v>
      </c>
      <c r="B210" t="s">
        <v>172</v>
      </c>
      <c r="D210">
        <f>D94-D93</f>
        <v>26.28741114852226</v>
      </c>
      <c r="E210">
        <f t="shared" ref="E210:J210" si="60">E94-E93</f>
        <v>15.392496392496405</v>
      </c>
      <c r="F210">
        <f t="shared" si="60"/>
        <v>13.157868366201711</v>
      </c>
      <c r="G210">
        <f t="shared" si="60"/>
        <v>-8.6523809523809518</v>
      </c>
      <c r="H210">
        <f t="shared" si="60"/>
        <v>35.396103896103874</v>
      </c>
      <c r="J210">
        <f t="shared" si="60"/>
        <v>15.916713621475559</v>
      </c>
    </row>
    <row r="211" spans="1:10">
      <c r="A211" t="s">
        <v>119</v>
      </c>
      <c r="B211" t="s">
        <v>173</v>
      </c>
      <c r="D211">
        <f>D96-D95</f>
        <v>8.4239834239834295</v>
      </c>
      <c r="E211">
        <f t="shared" ref="E211:J211" si="61">E96-E95</f>
        <v>16.99245199245199</v>
      </c>
      <c r="F211">
        <f t="shared" si="61"/>
        <v>14.205470455470447</v>
      </c>
      <c r="G211">
        <f t="shared" si="61"/>
        <v>1.7370777370777546</v>
      </c>
      <c r="H211">
        <f t="shared" si="61"/>
        <v>35.381285381285394</v>
      </c>
      <c r="J211">
        <f t="shared" si="61"/>
        <v>15.015672158529327</v>
      </c>
    </row>
    <row r="212" spans="1:10">
      <c r="A212" t="s">
        <v>127</v>
      </c>
      <c r="B212" t="s">
        <v>215</v>
      </c>
      <c r="D212">
        <f>D98-D97</f>
        <v>12.274872912127819</v>
      </c>
      <c r="E212">
        <f t="shared" ref="E212:J212" si="62">E98-E97</f>
        <v>19.680100756031138</v>
      </c>
      <c r="F212">
        <f t="shared" si="62"/>
        <v>12.825220576446071</v>
      </c>
      <c r="G212">
        <f t="shared" si="62"/>
        <v>7.5511619462599811</v>
      </c>
      <c r="H212">
        <f t="shared" si="62"/>
        <v>9.2222222222222214</v>
      </c>
      <c r="J212">
        <f t="shared" si="62"/>
        <v>12.8337003007071</v>
      </c>
    </row>
    <row r="213" spans="1:10">
      <c r="A213" t="s">
        <v>110</v>
      </c>
      <c r="B213" t="s">
        <v>216</v>
      </c>
      <c r="D213">
        <f>D100-D99</f>
        <v>8.4221334221334203</v>
      </c>
      <c r="E213">
        <f t="shared" ref="E213:J213" si="63">E100-E99</f>
        <v>5.8988630417147192E-3</v>
      </c>
      <c r="F213">
        <f t="shared" si="63"/>
        <v>12.728228561561899</v>
      </c>
      <c r="G213">
        <f t="shared" si="63"/>
        <v>4.4491989491989514</v>
      </c>
      <c r="H213">
        <f t="shared" si="63"/>
        <v>15.224941724941722</v>
      </c>
      <c r="J213">
        <f t="shared" si="63"/>
        <v>8.6195296766725278</v>
      </c>
    </row>
    <row r="214" spans="1:10">
      <c r="A214" t="s">
        <v>122</v>
      </c>
      <c r="B214" t="s">
        <v>183</v>
      </c>
      <c r="D214">
        <f>D102-D101</f>
        <v>30.945135111801775</v>
      </c>
      <c r="E214">
        <f t="shared" ref="E214:J214" si="64">E102-E101</f>
        <v>25.356733213876069</v>
      </c>
      <c r="F214">
        <f t="shared" si="64"/>
        <v>27.110890652557309</v>
      </c>
      <c r="G214">
        <f t="shared" si="64"/>
        <v>9.1239747906414621</v>
      </c>
      <c r="H214">
        <f t="shared" si="64"/>
        <v>32.207459207459209</v>
      </c>
      <c r="J214">
        <f t="shared" si="64"/>
        <v>25.575880028260976</v>
      </c>
    </row>
    <row r="215" spans="1:10">
      <c r="A215" t="s">
        <v>110</v>
      </c>
      <c r="B215" t="s">
        <v>184</v>
      </c>
      <c r="D215">
        <f>D104-D103</f>
        <v>9.2319928284840529</v>
      </c>
      <c r="E215">
        <f t="shared" ref="E215:J215" si="65">E104-E103</f>
        <v>4.5292522252780003</v>
      </c>
      <c r="F215">
        <f t="shared" si="65"/>
        <v>28.981328126064966</v>
      </c>
      <c r="G215">
        <f t="shared" si="65"/>
        <v>13.170034059507742</v>
      </c>
      <c r="H215">
        <f t="shared" si="65"/>
        <v>26.245421245421248</v>
      </c>
      <c r="J215">
        <f t="shared" si="65"/>
        <v>18.055712473864993</v>
      </c>
    </row>
    <row r="216" spans="1:10">
      <c r="A216" t="s">
        <v>122</v>
      </c>
      <c r="B216" t="s">
        <v>185</v>
      </c>
      <c r="D216">
        <f>D106-D105</f>
        <v>0.71246654579988444</v>
      </c>
      <c r="E216">
        <f t="shared" ref="E216:J216" si="66">E106-E105</f>
        <v>11.663526949241238</v>
      </c>
      <c r="F216">
        <f t="shared" si="66"/>
        <v>16.420454545454547</v>
      </c>
      <c r="G216">
        <f t="shared" si="66"/>
        <v>8.1517303683970326</v>
      </c>
      <c r="H216">
        <f t="shared" si="66"/>
        <v>21.721611721611723</v>
      </c>
      <c r="J216">
        <f t="shared" si="66"/>
        <v>12.352332940428184</v>
      </c>
    </row>
    <row r="217" spans="1:10">
      <c r="A217" t="s">
        <v>110</v>
      </c>
      <c r="B217" t="s">
        <v>186</v>
      </c>
      <c r="D217">
        <f>D108-D107</f>
        <v>11.873363262252141</v>
      </c>
      <c r="E217">
        <f t="shared" ref="E217:J217" si="67">E108-E107</f>
        <v>-5.9407523693237962</v>
      </c>
      <c r="F217">
        <f t="shared" si="67"/>
        <v>3.9199869060980106</v>
      </c>
      <c r="G217">
        <f t="shared" si="67"/>
        <v>3.865457998791328</v>
      </c>
      <c r="H217">
        <f t="shared" si="67"/>
        <v>21.833333333333343</v>
      </c>
      <c r="J217">
        <f t="shared" si="67"/>
        <v>5.8625346434870238</v>
      </c>
    </row>
    <row r="218" spans="1:10">
      <c r="A218" t="s">
        <v>115</v>
      </c>
      <c r="B218" t="s">
        <v>187</v>
      </c>
      <c r="D218">
        <f>D110-D109</f>
        <v>16.876945222533461</v>
      </c>
      <c r="E218">
        <f t="shared" ref="E218:J218" si="68">E110-E109</f>
        <v>14.208190074786714</v>
      </c>
      <c r="F218">
        <f t="shared" si="68"/>
        <v>-1.1807131231150834</v>
      </c>
      <c r="G218">
        <f t="shared" si="68"/>
        <v>-5.6776144607026922</v>
      </c>
      <c r="H218">
        <f t="shared" si="68"/>
        <v>6.2217194570135739</v>
      </c>
      <c r="J218">
        <f t="shared" si="68"/>
        <v>5.069369680013935</v>
      </c>
    </row>
    <row r="219" spans="1:10">
      <c r="A219" t="s">
        <v>115</v>
      </c>
      <c r="B219" t="s">
        <v>188</v>
      </c>
      <c r="D219">
        <f>D112-D111</f>
        <v>7.5851103628881411</v>
      </c>
      <c r="E219">
        <f t="shared" ref="E219:J219" si="69">E112-E111</f>
        <v>6.5081082938225805</v>
      </c>
      <c r="F219">
        <f t="shared" si="69"/>
        <v>5.3678317567211309E-2</v>
      </c>
      <c r="G219">
        <f t="shared" si="69"/>
        <v>4.0348324514991205</v>
      </c>
      <c r="H219">
        <f t="shared" si="69"/>
        <v>9.116161616161623</v>
      </c>
      <c r="J219">
        <f t="shared" si="69"/>
        <v>4.499043725234209</v>
      </c>
    </row>
    <row r="220" spans="1:10">
      <c r="A220" t="s">
        <v>127</v>
      </c>
      <c r="B220" t="s">
        <v>189</v>
      </c>
      <c r="D220">
        <f>D114-D113</f>
        <v>0.25573192239858145</v>
      </c>
      <c r="E220">
        <f t="shared" ref="E220:J220" si="70">E114-E113</f>
        <v>8.6362314933743534</v>
      </c>
      <c r="F220">
        <f t="shared" si="70"/>
        <v>3.8139175639175278</v>
      </c>
      <c r="G220">
        <f t="shared" si="70"/>
        <v>-0.47705627705626341</v>
      </c>
      <c r="H220">
        <f t="shared" si="70"/>
        <v>6.6056166056166177</v>
      </c>
      <c r="J220">
        <f t="shared" si="70"/>
        <v>3.9542235542235886</v>
      </c>
    </row>
    <row r="221" spans="1:10">
      <c r="A221" t="s">
        <v>119</v>
      </c>
      <c r="B221" t="s">
        <v>191</v>
      </c>
      <c r="D221">
        <f>D116-D115</f>
        <v>-0.28066840566840767</v>
      </c>
      <c r="E221">
        <f t="shared" ref="E221:J221" si="71">E116-E115</f>
        <v>6.0018024303738287</v>
      </c>
      <c r="F221">
        <f t="shared" si="71"/>
        <v>5.0681687140020557</v>
      </c>
      <c r="G221">
        <f t="shared" si="71"/>
        <v>-7.0755750422417094</v>
      </c>
      <c r="H221">
        <f t="shared" si="71"/>
        <v>-13.174603174603178</v>
      </c>
      <c r="J221">
        <f t="shared" si="71"/>
        <v>-9.4412331106994429E-2</v>
      </c>
    </row>
    <row r="222" spans="1:10">
      <c r="A222" t="s">
        <v>127</v>
      </c>
      <c r="B222" t="s">
        <v>196</v>
      </c>
      <c r="D222">
        <f>D118-D117</f>
        <v>27.783389450056106</v>
      </c>
      <c r="E222">
        <f t="shared" ref="E222:J222" si="72">E118-E117</f>
        <v>15.586477015048445</v>
      </c>
      <c r="F222">
        <f t="shared" si="72"/>
        <v>14.941077441077443</v>
      </c>
      <c r="G222">
        <f t="shared" si="72"/>
        <v>17.047699214365881</v>
      </c>
      <c r="H222">
        <f t="shared" si="72"/>
        <v>-0.33333333333333215</v>
      </c>
      <c r="J222">
        <f t="shared" si="72"/>
        <v>15.390583842964798</v>
      </c>
    </row>
    <row r="223" spans="1:10">
      <c r="A223" t="s">
        <v>110</v>
      </c>
      <c r="B223" t="s">
        <v>197</v>
      </c>
      <c r="D223">
        <f>D120-D119</f>
        <v>-2.3615273615273509</v>
      </c>
      <c r="E223">
        <f t="shared" ref="E223:J223" si="73">E120-E119</f>
        <v>-6.9233676376533424</v>
      </c>
      <c r="F223">
        <f t="shared" si="73"/>
        <v>0.61495603162268253</v>
      </c>
      <c r="G223">
        <f t="shared" si="73"/>
        <v>-3.2930809930809914</v>
      </c>
      <c r="H223">
        <f t="shared" si="73"/>
        <v>8.9287379287379309</v>
      </c>
      <c r="J223">
        <f t="shared" si="73"/>
        <v>-0.77357087357087551</v>
      </c>
    </row>
    <row r="224" spans="1:10">
      <c r="A224" t="s">
        <v>127</v>
      </c>
      <c r="B224" t="s">
        <v>199</v>
      </c>
      <c r="D224">
        <f>D122-D121</f>
        <v>7.9833129833129846</v>
      </c>
      <c r="E224">
        <f t="shared" ref="E224:J224" si="74">E122-E121</f>
        <v>7.3824834777215642</v>
      </c>
      <c r="F224">
        <f t="shared" si="74"/>
        <v>-3.2708957708957627</v>
      </c>
      <c r="G224">
        <f t="shared" si="74"/>
        <v>2.6313455063455109</v>
      </c>
      <c r="H224">
        <f t="shared" si="74"/>
        <v>10.952380952380956</v>
      </c>
      <c r="J224">
        <f t="shared" si="74"/>
        <v>3.1106166173626519</v>
      </c>
    </row>
    <row r="225" spans="1:23">
      <c r="A225" t="s">
        <v>115</v>
      </c>
      <c r="B225" t="s">
        <v>200</v>
      </c>
      <c r="D225">
        <f>D124-D123</f>
        <v>31.024531024531029</v>
      </c>
      <c r="E225">
        <f t="shared" ref="E225:J225" si="75">E124-E123</f>
        <v>29.911781340352775</v>
      </c>
      <c r="F225">
        <f t="shared" si="75"/>
        <v>18.128407086740424</v>
      </c>
      <c r="G225">
        <f t="shared" si="75"/>
        <v>5.2398804898804769</v>
      </c>
      <c r="H225">
        <f t="shared" si="75"/>
        <v>34.571428571428584</v>
      </c>
      <c r="J225">
        <f t="shared" si="75"/>
        <v>23.203631025059607</v>
      </c>
    </row>
    <row r="226" spans="1:23">
      <c r="A226" t="s">
        <v>127</v>
      </c>
      <c r="B226" t="s">
        <v>201</v>
      </c>
      <c r="D226">
        <f>D126-D125</f>
        <v>15.51386884720219</v>
      </c>
      <c r="E226">
        <f t="shared" ref="E226:J226" si="76">E126-E125</f>
        <v>22.948954107117366</v>
      </c>
      <c r="F226">
        <f t="shared" si="76"/>
        <v>28.563059882504326</v>
      </c>
      <c r="G226">
        <f t="shared" si="76"/>
        <v>6.2714660339660355</v>
      </c>
      <c r="H226">
        <f t="shared" si="76"/>
        <v>48.777777777777786</v>
      </c>
      <c r="J226">
        <f t="shared" si="76"/>
        <v>24.906537985194433</v>
      </c>
    </row>
    <row r="227" spans="1:23">
      <c r="A227" t="s">
        <v>110</v>
      </c>
      <c r="B227" t="s">
        <v>203</v>
      </c>
      <c r="D227">
        <f>D128-D127</f>
        <v>-3.2809577254021605</v>
      </c>
      <c r="E227">
        <f t="shared" ref="E227:J227" si="77">E128-E127</f>
        <v>8.3138969873663768</v>
      </c>
      <c r="F227">
        <f t="shared" si="77"/>
        <v>12.417227833894497</v>
      </c>
      <c r="G227">
        <f t="shared" si="77"/>
        <v>-4.0164101330768034</v>
      </c>
      <c r="H227">
        <f t="shared" si="77"/>
        <v>11.48268398268398</v>
      </c>
      <c r="J227">
        <f t="shared" si="77"/>
        <v>6.4242753089691931</v>
      </c>
    </row>
    <row r="228" spans="1:23">
      <c r="A228" t="s">
        <v>119</v>
      </c>
      <c r="B228" t="s">
        <v>204</v>
      </c>
      <c r="D228">
        <f>D130-D129</f>
        <v>14.970538720538713</v>
      </c>
      <c r="E228">
        <f t="shared" ref="E228:J228" si="78">E130-E129</f>
        <v>13.028860028860024</v>
      </c>
      <c r="F228">
        <f t="shared" si="78"/>
        <v>11.702507883063433</v>
      </c>
      <c r="G228">
        <f t="shared" si="78"/>
        <v>-11.622911656245002</v>
      </c>
      <c r="H228">
        <f t="shared" si="78"/>
        <v>2.393939393939398</v>
      </c>
      <c r="J228">
        <f t="shared" si="78"/>
        <v>7.8660138802995903</v>
      </c>
    </row>
    <row r="229" spans="1:23">
      <c r="A229" t="s">
        <v>115</v>
      </c>
      <c r="B229" t="s">
        <v>205</v>
      </c>
      <c r="D229">
        <f>D132-D131</f>
        <v>3.3068783068782892</v>
      </c>
      <c r="E229">
        <f t="shared" ref="E229:J229" si="79">E132-E131</f>
        <v>-14.816074577979336</v>
      </c>
      <c r="F229">
        <f t="shared" si="79"/>
        <v>-12.406474698141359</v>
      </c>
      <c r="G229">
        <f t="shared" si="79"/>
        <v>-18.954080487413805</v>
      </c>
      <c r="H229">
        <f t="shared" si="79"/>
        <v>-22.739926739926744</v>
      </c>
      <c r="J229">
        <f t="shared" si="79"/>
        <v>-12.990743564973279</v>
      </c>
    </row>
    <row r="230" spans="1:23">
      <c r="A230" t="s">
        <v>127</v>
      </c>
      <c r="B230" t="s">
        <v>206</v>
      </c>
      <c r="D230">
        <f>D134-D133</f>
        <v>18.649097815764478</v>
      </c>
      <c r="E230">
        <f t="shared" ref="E230:J230" si="80">E134-E133</f>
        <v>16.634302205730769</v>
      </c>
      <c r="F230">
        <f t="shared" si="80"/>
        <v>0.83829750496417432</v>
      </c>
      <c r="G230">
        <f t="shared" si="80"/>
        <v>3.4468315634982218</v>
      </c>
      <c r="H230">
        <f t="shared" si="80"/>
        <v>27.661227661227663</v>
      </c>
      <c r="J230">
        <f t="shared" si="80"/>
        <v>11.255273386225774</v>
      </c>
    </row>
    <row r="231" spans="1:23">
      <c r="A231" t="s">
        <v>115</v>
      </c>
      <c r="B231" t="s">
        <v>207</v>
      </c>
      <c r="D231">
        <f>D136-D135</f>
        <v>20.859279609279611</v>
      </c>
      <c r="E231">
        <f t="shared" ref="E231:J231" si="81">E136-E135</f>
        <v>23.447665146644731</v>
      </c>
      <c r="F231">
        <f t="shared" si="81"/>
        <v>25.464955569122246</v>
      </c>
      <c r="G231">
        <f t="shared" si="81"/>
        <v>6.0232363315696702</v>
      </c>
      <c r="H231">
        <f t="shared" si="81"/>
        <v>21.988095238095241</v>
      </c>
      <c r="J231">
        <f t="shared" si="81"/>
        <v>20.997870238856649</v>
      </c>
    </row>
    <row r="232" spans="1:23">
      <c r="A232" t="s">
        <v>115</v>
      </c>
      <c r="B232" t="s">
        <v>208</v>
      </c>
      <c r="D232">
        <f>D138-D137</f>
        <v>4.8985890652557345</v>
      </c>
      <c r="E232">
        <f t="shared" ref="E232:J232" si="82">E138-E137</f>
        <v>16.157660178068348</v>
      </c>
      <c r="F232">
        <f t="shared" si="82"/>
        <v>8.0017667517667448</v>
      </c>
      <c r="G232">
        <f t="shared" si="82"/>
        <v>3.4376678876678852</v>
      </c>
      <c r="H232">
        <f t="shared" si="82"/>
        <v>42.55555555555555</v>
      </c>
      <c r="J232">
        <f t="shared" si="82"/>
        <v>13.385213539295158</v>
      </c>
    </row>
    <row r="233" spans="1:23">
      <c r="A233" t="s">
        <v>110</v>
      </c>
      <c r="B233" t="s">
        <v>209</v>
      </c>
      <c r="D233">
        <f>D140-D139</f>
        <v>11.798941798941797</v>
      </c>
      <c r="E233">
        <f t="shared" ref="E233:J233" si="83">E140-E139</f>
        <v>17.705082521409039</v>
      </c>
      <c r="F233">
        <f t="shared" si="83"/>
        <v>15.709876543209873</v>
      </c>
      <c r="G233">
        <f t="shared" si="83"/>
        <v>4.2652557319224087</v>
      </c>
      <c r="H233">
        <f t="shared" si="83"/>
        <v>32</v>
      </c>
      <c r="J233">
        <f t="shared" si="83"/>
        <v>16.130686446332703</v>
      </c>
    </row>
    <row r="234" spans="1:23">
      <c r="A234" t="s">
        <v>127</v>
      </c>
      <c r="B234" t="s">
        <v>210</v>
      </c>
      <c r="D234">
        <f>D142-D141</f>
        <v>11.494863161529821</v>
      </c>
      <c r="E234">
        <f t="shared" ref="E234:J234" si="84">E142-E141</f>
        <v>18.711685140256577</v>
      </c>
      <c r="F234">
        <f t="shared" si="84"/>
        <v>20.30030155030154</v>
      </c>
      <c r="G234">
        <f t="shared" si="84"/>
        <v>5.8105838605838613</v>
      </c>
      <c r="H234">
        <f t="shared" si="84"/>
        <v>36.846153846153861</v>
      </c>
      <c r="J234">
        <f t="shared" si="84"/>
        <v>18.766808059665202</v>
      </c>
    </row>
    <row r="235" spans="1:23">
      <c r="A235" t="s">
        <v>127</v>
      </c>
      <c r="B235" t="s">
        <v>211</v>
      </c>
      <c r="D235">
        <f>D144-D143</f>
        <v>16.836620169953505</v>
      </c>
      <c r="E235">
        <f t="shared" ref="E235:J235" si="85">E144-E143</f>
        <v>7.645365216793806</v>
      </c>
      <c r="F235">
        <f t="shared" si="85"/>
        <v>8.2912457912457924</v>
      </c>
      <c r="G235">
        <f t="shared" si="85"/>
        <v>-1.1223264389931273</v>
      </c>
      <c r="H235">
        <f t="shared" si="85"/>
        <v>15.878787878787875</v>
      </c>
      <c r="J235">
        <f t="shared" si="85"/>
        <v>9.3661295494629115</v>
      </c>
    </row>
    <row r="237" spans="1:23">
      <c r="D237" s="239" t="s">
        <v>442</v>
      </c>
      <c r="E237" s="239"/>
      <c r="F237" s="239"/>
      <c r="G237" s="239"/>
      <c r="H237" s="239"/>
      <c r="I237" s="239"/>
      <c r="J237" s="239"/>
    </row>
    <row r="238" spans="1:23" ht="29">
      <c r="B238" s="190" t="s">
        <v>223</v>
      </c>
      <c r="C238" s="190" t="s">
        <v>390</v>
      </c>
      <c r="D238" s="190" t="s">
        <v>391</v>
      </c>
      <c r="E238" s="190" t="s">
        <v>4</v>
      </c>
      <c r="F238" s="190" t="s">
        <v>233</v>
      </c>
      <c r="G238" s="190" t="s">
        <v>7</v>
      </c>
      <c r="H238" s="190" t="s">
        <v>235</v>
      </c>
      <c r="J238" s="190" t="s">
        <v>227</v>
      </c>
      <c r="K238" s="190" t="s">
        <v>558</v>
      </c>
      <c r="N238" t="s">
        <v>223</v>
      </c>
      <c r="O238" t="s">
        <v>390</v>
      </c>
      <c r="P238" t="s">
        <v>391</v>
      </c>
      <c r="Q238" t="s">
        <v>4</v>
      </c>
      <c r="R238" t="s">
        <v>233</v>
      </c>
      <c r="S238" t="s">
        <v>7</v>
      </c>
      <c r="T238" t="s">
        <v>235</v>
      </c>
      <c r="V238" t="s">
        <v>227</v>
      </c>
      <c r="W238" s="190" t="s">
        <v>559</v>
      </c>
    </row>
    <row r="239" spans="1:23">
      <c r="A239" t="s">
        <v>110</v>
      </c>
      <c r="B239" t="s">
        <v>111</v>
      </c>
      <c r="C239">
        <v>2014</v>
      </c>
      <c r="D239">
        <f t="shared" ref="D239:D270" si="86">D3*K239</f>
        <v>270662134.62241465</v>
      </c>
      <c r="E239">
        <f t="shared" ref="E239:E270" si="87">E3*K239</f>
        <v>225091246.98670191</v>
      </c>
      <c r="F239">
        <f t="shared" ref="F239:F270" si="88">F3*K239</f>
        <v>264043937.17074594</v>
      </c>
      <c r="G239">
        <f t="shared" ref="G239:G270" si="89">G3*K239</f>
        <v>297211127.17330569</v>
      </c>
      <c r="H239">
        <f t="shared" ref="H239:H270" si="90">H3*K239</f>
        <v>101820724.61538461</v>
      </c>
      <c r="J239" s="120">
        <f t="shared" ref="J239:J270" si="91">J3*K239</f>
        <v>238951372.61810866</v>
      </c>
      <c r="K239">
        <v>7353719</v>
      </c>
      <c r="M239" t="s">
        <v>110</v>
      </c>
      <c r="N239" t="s">
        <v>111</v>
      </c>
      <c r="O239">
        <v>2014</v>
      </c>
      <c r="P239">
        <f>D3*W239</f>
        <v>306597.89943241945</v>
      </c>
      <c r="Q239">
        <f t="shared" ref="Q239:Q270" si="92">E3*W239</f>
        <v>254976.57292558538</v>
      </c>
      <c r="R239">
        <f t="shared" ref="R239:R270" si="93">F3*W239</f>
        <v>299101.00504953379</v>
      </c>
      <c r="S239">
        <f t="shared" ref="S239:S270" si="94">G3*W239</f>
        <v>336671.79713335057</v>
      </c>
      <c r="T239">
        <f t="shared" ref="T239:T270" si="95">H3*W239</f>
        <v>115339.44461538461</v>
      </c>
      <c r="V239">
        <f t="shared" ref="V239:V270" si="96">J3*W239</f>
        <v>270676.90504033415</v>
      </c>
      <c r="W239">
        <v>8330.0709999999999</v>
      </c>
    </row>
    <row r="240" spans="1:23">
      <c r="A240" t="s">
        <v>110</v>
      </c>
      <c r="B240" t="s">
        <v>111</v>
      </c>
      <c r="C240">
        <v>2017</v>
      </c>
      <c r="D240">
        <f t="shared" si="86"/>
        <v>716857.96187363833</v>
      </c>
      <c r="E240">
        <f t="shared" si="87"/>
        <v>475394.05194357748</v>
      </c>
      <c r="F240">
        <f t="shared" si="88"/>
        <v>481028.32836147427</v>
      </c>
      <c r="G240">
        <f t="shared" si="89"/>
        <v>447551.19782043976</v>
      </c>
      <c r="H240">
        <f t="shared" si="90"/>
        <v>543822.96851960779</v>
      </c>
      <c r="J240" s="120">
        <f t="shared" si="91"/>
        <v>524517.62591099413</v>
      </c>
      <c r="K240">
        <v>8330.0709999999999</v>
      </c>
      <c r="M240" t="s">
        <v>110</v>
      </c>
      <c r="N240" t="s">
        <v>111</v>
      </c>
      <c r="O240">
        <v>2017</v>
      </c>
      <c r="P240">
        <f t="shared" ref="P240:P270" si="97">D4*W240</f>
        <v>716857.96187363833</v>
      </c>
      <c r="Q240">
        <f t="shared" si="92"/>
        <v>475394.05194357748</v>
      </c>
      <c r="R240">
        <f t="shared" si="93"/>
        <v>481028.32836147427</v>
      </c>
      <c r="S240">
        <f t="shared" si="94"/>
        <v>447551.19782043976</v>
      </c>
      <c r="T240">
        <f t="shared" si="95"/>
        <v>543822.96851960779</v>
      </c>
      <c r="V240">
        <f t="shared" si="96"/>
        <v>524517.62591099413</v>
      </c>
      <c r="W240">
        <v>8330.0709999999999</v>
      </c>
    </row>
    <row r="241" spans="1:23">
      <c r="A241" t="s">
        <v>115</v>
      </c>
      <c r="B241" t="s">
        <v>116</v>
      </c>
      <c r="C241">
        <v>2014</v>
      </c>
      <c r="D241">
        <f t="shared" si="86"/>
        <v>39436349.107142858</v>
      </c>
      <c r="E241">
        <f t="shared" si="87"/>
        <v>20562516.962261096</v>
      </c>
      <c r="F241">
        <f t="shared" si="88"/>
        <v>23579633.835978828</v>
      </c>
      <c r="G241">
        <f t="shared" si="89"/>
        <v>26933459.801587302</v>
      </c>
      <c r="H241">
        <f t="shared" si="90"/>
        <v>41122593</v>
      </c>
      <c r="J241" s="120">
        <f t="shared" si="91"/>
        <v>28679759.52623906</v>
      </c>
      <c r="K241">
        <v>721449</v>
      </c>
      <c r="M241" t="s">
        <v>115</v>
      </c>
      <c r="N241" t="s">
        <v>116</v>
      </c>
      <c r="O241">
        <v>2014</v>
      </c>
      <c r="P241">
        <f t="shared" si="97"/>
        <v>41427.437896825395</v>
      </c>
      <c r="Q241">
        <f t="shared" si="92"/>
        <v>21600.691081776626</v>
      </c>
      <c r="R241">
        <f t="shared" si="93"/>
        <v>24770.138171663719</v>
      </c>
      <c r="S241">
        <f t="shared" si="94"/>
        <v>28293.294347442679</v>
      </c>
      <c r="T241">
        <f t="shared" si="95"/>
        <v>43198.817999999999</v>
      </c>
      <c r="V241">
        <f t="shared" si="96"/>
        <v>30127.762421444761</v>
      </c>
      <c r="W241">
        <v>757.87400000000002</v>
      </c>
    </row>
    <row r="242" spans="1:23">
      <c r="A242" t="s">
        <v>115</v>
      </c>
      <c r="B242" t="s">
        <v>116</v>
      </c>
      <c r="C242">
        <v>2017</v>
      </c>
      <c r="D242">
        <f t="shared" si="86"/>
        <v>65869.542716049385</v>
      </c>
      <c r="E242">
        <f t="shared" si="87"/>
        <v>60204.868973544966</v>
      </c>
      <c r="F242">
        <f t="shared" si="88"/>
        <v>56606.638271604934</v>
      </c>
      <c r="G242">
        <f t="shared" si="89"/>
        <v>42438.270723104055</v>
      </c>
      <c r="H242">
        <f t="shared" si="90"/>
        <v>55577.426666666666</v>
      </c>
      <c r="J242" s="120">
        <f t="shared" si="91"/>
        <v>56743.128151977835</v>
      </c>
      <c r="K242">
        <v>757.87400000000002</v>
      </c>
      <c r="M242" t="s">
        <v>115</v>
      </c>
      <c r="N242" t="s">
        <v>116</v>
      </c>
      <c r="O242">
        <v>2017</v>
      </c>
      <c r="P242">
        <f t="shared" si="97"/>
        <v>65869.542716049385</v>
      </c>
      <c r="Q242">
        <f t="shared" si="92"/>
        <v>60204.868973544966</v>
      </c>
      <c r="R242">
        <f t="shared" si="93"/>
        <v>56606.638271604934</v>
      </c>
      <c r="S242">
        <f t="shared" si="94"/>
        <v>42438.270723104055</v>
      </c>
      <c r="T242">
        <f t="shared" si="95"/>
        <v>55577.426666666666</v>
      </c>
      <c r="V242">
        <f t="shared" si="96"/>
        <v>56743.128151977835</v>
      </c>
      <c r="W242">
        <v>757.87400000000002</v>
      </c>
    </row>
    <row r="243" spans="1:23">
      <c r="A243" t="s">
        <v>110</v>
      </c>
      <c r="B243" t="s">
        <v>118</v>
      </c>
      <c r="C243">
        <v>2014</v>
      </c>
      <c r="D243">
        <f t="shared" si="86"/>
        <v>3562672080.62678</v>
      </c>
      <c r="E243">
        <f t="shared" si="87"/>
        <v>2477731634.4322343</v>
      </c>
      <c r="F243">
        <f t="shared" si="88"/>
        <v>1955964316.9515669</v>
      </c>
      <c r="G243">
        <f t="shared" si="89"/>
        <v>2869250663.4780622</v>
      </c>
      <c r="H243">
        <f t="shared" si="90"/>
        <v>1226293442.0512822</v>
      </c>
      <c r="J243" s="120">
        <f t="shared" si="91"/>
        <v>2361984178.7386241</v>
      </c>
      <c r="K243">
        <v>45234728</v>
      </c>
      <c r="M243" t="s">
        <v>110</v>
      </c>
      <c r="N243" t="s">
        <v>118</v>
      </c>
      <c r="O243">
        <v>2014</v>
      </c>
      <c r="P243">
        <f t="shared" si="97"/>
        <v>3517043.3768162387</v>
      </c>
      <c r="Q243">
        <f t="shared" si="92"/>
        <v>2445998.2387362639</v>
      </c>
      <c r="R243">
        <f t="shared" si="93"/>
        <v>1930913.424121018</v>
      </c>
      <c r="S243">
        <f t="shared" si="94"/>
        <v>2832502.9118693862</v>
      </c>
      <c r="T243">
        <f t="shared" si="95"/>
        <v>1210587.7641258743</v>
      </c>
      <c r="V243">
        <f t="shared" si="96"/>
        <v>2331733.2114708512</v>
      </c>
      <c r="W243">
        <v>44655.387000000002</v>
      </c>
    </row>
    <row r="244" spans="1:23">
      <c r="A244" t="s">
        <v>110</v>
      </c>
      <c r="B244" t="s">
        <v>118</v>
      </c>
      <c r="C244">
        <v>2017</v>
      </c>
      <c r="D244">
        <f t="shared" si="86"/>
        <v>3484803.1050682263</v>
      </c>
      <c r="E244">
        <f t="shared" si="87"/>
        <v>2391320.832383614</v>
      </c>
      <c r="F244">
        <f t="shared" si="88"/>
        <v>2795510.5258579031</v>
      </c>
      <c r="G244">
        <f t="shared" si="89"/>
        <v>2537882.9184322897</v>
      </c>
      <c r="H244">
        <f t="shared" si="90"/>
        <v>2900679.9887203299</v>
      </c>
      <c r="J244" s="120">
        <f t="shared" si="91"/>
        <v>2811057.2943757884</v>
      </c>
      <c r="K244">
        <v>44655.387000000002</v>
      </c>
      <c r="M244" t="s">
        <v>110</v>
      </c>
      <c r="N244" t="s">
        <v>118</v>
      </c>
      <c r="O244">
        <v>2017</v>
      </c>
      <c r="P244">
        <f t="shared" si="97"/>
        <v>3484803.1050682263</v>
      </c>
      <c r="Q244">
        <f t="shared" si="92"/>
        <v>2391320.832383614</v>
      </c>
      <c r="R244">
        <f t="shared" si="93"/>
        <v>2795510.5258579031</v>
      </c>
      <c r="S244">
        <f t="shared" si="94"/>
        <v>2537882.9184322897</v>
      </c>
      <c r="T244">
        <f t="shared" si="95"/>
        <v>2900679.9887203299</v>
      </c>
      <c r="V244">
        <f t="shared" si="96"/>
        <v>2811057.2943757884</v>
      </c>
      <c r="W244">
        <v>44655.387000000002</v>
      </c>
    </row>
    <row r="245" spans="1:23">
      <c r="A245" t="s">
        <v>122</v>
      </c>
      <c r="B245" t="s">
        <v>123</v>
      </c>
      <c r="C245">
        <v>2014</v>
      </c>
      <c r="D245">
        <f t="shared" si="86"/>
        <v>194467678.61111113</v>
      </c>
      <c r="E245">
        <f t="shared" si="87"/>
        <v>170727178.11791384</v>
      </c>
      <c r="F245">
        <f t="shared" si="88"/>
        <v>142655280.67129633</v>
      </c>
      <c r="G245">
        <f t="shared" si="89"/>
        <v>181951341.07336867</v>
      </c>
      <c r="H245">
        <f t="shared" si="90"/>
        <v>156960402.8571429</v>
      </c>
      <c r="J245" s="120">
        <f t="shared" si="91"/>
        <v>165544912.4258984</v>
      </c>
      <c r="K245">
        <v>2817238.0000000005</v>
      </c>
      <c r="M245" t="s">
        <v>122</v>
      </c>
      <c r="N245" t="s">
        <v>123</v>
      </c>
      <c r="O245">
        <v>2014</v>
      </c>
      <c r="P245">
        <f t="shared" si="97"/>
        <v>196521.53111111111</v>
      </c>
      <c r="Q245">
        <f t="shared" si="92"/>
        <v>172530.29750566895</v>
      </c>
      <c r="R245">
        <f t="shared" si="93"/>
        <v>144161.92129629632</v>
      </c>
      <c r="S245">
        <f t="shared" si="94"/>
        <v>183873.0034257496</v>
      </c>
      <c r="T245">
        <f t="shared" si="95"/>
        <v>158618.12571428574</v>
      </c>
      <c r="V245">
        <f t="shared" si="96"/>
        <v>167293.29979122576</v>
      </c>
      <c r="W245">
        <v>2846.9920000000002</v>
      </c>
    </row>
    <row r="246" spans="1:23">
      <c r="A246" t="s">
        <v>122</v>
      </c>
      <c r="B246" t="s">
        <v>123</v>
      </c>
      <c r="C246">
        <v>2017</v>
      </c>
      <c r="D246">
        <f t="shared" si="86"/>
        <v>193043.90199430202</v>
      </c>
      <c r="E246">
        <f t="shared" si="87"/>
        <v>98323.771330891337</v>
      </c>
      <c r="F246">
        <f t="shared" si="88"/>
        <v>131805.1851851852</v>
      </c>
      <c r="G246">
        <f t="shared" si="89"/>
        <v>124106.28762703962</v>
      </c>
      <c r="H246">
        <f t="shared" si="90"/>
        <v>105119.70461538462</v>
      </c>
      <c r="J246" s="120">
        <f t="shared" si="91"/>
        <v>130694.91413475417</v>
      </c>
      <c r="K246">
        <v>2846.9920000000002</v>
      </c>
      <c r="M246" t="s">
        <v>122</v>
      </c>
      <c r="N246" t="s">
        <v>123</v>
      </c>
      <c r="O246">
        <v>2017</v>
      </c>
      <c r="P246">
        <f t="shared" si="97"/>
        <v>193043.90199430202</v>
      </c>
      <c r="Q246">
        <f t="shared" si="92"/>
        <v>98323.771330891337</v>
      </c>
      <c r="R246">
        <f t="shared" si="93"/>
        <v>131805.1851851852</v>
      </c>
      <c r="S246">
        <f t="shared" si="94"/>
        <v>124106.28762703962</v>
      </c>
      <c r="T246">
        <f t="shared" si="95"/>
        <v>105119.70461538462</v>
      </c>
      <c r="V246">
        <f t="shared" si="96"/>
        <v>130694.91413475417</v>
      </c>
      <c r="W246">
        <v>2846.9920000000002</v>
      </c>
    </row>
    <row r="247" spans="1:23">
      <c r="A247" t="s">
        <v>119</v>
      </c>
      <c r="B247" t="s">
        <v>125</v>
      </c>
      <c r="C247">
        <v>2014</v>
      </c>
      <c r="D247">
        <f t="shared" si="86"/>
        <v>162979182.70248267</v>
      </c>
      <c r="E247">
        <f t="shared" si="87"/>
        <v>136185238.30081481</v>
      </c>
      <c r="F247">
        <f t="shared" si="88"/>
        <v>159537275.23826477</v>
      </c>
      <c r="G247">
        <f t="shared" si="89"/>
        <v>137049982.68742368</v>
      </c>
      <c r="H247">
        <f t="shared" si="90"/>
        <v>107142392.99999997</v>
      </c>
      <c r="J247" s="120">
        <f t="shared" si="91"/>
        <v>144759455.58905417</v>
      </c>
      <c r="K247">
        <v>2556542.9999999995</v>
      </c>
      <c r="M247" t="s">
        <v>119</v>
      </c>
      <c r="N247" t="s">
        <v>125</v>
      </c>
      <c r="O247">
        <v>2014</v>
      </c>
      <c r="P247">
        <f t="shared" si="97"/>
        <v>161346.8682946683</v>
      </c>
      <c r="Q247">
        <f t="shared" si="92"/>
        <v>134821.2780518801</v>
      </c>
      <c r="R247">
        <f t="shared" si="93"/>
        <v>157939.433178704</v>
      </c>
      <c r="S247">
        <f t="shared" si="94"/>
        <v>135677.36161016763</v>
      </c>
      <c r="T247">
        <f t="shared" si="95"/>
        <v>106069.31072727272</v>
      </c>
      <c r="V247">
        <f t="shared" si="96"/>
        <v>143309.62045608059</v>
      </c>
      <c r="W247">
        <v>2530.9380000000001</v>
      </c>
    </row>
    <row r="248" spans="1:23">
      <c r="A248" t="s">
        <v>119</v>
      </c>
      <c r="B248" t="s">
        <v>125</v>
      </c>
      <c r="C248">
        <v>2017</v>
      </c>
      <c r="D248">
        <f t="shared" si="86"/>
        <v>205220.23730158727</v>
      </c>
      <c r="E248">
        <f t="shared" si="87"/>
        <v>162301.42095238095</v>
      </c>
      <c r="F248">
        <f t="shared" si="88"/>
        <v>192653.10518925521</v>
      </c>
      <c r="G248">
        <f t="shared" si="89"/>
        <v>167088.77722222218</v>
      </c>
      <c r="H248">
        <f t="shared" si="90"/>
        <v>169934.40857142859</v>
      </c>
      <c r="J248" s="120">
        <f t="shared" si="91"/>
        <v>181839.55890615733</v>
      </c>
      <c r="K248">
        <v>2530.9380000000001</v>
      </c>
      <c r="M248" t="s">
        <v>119</v>
      </c>
      <c r="N248" t="s">
        <v>125</v>
      </c>
      <c r="O248">
        <v>2017</v>
      </c>
      <c r="P248">
        <f t="shared" si="97"/>
        <v>205220.23730158727</v>
      </c>
      <c r="Q248">
        <f t="shared" si="92"/>
        <v>162301.42095238095</v>
      </c>
      <c r="R248">
        <f t="shared" si="93"/>
        <v>192653.10518925521</v>
      </c>
      <c r="S248">
        <f t="shared" si="94"/>
        <v>167088.77722222218</v>
      </c>
      <c r="T248">
        <f t="shared" si="95"/>
        <v>169934.40857142859</v>
      </c>
      <c r="V248">
        <f t="shared" si="96"/>
        <v>181839.55890615733</v>
      </c>
      <c r="W248">
        <v>2530.9380000000001</v>
      </c>
    </row>
    <row r="249" spans="1:23">
      <c r="A249" t="s">
        <v>110</v>
      </c>
      <c r="B249" t="s">
        <v>126</v>
      </c>
      <c r="C249">
        <v>2014</v>
      </c>
      <c r="D249">
        <f t="shared" si="86"/>
        <v>237083753.78600827</v>
      </c>
      <c r="E249">
        <f t="shared" si="87"/>
        <v>195313560.6802721</v>
      </c>
      <c r="F249">
        <f t="shared" si="88"/>
        <v>232688217.37373734</v>
      </c>
      <c r="G249">
        <f t="shared" si="89"/>
        <v>278065250.51851851</v>
      </c>
      <c r="H249">
        <f t="shared" si="90"/>
        <v>152967026.11111113</v>
      </c>
      <c r="J249" s="120">
        <f t="shared" si="91"/>
        <v>220718506.52168274</v>
      </c>
      <c r="K249">
        <v>4203674</v>
      </c>
      <c r="M249" t="s">
        <v>110</v>
      </c>
      <c r="N249" t="s">
        <v>126</v>
      </c>
      <c r="O249">
        <v>2014</v>
      </c>
      <c r="P249">
        <f t="shared" si="97"/>
        <v>245947.73043209879</v>
      </c>
      <c r="Q249">
        <f t="shared" si="92"/>
        <v>202615.85285714286</v>
      </c>
      <c r="R249">
        <f t="shared" si="93"/>
        <v>241387.85575757571</v>
      </c>
      <c r="S249">
        <f t="shared" si="94"/>
        <v>288461.42422222224</v>
      </c>
      <c r="T249">
        <f t="shared" si="95"/>
        <v>158686.08583333335</v>
      </c>
      <c r="V249">
        <f t="shared" si="96"/>
        <v>228970.62694716774</v>
      </c>
      <c r="W249">
        <v>4360.8389999999999</v>
      </c>
    </row>
    <row r="250" spans="1:23">
      <c r="A250" t="s">
        <v>110</v>
      </c>
      <c r="B250" t="s">
        <v>126</v>
      </c>
      <c r="C250">
        <v>2017</v>
      </c>
      <c r="D250">
        <f t="shared" si="86"/>
        <v>363403.25</v>
      </c>
      <c r="E250">
        <f t="shared" si="87"/>
        <v>255809.5186031746</v>
      </c>
      <c r="F250">
        <f t="shared" si="88"/>
        <v>270398.93675925926</v>
      </c>
      <c r="G250">
        <f t="shared" si="89"/>
        <v>271189.28336353274</v>
      </c>
      <c r="H250">
        <f t="shared" si="90"/>
        <v>269126.06399999995</v>
      </c>
      <c r="J250" s="120">
        <f t="shared" si="91"/>
        <v>283355.7173757428</v>
      </c>
      <c r="K250">
        <v>4360.8389999999999</v>
      </c>
      <c r="M250" t="s">
        <v>110</v>
      </c>
      <c r="N250" t="s">
        <v>126</v>
      </c>
      <c r="O250">
        <v>2017</v>
      </c>
      <c r="P250">
        <f t="shared" si="97"/>
        <v>363403.25</v>
      </c>
      <c r="Q250">
        <f t="shared" si="92"/>
        <v>255809.5186031746</v>
      </c>
      <c r="R250">
        <f t="shared" si="93"/>
        <v>270398.93675925926</v>
      </c>
      <c r="S250">
        <f t="shared" si="94"/>
        <v>271189.28336353274</v>
      </c>
      <c r="T250">
        <f t="shared" si="95"/>
        <v>269126.06399999995</v>
      </c>
      <c r="V250">
        <f t="shared" si="96"/>
        <v>283355.7173757428</v>
      </c>
      <c r="W250">
        <v>4360.8389999999999</v>
      </c>
    </row>
    <row r="251" spans="1:23">
      <c r="A251" t="s">
        <v>127</v>
      </c>
      <c r="B251" t="s">
        <v>128</v>
      </c>
      <c r="C251">
        <v>2014</v>
      </c>
      <c r="D251">
        <f t="shared" si="86"/>
        <v>325637675.4886831</v>
      </c>
      <c r="E251">
        <f t="shared" si="87"/>
        <v>301345867.34126979</v>
      </c>
      <c r="F251">
        <f t="shared" si="88"/>
        <v>246260394.17508417</v>
      </c>
      <c r="G251">
        <f t="shared" si="89"/>
        <v>295319892.69528615</v>
      </c>
      <c r="H251">
        <f t="shared" si="90"/>
        <v>279982150</v>
      </c>
      <c r="J251" s="120">
        <f t="shared" si="91"/>
        <v>283063015.09349769</v>
      </c>
      <c r="K251">
        <v>5599643</v>
      </c>
      <c r="M251" t="s">
        <v>127</v>
      </c>
      <c r="N251" t="s">
        <v>128</v>
      </c>
      <c r="O251">
        <v>2014</v>
      </c>
      <c r="P251">
        <f t="shared" si="97"/>
        <v>343302.61028806586</v>
      </c>
      <c r="Q251">
        <f t="shared" si="92"/>
        <v>317693.03936507931</v>
      </c>
      <c r="R251">
        <f t="shared" si="93"/>
        <v>259619.33306397306</v>
      </c>
      <c r="S251">
        <f t="shared" si="94"/>
        <v>311340.17241750838</v>
      </c>
      <c r="T251">
        <f t="shared" si="95"/>
        <v>295170.40000000002</v>
      </c>
      <c r="V251">
        <f t="shared" si="96"/>
        <v>298418.39342384413</v>
      </c>
      <c r="W251">
        <v>5903.4080000000004</v>
      </c>
    </row>
    <row r="252" spans="1:23">
      <c r="A252" t="s">
        <v>127</v>
      </c>
      <c r="B252" t="s">
        <v>128</v>
      </c>
      <c r="C252">
        <v>2017</v>
      </c>
      <c r="D252">
        <f t="shared" si="86"/>
        <v>458529.25629629631</v>
      </c>
      <c r="E252">
        <f t="shared" si="87"/>
        <v>421558.4183164984</v>
      </c>
      <c r="F252">
        <f t="shared" si="88"/>
        <v>383587.73388241394</v>
      </c>
      <c r="G252">
        <f t="shared" si="89"/>
        <v>393377.81972131575</v>
      </c>
      <c r="H252">
        <f t="shared" si="90"/>
        <v>322600.37656565657</v>
      </c>
      <c r="J252" s="120">
        <f t="shared" si="91"/>
        <v>396715.09297191701</v>
      </c>
      <c r="K252">
        <v>5903.4080000000004</v>
      </c>
      <c r="M252" t="s">
        <v>127</v>
      </c>
      <c r="N252" t="s">
        <v>128</v>
      </c>
      <c r="O252">
        <v>2017</v>
      </c>
      <c r="P252">
        <f t="shared" si="97"/>
        <v>458529.25629629631</v>
      </c>
      <c r="Q252">
        <f t="shared" si="92"/>
        <v>421558.4183164984</v>
      </c>
      <c r="R252">
        <f t="shared" si="93"/>
        <v>383587.73388241394</v>
      </c>
      <c r="S252">
        <f t="shared" si="94"/>
        <v>393377.81972131575</v>
      </c>
      <c r="T252">
        <f t="shared" si="95"/>
        <v>322600.37656565657</v>
      </c>
      <c r="V252">
        <f t="shared" si="96"/>
        <v>396715.09297191701</v>
      </c>
      <c r="W252">
        <v>5903.4080000000004</v>
      </c>
    </row>
    <row r="253" spans="1:23">
      <c r="A253" t="s">
        <v>119</v>
      </c>
      <c r="B253" t="s">
        <v>130</v>
      </c>
      <c r="C253">
        <v>2014</v>
      </c>
      <c r="D253">
        <f t="shared" si="86"/>
        <v>178555893.33333328</v>
      </c>
      <c r="E253">
        <f t="shared" si="87"/>
        <v>168417509.13213769</v>
      </c>
      <c r="F253">
        <f t="shared" si="88"/>
        <v>151653674.34343433</v>
      </c>
      <c r="G253">
        <f t="shared" si="89"/>
        <v>169294303.02556705</v>
      </c>
      <c r="H253">
        <f t="shared" si="90"/>
        <v>98304349.090909094</v>
      </c>
      <c r="J253" s="120">
        <f t="shared" si="91"/>
        <v>154517007.90367302</v>
      </c>
      <c r="K253">
        <v>3003744</v>
      </c>
      <c r="M253" t="s">
        <v>119</v>
      </c>
      <c r="N253" t="s">
        <v>130</v>
      </c>
      <c r="O253">
        <v>2014</v>
      </c>
      <c r="P253">
        <f t="shared" si="97"/>
        <v>198882.20777777772</v>
      </c>
      <c r="Q253">
        <f t="shared" si="92"/>
        <v>187589.69765340479</v>
      </c>
      <c r="R253">
        <f t="shared" si="93"/>
        <v>168917.51377104374</v>
      </c>
      <c r="S253">
        <f t="shared" si="94"/>
        <v>188566.30336512873</v>
      </c>
      <c r="T253">
        <f t="shared" si="95"/>
        <v>109495.04727272726</v>
      </c>
      <c r="V253">
        <f t="shared" si="96"/>
        <v>172106.80139092298</v>
      </c>
      <c r="W253">
        <v>3345.6819999999998</v>
      </c>
    </row>
    <row r="254" spans="1:23">
      <c r="A254" t="s">
        <v>119</v>
      </c>
      <c r="B254" t="s">
        <v>130</v>
      </c>
      <c r="C254">
        <v>2017</v>
      </c>
      <c r="D254">
        <f t="shared" si="86"/>
        <v>164569.79008818342</v>
      </c>
      <c r="E254">
        <f t="shared" si="87"/>
        <v>121258.84497354495</v>
      </c>
      <c r="F254">
        <f t="shared" si="88"/>
        <v>169364.08748677245</v>
      </c>
      <c r="G254">
        <f t="shared" si="89"/>
        <v>166142.31963492063</v>
      </c>
      <c r="H254">
        <f t="shared" si="90"/>
        <v>160592.73599999998</v>
      </c>
      <c r="J254" s="120">
        <f t="shared" si="91"/>
        <v>157207.85666742254</v>
      </c>
      <c r="K254">
        <v>3345.6819999999998</v>
      </c>
      <c r="M254" t="s">
        <v>119</v>
      </c>
      <c r="N254" t="s">
        <v>130</v>
      </c>
      <c r="O254">
        <v>2017</v>
      </c>
      <c r="P254">
        <f t="shared" si="97"/>
        <v>164569.79008818342</v>
      </c>
      <c r="Q254">
        <f t="shared" si="92"/>
        <v>121258.84497354495</v>
      </c>
      <c r="R254">
        <f t="shared" si="93"/>
        <v>169364.08748677245</v>
      </c>
      <c r="S254">
        <f t="shared" si="94"/>
        <v>166142.31963492063</v>
      </c>
      <c r="T254">
        <f t="shared" si="95"/>
        <v>160592.73599999998</v>
      </c>
      <c r="V254">
        <f t="shared" si="96"/>
        <v>157207.85666742254</v>
      </c>
      <c r="W254">
        <v>3345.6819999999998</v>
      </c>
    </row>
    <row r="255" spans="1:23">
      <c r="A255" t="s">
        <v>119</v>
      </c>
      <c r="B255" t="s">
        <v>132</v>
      </c>
      <c r="C255">
        <v>2014</v>
      </c>
      <c r="D255">
        <f t="shared" si="86"/>
        <v>65824144.552207053</v>
      </c>
      <c r="E255">
        <f t="shared" si="87"/>
        <v>51564254.586167805</v>
      </c>
      <c r="F255">
        <f t="shared" si="88"/>
        <v>62548220.899470888</v>
      </c>
      <c r="G255">
        <f t="shared" si="89"/>
        <v>58382666.037851043</v>
      </c>
      <c r="H255">
        <f t="shared" si="90"/>
        <v>28591810</v>
      </c>
      <c r="J255" s="120">
        <f t="shared" si="91"/>
        <v>55467019.439980656</v>
      </c>
      <c r="K255">
        <v>1099685</v>
      </c>
      <c r="M255" t="s">
        <v>119</v>
      </c>
      <c r="N255" t="s">
        <v>132</v>
      </c>
      <c r="O255">
        <v>2014</v>
      </c>
      <c r="P255">
        <f t="shared" si="97"/>
        <v>73656.468640156148</v>
      </c>
      <c r="Q255">
        <f t="shared" si="92"/>
        <v>57699.814053287992</v>
      </c>
      <c r="R255">
        <f t="shared" si="93"/>
        <v>69990.747354497347</v>
      </c>
      <c r="S255">
        <f t="shared" si="94"/>
        <v>65329.538870573881</v>
      </c>
      <c r="T255">
        <f t="shared" si="95"/>
        <v>31993.910000000003</v>
      </c>
      <c r="V255">
        <f t="shared" si="96"/>
        <v>62066.963509165442</v>
      </c>
      <c r="W255">
        <v>1230.5350000000001</v>
      </c>
    </row>
    <row r="256" spans="1:23">
      <c r="A256" t="s">
        <v>119</v>
      </c>
      <c r="B256" t="s">
        <v>132</v>
      </c>
      <c r="C256">
        <v>2017</v>
      </c>
      <c r="D256">
        <f t="shared" si="86"/>
        <v>82799.429741554763</v>
      </c>
      <c r="E256">
        <f t="shared" si="87"/>
        <v>85666.703970236122</v>
      </c>
      <c r="F256">
        <f t="shared" si="88"/>
        <v>78607.269674769675</v>
      </c>
      <c r="G256">
        <f t="shared" si="89"/>
        <v>68919.202557627563</v>
      </c>
      <c r="H256">
        <f t="shared" si="90"/>
        <v>53838.672187812197</v>
      </c>
      <c r="J256" s="120">
        <f t="shared" si="91"/>
        <v>75815.431887583327</v>
      </c>
      <c r="K256">
        <v>1230.5350000000001</v>
      </c>
      <c r="M256" t="s">
        <v>119</v>
      </c>
      <c r="N256" t="s">
        <v>132</v>
      </c>
      <c r="O256">
        <v>2017</v>
      </c>
      <c r="P256">
        <f t="shared" si="97"/>
        <v>82799.429741554763</v>
      </c>
      <c r="Q256">
        <f t="shared" si="92"/>
        <v>85666.703970236122</v>
      </c>
      <c r="R256">
        <f t="shared" si="93"/>
        <v>78607.269674769675</v>
      </c>
      <c r="S256">
        <f t="shared" si="94"/>
        <v>68919.202557627563</v>
      </c>
      <c r="T256">
        <f t="shared" si="95"/>
        <v>53838.672187812197</v>
      </c>
      <c r="V256">
        <f t="shared" si="96"/>
        <v>75815.431887583327</v>
      </c>
      <c r="W256">
        <v>1230.5350000000001</v>
      </c>
    </row>
    <row r="257" spans="1:23">
      <c r="A257" t="s">
        <v>119</v>
      </c>
      <c r="B257" t="s">
        <v>133</v>
      </c>
      <c r="C257">
        <v>2014</v>
      </c>
      <c r="D257">
        <f t="shared" si="86"/>
        <v>392380455.65843612</v>
      </c>
      <c r="E257">
        <f t="shared" si="87"/>
        <v>341465719.03187191</v>
      </c>
      <c r="F257">
        <f t="shared" si="88"/>
        <v>244845508.93775713</v>
      </c>
      <c r="G257">
        <f t="shared" si="89"/>
        <v>283373796.73456776</v>
      </c>
      <c r="H257">
        <f t="shared" si="90"/>
        <v>42365791.666666649</v>
      </c>
      <c r="J257" s="120">
        <f t="shared" si="91"/>
        <v>266039623.32665658</v>
      </c>
      <c r="K257">
        <v>5083894.9999999991</v>
      </c>
      <c r="M257" t="s">
        <v>119</v>
      </c>
      <c r="N257" t="s">
        <v>133</v>
      </c>
      <c r="O257">
        <v>2014</v>
      </c>
      <c r="P257">
        <f t="shared" si="97"/>
        <v>451774.06751028798</v>
      </c>
      <c r="Q257">
        <f t="shared" si="92"/>
        <v>393152.49925862934</v>
      </c>
      <c r="R257">
        <f t="shared" si="93"/>
        <v>281907.13856738678</v>
      </c>
      <c r="S257">
        <f t="shared" si="94"/>
        <v>326267.35335679003</v>
      </c>
      <c r="T257">
        <f t="shared" si="95"/>
        <v>48778.59166666666</v>
      </c>
      <c r="V257">
        <f t="shared" si="96"/>
        <v>306309.35107994458</v>
      </c>
      <c r="W257">
        <v>5853.4309999999996</v>
      </c>
    </row>
    <row r="258" spans="1:23">
      <c r="A258" t="s">
        <v>119</v>
      </c>
      <c r="B258" t="s">
        <v>133</v>
      </c>
      <c r="C258">
        <v>2017</v>
      </c>
      <c r="D258">
        <f t="shared" si="86"/>
        <v>421195.95890709083</v>
      </c>
      <c r="E258">
        <f t="shared" si="87"/>
        <v>465233.73662337655</v>
      </c>
      <c r="F258">
        <f t="shared" si="88"/>
        <v>378968.48051677487</v>
      </c>
      <c r="G258">
        <f t="shared" si="89"/>
        <v>342757.802093771</v>
      </c>
      <c r="H258">
        <f t="shared" si="90"/>
        <v>294622.69366666669</v>
      </c>
      <c r="J258" s="120">
        <f t="shared" si="91"/>
        <v>386238.17585170479</v>
      </c>
      <c r="K258">
        <v>5853.4309999999996</v>
      </c>
      <c r="M258" t="s">
        <v>119</v>
      </c>
      <c r="N258" t="s">
        <v>133</v>
      </c>
      <c r="O258">
        <v>2017</v>
      </c>
      <c r="P258">
        <f t="shared" si="97"/>
        <v>421195.95890709083</v>
      </c>
      <c r="Q258">
        <f t="shared" si="92"/>
        <v>465233.73662337655</v>
      </c>
      <c r="R258">
        <f t="shared" si="93"/>
        <v>378968.48051677487</v>
      </c>
      <c r="S258">
        <f t="shared" si="94"/>
        <v>342757.802093771</v>
      </c>
      <c r="T258">
        <f t="shared" si="95"/>
        <v>294622.69366666669</v>
      </c>
      <c r="V258">
        <f t="shared" si="96"/>
        <v>386238.17585170479</v>
      </c>
      <c r="W258">
        <v>5853.4309999999996</v>
      </c>
    </row>
    <row r="259" spans="1:23">
      <c r="A259" t="s">
        <v>122</v>
      </c>
      <c r="B259" t="s">
        <v>134</v>
      </c>
      <c r="C259">
        <v>2014</v>
      </c>
      <c r="D259">
        <f t="shared" si="86"/>
        <v>158876766.56084657</v>
      </c>
      <c r="E259">
        <f t="shared" si="87"/>
        <v>124124678.54685</v>
      </c>
      <c r="F259">
        <f t="shared" si="88"/>
        <v>135899221.93732193</v>
      </c>
      <c r="G259">
        <f t="shared" si="89"/>
        <v>144132408.16605619</v>
      </c>
      <c r="H259">
        <f t="shared" si="90"/>
        <v>100618762.19780222</v>
      </c>
      <c r="J259" s="120">
        <f t="shared" si="91"/>
        <v>133619424.69314817</v>
      </c>
      <c r="K259">
        <v>2766256.0000000005</v>
      </c>
      <c r="M259" t="s">
        <v>122</v>
      </c>
      <c r="N259" t="s">
        <v>134</v>
      </c>
      <c r="O259">
        <v>2014</v>
      </c>
      <c r="P259">
        <f t="shared" si="97"/>
        <v>158047.59388888886</v>
      </c>
      <c r="Q259">
        <f t="shared" si="92"/>
        <v>123476.87589077589</v>
      </c>
      <c r="R259">
        <f t="shared" si="93"/>
        <v>135189.96832264954</v>
      </c>
      <c r="S259">
        <f t="shared" si="94"/>
        <v>143380.18582051282</v>
      </c>
      <c r="T259">
        <f t="shared" si="95"/>
        <v>100093.63615384615</v>
      </c>
      <c r="V259">
        <f t="shared" si="96"/>
        <v>132922.06926606729</v>
      </c>
      <c r="W259">
        <v>2751.819</v>
      </c>
    </row>
    <row r="260" spans="1:23">
      <c r="A260" t="s">
        <v>122</v>
      </c>
      <c r="B260" t="s">
        <v>134</v>
      </c>
      <c r="C260">
        <v>2017</v>
      </c>
      <c r="D260">
        <f t="shared" si="86"/>
        <v>173458.67628205131</v>
      </c>
      <c r="E260">
        <f t="shared" si="87"/>
        <v>155062.81666666665</v>
      </c>
      <c r="F260">
        <f t="shared" si="88"/>
        <v>171762.14377428126</v>
      </c>
      <c r="G260">
        <f t="shared" si="89"/>
        <v>168381.755025641</v>
      </c>
      <c r="H260">
        <f t="shared" si="90"/>
        <v>130938.20076923077</v>
      </c>
      <c r="J260" s="120">
        <f t="shared" si="91"/>
        <v>162398.20796070594</v>
      </c>
      <c r="K260">
        <v>2751.819</v>
      </c>
      <c r="M260" t="s">
        <v>122</v>
      </c>
      <c r="N260" t="s">
        <v>134</v>
      </c>
      <c r="O260">
        <v>2017</v>
      </c>
      <c r="P260">
        <f t="shared" si="97"/>
        <v>173458.67628205131</v>
      </c>
      <c r="Q260">
        <f t="shared" si="92"/>
        <v>155062.81666666665</v>
      </c>
      <c r="R260">
        <f t="shared" si="93"/>
        <v>171762.14377428126</v>
      </c>
      <c r="S260">
        <f t="shared" si="94"/>
        <v>168381.755025641</v>
      </c>
      <c r="T260">
        <f t="shared" si="95"/>
        <v>130938.20076923077</v>
      </c>
      <c r="V260">
        <f t="shared" si="96"/>
        <v>162398.20796070594</v>
      </c>
      <c r="W260">
        <v>2751.819</v>
      </c>
    </row>
    <row r="261" spans="1:23">
      <c r="A261" t="s">
        <v>119</v>
      </c>
      <c r="B261" t="s">
        <v>135</v>
      </c>
      <c r="C261">
        <v>2014</v>
      </c>
      <c r="D261">
        <f t="shared" si="86"/>
        <v>1121692880.2609427</v>
      </c>
      <c r="E261">
        <f t="shared" si="87"/>
        <v>896458480.74211502</v>
      </c>
      <c r="F261">
        <f t="shared" si="88"/>
        <v>801397719.99819613</v>
      </c>
      <c r="G261">
        <f t="shared" si="89"/>
        <v>811948082.43463194</v>
      </c>
      <c r="H261">
        <f t="shared" si="90"/>
        <v>371304652.49999994</v>
      </c>
      <c r="J261" s="120">
        <f t="shared" si="91"/>
        <v>815382941.75462806</v>
      </c>
      <c r="K261">
        <v>16502429</v>
      </c>
      <c r="M261" t="s">
        <v>119</v>
      </c>
      <c r="N261" t="s">
        <v>135</v>
      </c>
      <c r="O261">
        <v>2014</v>
      </c>
      <c r="P261">
        <f t="shared" si="97"/>
        <v>1227392.8630050505</v>
      </c>
      <c r="Q261">
        <f t="shared" si="92"/>
        <v>980934.05120593682</v>
      </c>
      <c r="R261">
        <f t="shared" si="93"/>
        <v>876915.47237554088</v>
      </c>
      <c r="S261">
        <f t="shared" si="94"/>
        <v>888460.02238961018</v>
      </c>
      <c r="T261">
        <f t="shared" si="95"/>
        <v>406293.6374999999</v>
      </c>
      <c r="V261">
        <f t="shared" si="96"/>
        <v>892218.55726932606</v>
      </c>
      <c r="W261">
        <v>18057.494999999999</v>
      </c>
    </row>
    <row r="262" spans="1:23">
      <c r="A262" t="s">
        <v>119</v>
      </c>
      <c r="B262" t="s">
        <v>135</v>
      </c>
      <c r="C262">
        <v>2017</v>
      </c>
      <c r="D262">
        <f t="shared" si="86"/>
        <v>1348181.4939814813</v>
      </c>
      <c r="E262">
        <f t="shared" si="87"/>
        <v>1008353.4509523809</v>
      </c>
      <c r="F262">
        <f t="shared" si="88"/>
        <v>1143084.0199074075</v>
      </c>
      <c r="G262">
        <f t="shared" si="89"/>
        <v>1010261.1122407406</v>
      </c>
      <c r="H262">
        <f t="shared" si="90"/>
        <v>802555.33333333326</v>
      </c>
      <c r="J262" s="120">
        <f t="shared" si="91"/>
        <v>1083675.8167804233</v>
      </c>
      <c r="K262">
        <v>18057.494999999999</v>
      </c>
      <c r="M262" t="s">
        <v>119</v>
      </c>
      <c r="N262" t="s">
        <v>135</v>
      </c>
      <c r="O262">
        <v>2017</v>
      </c>
      <c r="P262">
        <f t="shared" si="97"/>
        <v>1348181.4939814813</v>
      </c>
      <c r="Q262">
        <f t="shared" si="92"/>
        <v>1008353.4509523809</v>
      </c>
      <c r="R262">
        <f t="shared" si="93"/>
        <v>1143084.0199074075</v>
      </c>
      <c r="S262">
        <f t="shared" si="94"/>
        <v>1010261.1122407406</v>
      </c>
      <c r="T262">
        <f t="shared" si="95"/>
        <v>802555.33333333326</v>
      </c>
      <c r="V262">
        <f t="shared" si="96"/>
        <v>1083675.8167804233</v>
      </c>
      <c r="W262">
        <v>18057.494999999999</v>
      </c>
    </row>
    <row r="263" spans="1:23">
      <c r="A263" t="s">
        <v>112</v>
      </c>
      <c r="B263" t="s">
        <v>136</v>
      </c>
      <c r="C263">
        <v>2014</v>
      </c>
      <c r="D263">
        <f t="shared" si="86"/>
        <v>986141241.63336647</v>
      </c>
      <c r="E263">
        <f t="shared" si="87"/>
        <v>952547504.03677952</v>
      </c>
      <c r="F263">
        <f t="shared" si="88"/>
        <v>1328916198.3841777</v>
      </c>
      <c r="G263">
        <f t="shared" si="89"/>
        <v>1111426318.1074481</v>
      </c>
      <c r="H263">
        <f t="shared" si="90"/>
        <v>473650724.72527474</v>
      </c>
      <c r="J263" s="120">
        <f t="shared" si="91"/>
        <v>1041630273.5094687</v>
      </c>
      <c r="K263">
        <v>21659405</v>
      </c>
      <c r="M263" t="s">
        <v>112</v>
      </c>
      <c r="N263" t="s">
        <v>136</v>
      </c>
      <c r="O263">
        <v>2014</v>
      </c>
      <c r="P263">
        <f t="shared" si="97"/>
        <v>1099092.5277722275</v>
      </c>
      <c r="Q263">
        <f t="shared" si="92"/>
        <v>1061651.0088360619</v>
      </c>
      <c r="R263">
        <f t="shared" si="93"/>
        <v>1481128.4651885151</v>
      </c>
      <c r="S263">
        <f t="shared" si="94"/>
        <v>1238727.5877216116</v>
      </c>
      <c r="T263">
        <f t="shared" si="95"/>
        <v>527902.03912087914</v>
      </c>
      <c r="V263">
        <f t="shared" si="96"/>
        <v>1160937.1984274411</v>
      </c>
      <c r="W263">
        <v>24140.243999999999</v>
      </c>
    </row>
    <row r="264" spans="1:23">
      <c r="A264" t="s">
        <v>112</v>
      </c>
      <c r="B264" t="s">
        <v>136</v>
      </c>
      <c r="C264">
        <v>2017</v>
      </c>
      <c r="D264">
        <f t="shared" si="86"/>
        <v>1633056.3491582491</v>
      </c>
      <c r="E264">
        <f t="shared" si="87"/>
        <v>1525688.9660317458</v>
      </c>
      <c r="F264">
        <f t="shared" si="88"/>
        <v>1518180.2160942759</v>
      </c>
      <c r="G264">
        <f t="shared" si="89"/>
        <v>1150701.2200565657</v>
      </c>
      <c r="H264">
        <f t="shared" si="90"/>
        <v>1517909.281818182</v>
      </c>
      <c r="J264" s="120">
        <f t="shared" si="91"/>
        <v>1486839.3131336221</v>
      </c>
      <c r="K264">
        <v>24140.243999999999</v>
      </c>
      <c r="M264" t="s">
        <v>112</v>
      </c>
      <c r="N264" t="s">
        <v>136</v>
      </c>
      <c r="O264">
        <v>2017</v>
      </c>
      <c r="P264">
        <f t="shared" si="97"/>
        <v>1633056.3491582491</v>
      </c>
      <c r="Q264">
        <f t="shared" si="92"/>
        <v>1525688.9660317458</v>
      </c>
      <c r="R264">
        <f t="shared" si="93"/>
        <v>1518180.2160942759</v>
      </c>
      <c r="S264">
        <f t="shared" si="94"/>
        <v>1150701.2200565657</v>
      </c>
      <c r="T264">
        <f t="shared" si="95"/>
        <v>1517909.281818182</v>
      </c>
      <c r="V264">
        <f t="shared" si="96"/>
        <v>1486839.3131336221</v>
      </c>
      <c r="W264">
        <v>24140.243999999999</v>
      </c>
    </row>
    <row r="265" spans="1:23">
      <c r="A265" t="s">
        <v>122</v>
      </c>
      <c r="B265" t="s">
        <v>137</v>
      </c>
      <c r="C265">
        <v>2014</v>
      </c>
      <c r="D265">
        <f t="shared" si="86"/>
        <v>114765998.94010311</v>
      </c>
      <c r="E265">
        <f t="shared" si="87"/>
        <v>101925857.5435449</v>
      </c>
      <c r="F265">
        <f t="shared" si="88"/>
        <v>95309687.430682749</v>
      </c>
      <c r="G265">
        <f t="shared" si="89"/>
        <v>113184505.71534394</v>
      </c>
      <c r="H265">
        <f t="shared" si="90"/>
        <v>51477345.128205135</v>
      </c>
      <c r="J265" s="120">
        <f t="shared" si="91"/>
        <v>96260071.42375347</v>
      </c>
      <c r="K265">
        <v>1837253.0000000002</v>
      </c>
      <c r="M265" t="s">
        <v>122</v>
      </c>
      <c r="N265" t="s">
        <v>137</v>
      </c>
      <c r="O265">
        <v>2014</v>
      </c>
      <c r="P265">
        <f t="shared" si="97"/>
        <v>112673.69747998915</v>
      </c>
      <c r="Q265">
        <f t="shared" si="92"/>
        <v>100067.64498467519</v>
      </c>
      <c r="R265">
        <f t="shared" si="93"/>
        <v>93572.094415191284</v>
      </c>
      <c r="S265">
        <f t="shared" si="94"/>
        <v>111121.0364931217</v>
      </c>
      <c r="T265">
        <f t="shared" si="95"/>
        <v>50538.860512820516</v>
      </c>
      <c r="V265">
        <f t="shared" si="96"/>
        <v>94505.151936704802</v>
      </c>
      <c r="W265">
        <v>1803.758</v>
      </c>
    </row>
    <row r="266" spans="1:23">
      <c r="A266" t="s">
        <v>122</v>
      </c>
      <c r="B266" t="s">
        <v>137</v>
      </c>
      <c r="C266">
        <v>2017</v>
      </c>
      <c r="D266">
        <f t="shared" si="86"/>
        <v>112432.37997150999</v>
      </c>
      <c r="E266">
        <f t="shared" si="87"/>
        <v>113541.25032967034</v>
      </c>
      <c r="F266">
        <f t="shared" si="88"/>
        <v>127778.45497863248</v>
      </c>
      <c r="G266">
        <f t="shared" si="89"/>
        <v>119228.35708262109</v>
      </c>
      <c r="H266">
        <f t="shared" si="90"/>
        <v>135391.16866666666</v>
      </c>
      <c r="J266" s="120">
        <f t="shared" si="91"/>
        <v>122166.34630362231</v>
      </c>
      <c r="K266">
        <v>1803.758</v>
      </c>
      <c r="M266" t="s">
        <v>122</v>
      </c>
      <c r="N266" t="s">
        <v>137</v>
      </c>
      <c r="O266">
        <v>2017</v>
      </c>
      <c r="P266">
        <f t="shared" si="97"/>
        <v>112432.37997150999</v>
      </c>
      <c r="Q266">
        <f t="shared" si="92"/>
        <v>113541.25032967034</v>
      </c>
      <c r="R266">
        <f t="shared" si="93"/>
        <v>127778.45497863248</v>
      </c>
      <c r="S266">
        <f t="shared" si="94"/>
        <v>119228.35708262109</v>
      </c>
      <c r="T266">
        <f t="shared" si="95"/>
        <v>135391.16866666666</v>
      </c>
      <c r="V266">
        <f t="shared" si="96"/>
        <v>122166.34630362231</v>
      </c>
      <c r="W266">
        <v>1803.758</v>
      </c>
    </row>
    <row r="267" spans="1:23">
      <c r="A267" t="s">
        <v>127</v>
      </c>
      <c r="B267" t="s">
        <v>138</v>
      </c>
      <c r="C267">
        <v>2014</v>
      </c>
      <c r="D267">
        <f t="shared" si="86"/>
        <v>73464398.412698403</v>
      </c>
      <c r="E267">
        <f t="shared" si="87"/>
        <v>69782031.859410405</v>
      </c>
      <c r="F267">
        <f t="shared" si="88"/>
        <v>64765499.074074075</v>
      </c>
      <c r="G267">
        <f t="shared" si="89"/>
        <v>77312465.814814806</v>
      </c>
      <c r="H267">
        <f t="shared" si="90"/>
        <v>48605248.263888881</v>
      </c>
      <c r="J267" s="120">
        <f t="shared" si="91"/>
        <v>67277350.720899448</v>
      </c>
      <c r="K267">
        <v>1643344.9999999998</v>
      </c>
      <c r="M267" t="s">
        <v>127</v>
      </c>
      <c r="N267" t="s">
        <v>138</v>
      </c>
      <c r="O267">
        <v>2014</v>
      </c>
      <c r="P267">
        <f t="shared" si="97"/>
        <v>35589.359076479072</v>
      </c>
      <c r="Q267">
        <f t="shared" si="92"/>
        <v>33805.460094825801</v>
      </c>
      <c r="R267">
        <f t="shared" si="93"/>
        <v>31375.232794612795</v>
      </c>
      <c r="S267">
        <f t="shared" si="94"/>
        <v>37453.530777104381</v>
      </c>
      <c r="T267">
        <f t="shared" si="95"/>
        <v>23546.502398989895</v>
      </c>
      <c r="V267">
        <f t="shared" si="96"/>
        <v>32592.083298220292</v>
      </c>
      <c r="W267">
        <v>796.10799999999995</v>
      </c>
    </row>
    <row r="268" spans="1:23">
      <c r="A268" t="s">
        <v>127</v>
      </c>
      <c r="B268" t="s">
        <v>138</v>
      </c>
      <c r="C268">
        <v>2017</v>
      </c>
      <c r="D268">
        <f t="shared" si="86"/>
        <v>41383.359283679267</v>
      </c>
      <c r="E268">
        <f t="shared" si="87"/>
        <v>27181.262850165702</v>
      </c>
      <c r="F268">
        <f t="shared" si="88"/>
        <v>22500.23051146384</v>
      </c>
      <c r="G268">
        <f t="shared" si="89"/>
        <v>42752.004050468051</v>
      </c>
      <c r="H268">
        <f t="shared" si="90"/>
        <v>30782.842666666667</v>
      </c>
      <c r="J268" s="120">
        <f t="shared" si="91"/>
        <v>30749.885582185008</v>
      </c>
      <c r="K268">
        <v>796.10799999999995</v>
      </c>
      <c r="M268" t="s">
        <v>127</v>
      </c>
      <c r="N268" t="s">
        <v>138</v>
      </c>
      <c r="O268">
        <v>2017</v>
      </c>
      <c r="P268">
        <f t="shared" si="97"/>
        <v>41383.359283679267</v>
      </c>
      <c r="Q268">
        <f t="shared" si="92"/>
        <v>27181.262850165702</v>
      </c>
      <c r="R268">
        <f t="shared" si="93"/>
        <v>22500.23051146384</v>
      </c>
      <c r="S268">
        <f t="shared" si="94"/>
        <v>42752.004050468051</v>
      </c>
      <c r="T268">
        <f t="shared" si="95"/>
        <v>30782.842666666667</v>
      </c>
      <c r="V268">
        <f t="shared" si="96"/>
        <v>30749.885582185008</v>
      </c>
      <c r="W268">
        <v>796.10799999999995</v>
      </c>
    </row>
    <row r="269" spans="1:23">
      <c r="A269" t="s">
        <v>127</v>
      </c>
      <c r="B269" t="s">
        <v>139</v>
      </c>
      <c r="C269">
        <v>2014</v>
      </c>
      <c r="D269">
        <f t="shared" si="86"/>
        <v>1927121686.5445669</v>
      </c>
      <c r="E269">
        <f t="shared" si="87"/>
        <v>1314305643.3594902</v>
      </c>
      <c r="F269">
        <f t="shared" si="88"/>
        <v>1382311844.6965687</v>
      </c>
      <c r="G269">
        <f t="shared" si="89"/>
        <v>1790666016.6984122</v>
      </c>
      <c r="H269">
        <f t="shared" si="90"/>
        <v>839856149.79020977</v>
      </c>
      <c r="J269" s="120">
        <f t="shared" si="91"/>
        <v>1442949216.9024506</v>
      </c>
      <c r="K269">
        <v>23971942</v>
      </c>
      <c r="M269" t="s">
        <v>127</v>
      </c>
      <c r="N269" t="s">
        <v>139</v>
      </c>
      <c r="O269">
        <v>2014</v>
      </c>
      <c r="P269">
        <f t="shared" si="97"/>
        <v>2076663.7007081811</v>
      </c>
      <c r="Q269">
        <f t="shared" si="92"/>
        <v>1416293.9684906327</v>
      </c>
      <c r="R269">
        <f t="shared" si="93"/>
        <v>1489577.3582868367</v>
      </c>
      <c r="S269">
        <f t="shared" si="94"/>
        <v>1929619.2570158727</v>
      </c>
      <c r="T269">
        <f t="shared" si="95"/>
        <v>905027.84139860142</v>
      </c>
      <c r="V269">
        <f t="shared" si="96"/>
        <v>1554920.107862798</v>
      </c>
      <c r="W269">
        <v>25832.132000000001</v>
      </c>
    </row>
    <row r="270" spans="1:23">
      <c r="A270" t="s">
        <v>127</v>
      </c>
      <c r="B270" t="s">
        <v>139</v>
      </c>
      <c r="C270">
        <v>2017</v>
      </c>
      <c r="D270">
        <f t="shared" si="86"/>
        <v>2127839.0782051282</v>
      </c>
      <c r="E270">
        <f t="shared" si="87"/>
        <v>1759102.5264380067</v>
      </c>
      <c r="F270">
        <f t="shared" si="88"/>
        <v>1723942.2041982713</v>
      </c>
      <c r="G270">
        <f t="shared" si="89"/>
        <v>1780230.2608465613</v>
      </c>
      <c r="H270">
        <f t="shared" si="90"/>
        <v>1930786.2764102567</v>
      </c>
      <c r="J270" s="120">
        <f t="shared" si="91"/>
        <v>1837804.0368845756</v>
      </c>
      <c r="K270">
        <v>25832.132000000001</v>
      </c>
      <c r="M270" t="s">
        <v>127</v>
      </c>
      <c r="N270" t="s">
        <v>139</v>
      </c>
      <c r="O270">
        <v>2017</v>
      </c>
      <c r="P270">
        <f t="shared" si="97"/>
        <v>2127839.0782051282</v>
      </c>
      <c r="Q270">
        <f t="shared" si="92"/>
        <v>1759102.5264380067</v>
      </c>
      <c r="R270">
        <f t="shared" si="93"/>
        <v>1723942.2041982713</v>
      </c>
      <c r="S270">
        <f t="shared" si="94"/>
        <v>1780230.2608465613</v>
      </c>
      <c r="T270">
        <f t="shared" si="95"/>
        <v>1930786.2764102567</v>
      </c>
      <c r="V270">
        <f t="shared" si="96"/>
        <v>1837804.0368845756</v>
      </c>
      <c r="W270">
        <v>25832.132000000001</v>
      </c>
    </row>
    <row r="271" spans="1:23">
      <c r="A271" t="s">
        <v>127</v>
      </c>
      <c r="B271" t="s">
        <v>140</v>
      </c>
      <c r="C271">
        <v>2014</v>
      </c>
      <c r="D271">
        <f t="shared" ref="D271:D302" si="98">D35*K271</f>
        <v>23710562.962962959</v>
      </c>
      <c r="E271">
        <f t="shared" ref="E271:E302" si="99">E35*K271</f>
        <v>26979591.715797428</v>
      </c>
      <c r="F271">
        <f t="shared" ref="F271:F302" si="100">F35*K271</f>
        <v>23149360.370370369</v>
      </c>
      <c r="G271">
        <f t="shared" ref="G271:G302" si="101">G35*K271</f>
        <v>27921522.123456791</v>
      </c>
      <c r="H271">
        <f t="shared" ref="H271:H302" si="102">H35*K271</f>
        <v>11456817.777777776</v>
      </c>
      <c r="J271" s="120">
        <f t="shared" ref="J271:J302" si="103">J35*K271</f>
        <v>23022986.963970773</v>
      </c>
      <c r="K271">
        <v>468688</v>
      </c>
      <c r="M271" t="s">
        <v>127</v>
      </c>
      <c r="N271" t="s">
        <v>140</v>
      </c>
      <c r="O271">
        <v>2014</v>
      </c>
      <c r="P271">
        <f t="shared" ref="P271:P302" si="104">D35*W271</f>
        <v>26918.425757575755</v>
      </c>
      <c r="Q271">
        <f t="shared" ref="Q271:Q302" si="105">E35*W271</f>
        <v>30629.729783549781</v>
      </c>
      <c r="R271">
        <f t="shared" ref="R271:R302" si="106">F35*W271</f>
        <v>26281.296628787877</v>
      </c>
      <c r="S271">
        <f t="shared" ref="S271:S302" si="107">G35*W271</f>
        <v>31699.096368686867</v>
      </c>
      <c r="T271">
        <f t="shared" ref="T271:T302" si="108">H35*W271</f>
        <v>13006.839999999997</v>
      </c>
      <c r="V271">
        <f t="shared" ref="V271:V302" si="109">J35*W271</f>
        <v>26137.825840548336</v>
      </c>
      <c r="W271">
        <v>532.09799999999996</v>
      </c>
    </row>
    <row r="272" spans="1:23">
      <c r="A272" t="s">
        <v>127</v>
      </c>
      <c r="B272" t="s">
        <v>140</v>
      </c>
      <c r="C272">
        <v>2017</v>
      </c>
      <c r="D272">
        <f t="shared" si="98"/>
        <v>38492.005151515143</v>
      </c>
      <c r="E272">
        <f t="shared" si="99"/>
        <v>38869.234505494504</v>
      </c>
      <c r="F272">
        <f t="shared" si="100"/>
        <v>37751.183653846143</v>
      </c>
      <c r="G272">
        <f t="shared" si="101"/>
        <v>37524.288459207448</v>
      </c>
      <c r="H272">
        <f t="shared" si="102"/>
        <v>32159.76923076923</v>
      </c>
      <c r="J272" s="120">
        <f t="shared" si="103"/>
        <v>37270.604706959704</v>
      </c>
      <c r="K272">
        <v>532.09799999999996</v>
      </c>
      <c r="M272" t="s">
        <v>127</v>
      </c>
      <c r="N272" t="s">
        <v>140</v>
      </c>
      <c r="O272">
        <v>2017</v>
      </c>
      <c r="P272">
        <f t="shared" si="104"/>
        <v>38492.005151515143</v>
      </c>
      <c r="Q272">
        <f t="shared" si="105"/>
        <v>38869.234505494504</v>
      </c>
      <c r="R272">
        <f t="shared" si="106"/>
        <v>37751.183653846143</v>
      </c>
      <c r="S272">
        <f t="shared" si="107"/>
        <v>37524.288459207448</v>
      </c>
      <c r="T272">
        <f t="shared" si="108"/>
        <v>32159.76923076923</v>
      </c>
      <c r="V272">
        <f t="shared" si="109"/>
        <v>37270.604706959704</v>
      </c>
      <c r="W272">
        <v>532.09799999999996</v>
      </c>
    </row>
    <row r="273" spans="1:23">
      <c r="A273" t="s">
        <v>115</v>
      </c>
      <c r="B273" t="s">
        <v>141</v>
      </c>
      <c r="C273">
        <v>2014</v>
      </c>
      <c r="D273">
        <f t="shared" si="98"/>
        <v>30863155.892255891</v>
      </c>
      <c r="E273">
        <f t="shared" si="99"/>
        <v>50036948.670377247</v>
      </c>
      <c r="F273">
        <f t="shared" si="100"/>
        <v>54915727.104377091</v>
      </c>
      <c r="G273">
        <f t="shared" si="101"/>
        <v>53815688.36363636</v>
      </c>
      <c r="H273">
        <f t="shared" si="102"/>
        <v>48415498.18181818</v>
      </c>
      <c r="J273" s="120">
        <f t="shared" si="103"/>
        <v>48730920.972170688</v>
      </c>
      <c r="K273">
        <v>1024174</v>
      </c>
      <c r="M273" t="s">
        <v>115</v>
      </c>
      <c r="N273" t="s">
        <v>141</v>
      </c>
      <c r="O273">
        <v>2014</v>
      </c>
      <c r="P273">
        <f t="shared" si="104"/>
        <v>27842.063804713805</v>
      </c>
      <c r="Q273">
        <f t="shared" si="105"/>
        <v>45138.997526283252</v>
      </c>
      <c r="R273">
        <f t="shared" si="106"/>
        <v>49540.208501683497</v>
      </c>
      <c r="S273">
        <f t="shared" si="107"/>
        <v>48547.848909090906</v>
      </c>
      <c r="T273">
        <f t="shared" si="108"/>
        <v>43676.265454545457</v>
      </c>
      <c r="V273">
        <f t="shared" si="109"/>
        <v>43960.812552875701</v>
      </c>
      <c r="W273">
        <v>923.92100000000005</v>
      </c>
    </row>
    <row r="274" spans="1:23">
      <c r="A274" t="s">
        <v>115</v>
      </c>
      <c r="B274" t="s">
        <v>141</v>
      </c>
      <c r="C274">
        <v>2017</v>
      </c>
      <c r="D274">
        <f t="shared" si="98"/>
        <v>44492.214205246921</v>
      </c>
      <c r="E274">
        <f t="shared" si="99"/>
        <v>36283.453133597883</v>
      </c>
      <c r="F274">
        <f t="shared" si="100"/>
        <v>36030.067391975303</v>
      </c>
      <c r="G274">
        <f t="shared" si="101"/>
        <v>44666.56966732804</v>
      </c>
      <c r="H274">
        <f t="shared" si="102"/>
        <v>22636.0645</v>
      </c>
      <c r="J274" s="120">
        <f t="shared" si="103"/>
        <v>36851.755334486021</v>
      </c>
      <c r="K274">
        <v>923.92100000000005</v>
      </c>
      <c r="M274" t="s">
        <v>115</v>
      </c>
      <c r="N274" t="s">
        <v>141</v>
      </c>
      <c r="O274">
        <v>2017</v>
      </c>
      <c r="P274">
        <f t="shared" si="104"/>
        <v>44492.214205246921</v>
      </c>
      <c r="Q274">
        <f t="shared" si="105"/>
        <v>36283.453133597883</v>
      </c>
      <c r="R274">
        <f t="shared" si="106"/>
        <v>36030.067391975303</v>
      </c>
      <c r="S274">
        <f t="shared" si="107"/>
        <v>44666.56966732804</v>
      </c>
      <c r="T274">
        <f t="shared" si="108"/>
        <v>22636.0645</v>
      </c>
      <c r="V274">
        <f t="shared" si="109"/>
        <v>36851.755334486021</v>
      </c>
      <c r="W274">
        <v>923.92100000000005</v>
      </c>
    </row>
    <row r="275" spans="1:23">
      <c r="A275" t="s">
        <v>127</v>
      </c>
      <c r="B275" t="s">
        <v>142</v>
      </c>
      <c r="C275">
        <v>2014</v>
      </c>
      <c r="D275">
        <f t="shared" si="98"/>
        <v>532061085.72446072</v>
      </c>
      <c r="E275">
        <f t="shared" si="99"/>
        <v>567962221.45473576</v>
      </c>
      <c r="F275">
        <f t="shared" si="100"/>
        <v>499609007.77964324</v>
      </c>
      <c r="G275">
        <f t="shared" si="101"/>
        <v>422325869.94729346</v>
      </c>
      <c r="H275">
        <f t="shared" si="102"/>
        <v>545155366.77777779</v>
      </c>
      <c r="J275" s="120">
        <f t="shared" si="103"/>
        <v>514309038.32888532</v>
      </c>
      <c r="K275">
        <v>6939743</v>
      </c>
      <c r="M275" t="s">
        <v>127</v>
      </c>
      <c r="N275" t="s">
        <v>142</v>
      </c>
      <c r="O275">
        <v>2014</v>
      </c>
      <c r="P275">
        <f t="shared" si="104"/>
        <v>556001.73117623117</v>
      </c>
      <c r="Q275">
        <f t="shared" si="105"/>
        <v>593518.276085819</v>
      </c>
      <c r="R275">
        <f t="shared" si="106"/>
        <v>522089.43801722972</v>
      </c>
      <c r="S275">
        <f t="shared" si="107"/>
        <v>441328.86450712255</v>
      </c>
      <c r="T275">
        <f t="shared" si="108"/>
        <v>569685.20311111107</v>
      </c>
      <c r="V275">
        <f t="shared" si="109"/>
        <v>537450.91182731546</v>
      </c>
      <c r="W275">
        <v>7252.0039999999999</v>
      </c>
    </row>
    <row r="276" spans="1:23">
      <c r="A276" t="s">
        <v>127</v>
      </c>
      <c r="B276" t="s">
        <v>142</v>
      </c>
      <c r="C276">
        <v>2017</v>
      </c>
      <c r="D276">
        <f t="shared" si="98"/>
        <v>660413.4696784697</v>
      </c>
      <c r="E276">
        <f t="shared" si="99"/>
        <v>627722.73939647642</v>
      </c>
      <c r="F276">
        <f t="shared" si="100"/>
        <v>606787.15804843302</v>
      </c>
      <c r="G276">
        <f t="shared" si="101"/>
        <v>526887.45870736672</v>
      </c>
      <c r="H276">
        <f t="shared" si="102"/>
        <v>640813.44436363631</v>
      </c>
      <c r="J276" s="120">
        <f t="shared" si="103"/>
        <v>613614.01159378199</v>
      </c>
      <c r="K276">
        <v>7252.0039999999999</v>
      </c>
      <c r="M276" t="s">
        <v>127</v>
      </c>
      <c r="N276" t="s">
        <v>142</v>
      </c>
      <c r="O276">
        <v>2017</v>
      </c>
      <c r="P276">
        <f t="shared" si="104"/>
        <v>660413.4696784697</v>
      </c>
      <c r="Q276">
        <f t="shared" si="105"/>
        <v>627722.73939647642</v>
      </c>
      <c r="R276">
        <f t="shared" si="106"/>
        <v>606787.15804843302</v>
      </c>
      <c r="S276">
        <f t="shared" si="107"/>
        <v>526887.45870736672</v>
      </c>
      <c r="T276">
        <f t="shared" si="108"/>
        <v>640813.44436363631</v>
      </c>
      <c r="V276">
        <f t="shared" si="109"/>
        <v>613614.01159378199</v>
      </c>
      <c r="W276">
        <v>7252.0039999999999</v>
      </c>
    </row>
    <row r="277" spans="1:23">
      <c r="A277" t="s">
        <v>122</v>
      </c>
      <c r="B277" t="s">
        <v>143</v>
      </c>
      <c r="C277">
        <v>2014</v>
      </c>
      <c r="D277">
        <f t="shared" si="98"/>
        <v>199873527.77777779</v>
      </c>
      <c r="E277">
        <f t="shared" si="99"/>
        <v>128361219.90654844</v>
      </c>
      <c r="F277">
        <f t="shared" si="100"/>
        <v>123500497.25028056</v>
      </c>
      <c r="G277">
        <f t="shared" si="101"/>
        <v>181156366.94276094</v>
      </c>
      <c r="H277">
        <f t="shared" si="102"/>
        <v>13705613.333333332</v>
      </c>
      <c r="J277" s="120">
        <f t="shared" si="103"/>
        <v>130116730.69703837</v>
      </c>
      <c r="K277">
        <v>4111684</v>
      </c>
      <c r="M277" t="s">
        <v>122</v>
      </c>
      <c r="N277" t="s">
        <v>143</v>
      </c>
      <c r="O277">
        <v>2014</v>
      </c>
      <c r="P277">
        <f t="shared" si="104"/>
        <v>219675.11805555556</v>
      </c>
      <c r="Q277">
        <f t="shared" si="105"/>
        <v>141078.04295162504</v>
      </c>
      <c r="R277">
        <f t="shared" si="106"/>
        <v>135735.76558641973</v>
      </c>
      <c r="S277">
        <f t="shared" si="107"/>
        <v>199103.63687037036</v>
      </c>
      <c r="T277">
        <f t="shared" si="108"/>
        <v>15063.436666666665</v>
      </c>
      <c r="V277">
        <f t="shared" si="109"/>
        <v>143007.47324905513</v>
      </c>
      <c r="W277">
        <v>4519.0309999999999</v>
      </c>
    </row>
    <row r="278" spans="1:23">
      <c r="A278" t="s">
        <v>122</v>
      </c>
      <c r="B278" t="s">
        <v>143</v>
      </c>
      <c r="C278">
        <v>2017</v>
      </c>
      <c r="D278">
        <f t="shared" si="98"/>
        <v>288715.86944444448</v>
      </c>
      <c r="E278">
        <f t="shared" si="99"/>
        <v>185304.18121693117</v>
      </c>
      <c r="F278">
        <f t="shared" si="100"/>
        <v>226978.60249999995</v>
      </c>
      <c r="G278">
        <f t="shared" si="101"/>
        <v>257329.90582407406</v>
      </c>
      <c r="H278">
        <f t="shared" si="102"/>
        <v>112975.77499999999</v>
      </c>
      <c r="J278" s="120">
        <f t="shared" si="103"/>
        <v>217277.0319801587</v>
      </c>
      <c r="K278">
        <v>4519.0309999999999</v>
      </c>
      <c r="M278" t="s">
        <v>122</v>
      </c>
      <c r="N278" t="s">
        <v>143</v>
      </c>
      <c r="O278">
        <v>2017</v>
      </c>
      <c r="P278">
        <f t="shared" si="104"/>
        <v>288715.86944444448</v>
      </c>
      <c r="Q278">
        <f t="shared" si="105"/>
        <v>185304.18121693117</v>
      </c>
      <c r="R278">
        <f t="shared" si="106"/>
        <v>226978.60249999995</v>
      </c>
      <c r="S278">
        <f t="shared" si="107"/>
        <v>257329.90582407406</v>
      </c>
      <c r="T278">
        <f t="shared" si="108"/>
        <v>112975.77499999999</v>
      </c>
      <c r="V278">
        <f t="shared" si="109"/>
        <v>217277.0319801587</v>
      </c>
      <c r="W278">
        <v>4519.0309999999999</v>
      </c>
    </row>
    <row r="279" spans="1:23">
      <c r="A279" t="s">
        <v>119</v>
      </c>
      <c r="B279" t="s">
        <v>145</v>
      </c>
      <c r="C279">
        <v>2014</v>
      </c>
      <c r="D279">
        <f t="shared" si="98"/>
        <v>31456435.714285713</v>
      </c>
      <c r="E279">
        <f t="shared" si="99"/>
        <v>21996897.021166667</v>
      </c>
      <c r="F279">
        <f t="shared" si="100"/>
        <v>27503916.672178131</v>
      </c>
      <c r="G279">
        <f t="shared" si="101"/>
        <v>25731504.248356581</v>
      </c>
      <c r="H279">
        <f t="shared" si="102"/>
        <v>16978936.706349209</v>
      </c>
      <c r="J279" s="120">
        <f t="shared" si="103"/>
        <v>25323317.093529928</v>
      </c>
      <c r="K279">
        <v>431755.00000000006</v>
      </c>
      <c r="M279" t="s">
        <v>119</v>
      </c>
      <c r="N279" t="s">
        <v>145</v>
      </c>
      <c r="O279">
        <v>2014</v>
      </c>
      <c r="P279">
        <f t="shared" si="104"/>
        <v>33039.329999999994</v>
      </c>
      <c r="Q279">
        <f t="shared" si="105"/>
        <v>23103.785383042887</v>
      </c>
      <c r="R279">
        <f t="shared" si="106"/>
        <v>28887.919390432096</v>
      </c>
      <c r="S279">
        <f t="shared" si="107"/>
        <v>27026.318810549939</v>
      </c>
      <c r="T279">
        <f t="shared" si="108"/>
        <v>17833.320277777777</v>
      </c>
      <c r="V279">
        <f t="shared" si="109"/>
        <v>26597.591594517824</v>
      </c>
      <c r="W279">
        <v>453.48099999999999</v>
      </c>
    </row>
    <row r="280" spans="1:23">
      <c r="A280" t="s">
        <v>119</v>
      </c>
      <c r="B280" t="s">
        <v>145</v>
      </c>
      <c r="C280">
        <v>2017</v>
      </c>
      <c r="D280">
        <f t="shared" si="98"/>
        <v>35690.634259259263</v>
      </c>
      <c r="E280">
        <f t="shared" si="99"/>
        <v>34406.97111111111</v>
      </c>
      <c r="F280">
        <f t="shared" si="100"/>
        <v>34281.004166666666</v>
      </c>
      <c r="G280">
        <f t="shared" si="101"/>
        <v>33847.91781481482</v>
      </c>
      <c r="H280">
        <f t="shared" si="102"/>
        <v>26561.030000000002</v>
      </c>
      <c r="J280" s="120">
        <f t="shared" si="103"/>
        <v>33383.125497354493</v>
      </c>
      <c r="K280">
        <v>453.48099999999999</v>
      </c>
      <c r="M280" t="s">
        <v>119</v>
      </c>
      <c r="N280" t="s">
        <v>145</v>
      </c>
      <c r="O280">
        <v>2017</v>
      </c>
      <c r="P280">
        <f t="shared" si="104"/>
        <v>35690.634259259263</v>
      </c>
      <c r="Q280">
        <f t="shared" si="105"/>
        <v>34406.97111111111</v>
      </c>
      <c r="R280">
        <f t="shared" si="106"/>
        <v>34281.004166666666</v>
      </c>
      <c r="S280">
        <f t="shared" si="107"/>
        <v>33847.91781481482</v>
      </c>
      <c r="T280">
        <f t="shared" si="108"/>
        <v>26561.030000000002</v>
      </c>
      <c r="V280">
        <f t="shared" si="109"/>
        <v>33383.125497354493</v>
      </c>
      <c r="W280">
        <v>453.48099999999999</v>
      </c>
    </row>
    <row r="281" spans="1:23">
      <c r="A281" t="s">
        <v>122</v>
      </c>
      <c r="B281" t="s">
        <v>146</v>
      </c>
      <c r="C281">
        <v>2014</v>
      </c>
      <c r="D281">
        <f t="shared" si="98"/>
        <v>187664666.66666663</v>
      </c>
      <c r="E281">
        <f t="shared" si="99"/>
        <v>175413574.36022031</v>
      </c>
      <c r="F281">
        <f t="shared" si="100"/>
        <v>186677937.76455024</v>
      </c>
      <c r="G281">
        <f t="shared" si="101"/>
        <v>183418381.23280424</v>
      </c>
      <c r="H281">
        <f t="shared" si="102"/>
        <v>113134984.76190476</v>
      </c>
      <c r="J281" s="120">
        <f t="shared" si="103"/>
        <v>173622431.53341973</v>
      </c>
      <c r="K281">
        <v>2814970</v>
      </c>
      <c r="M281" t="s">
        <v>122</v>
      </c>
      <c r="N281" t="s">
        <v>146</v>
      </c>
      <c r="O281">
        <v>2014</v>
      </c>
      <c r="P281">
        <f t="shared" si="104"/>
        <v>194736.59999999998</v>
      </c>
      <c r="Q281">
        <f t="shared" si="105"/>
        <v>182023.83896501461</v>
      </c>
      <c r="R281">
        <f t="shared" si="106"/>
        <v>193712.68732142853</v>
      </c>
      <c r="S281">
        <f t="shared" si="107"/>
        <v>190330.29804285715</v>
      </c>
      <c r="T281">
        <f t="shared" si="108"/>
        <v>117398.35028571429</v>
      </c>
      <c r="V281">
        <f t="shared" si="109"/>
        <v>180165.19892157437</v>
      </c>
      <c r="W281">
        <v>2921.049</v>
      </c>
    </row>
    <row r="282" spans="1:23">
      <c r="A282" t="s">
        <v>122</v>
      </c>
      <c r="B282" t="s">
        <v>146</v>
      </c>
      <c r="C282">
        <v>2017</v>
      </c>
      <c r="D282">
        <f t="shared" si="98"/>
        <v>194367.78068181817</v>
      </c>
      <c r="E282">
        <f t="shared" si="99"/>
        <v>179892.50058441557</v>
      </c>
      <c r="F282">
        <f t="shared" si="100"/>
        <v>171003.07687499994</v>
      </c>
      <c r="G282">
        <f t="shared" si="101"/>
        <v>155467.99739393938</v>
      </c>
      <c r="H282">
        <f t="shared" si="102"/>
        <v>108344.36290909089</v>
      </c>
      <c r="J282" s="120">
        <f t="shared" si="103"/>
        <v>165615.797491342</v>
      </c>
      <c r="K282">
        <v>2921.049</v>
      </c>
      <c r="M282" t="s">
        <v>122</v>
      </c>
      <c r="N282" t="s">
        <v>146</v>
      </c>
      <c r="O282">
        <v>2017</v>
      </c>
      <c r="P282">
        <f t="shared" si="104"/>
        <v>194367.78068181817</v>
      </c>
      <c r="Q282">
        <f t="shared" si="105"/>
        <v>179892.50058441557</v>
      </c>
      <c r="R282">
        <f t="shared" si="106"/>
        <v>171003.07687499994</v>
      </c>
      <c r="S282">
        <f t="shared" si="107"/>
        <v>155467.99739393938</v>
      </c>
      <c r="T282">
        <f t="shared" si="108"/>
        <v>108344.36290909089</v>
      </c>
      <c r="V282">
        <f t="shared" si="109"/>
        <v>165615.797491342</v>
      </c>
      <c r="W282">
        <v>2921.049</v>
      </c>
    </row>
    <row r="283" spans="1:23">
      <c r="A283" t="s">
        <v>122</v>
      </c>
      <c r="B283" t="s">
        <v>147</v>
      </c>
      <c r="C283">
        <v>2014</v>
      </c>
      <c r="D283">
        <f t="shared" si="98"/>
        <v>163848677.1989122</v>
      </c>
      <c r="E283">
        <f t="shared" si="99"/>
        <v>145128976.46773863</v>
      </c>
      <c r="F283">
        <f t="shared" si="100"/>
        <v>133935293.8538776</v>
      </c>
      <c r="G283">
        <f t="shared" si="101"/>
        <v>135854823.93410665</v>
      </c>
      <c r="H283">
        <f t="shared" si="102"/>
        <v>90321399.444444448</v>
      </c>
      <c r="J283" s="120">
        <f t="shared" si="103"/>
        <v>135345701.18876943</v>
      </c>
      <c r="K283">
        <v>2227103</v>
      </c>
      <c r="M283" t="s">
        <v>122</v>
      </c>
      <c r="N283" t="s">
        <v>147</v>
      </c>
      <c r="O283">
        <v>2014</v>
      </c>
      <c r="P283">
        <f t="shared" si="104"/>
        <v>188424.76854700857</v>
      </c>
      <c r="Q283">
        <f t="shared" si="105"/>
        <v>166897.2509750567</v>
      </c>
      <c r="R283">
        <f t="shared" si="106"/>
        <v>154024.59864875863</v>
      </c>
      <c r="S283">
        <f t="shared" si="107"/>
        <v>156232.04406284087</v>
      </c>
      <c r="T283">
        <f t="shared" si="108"/>
        <v>103868.94222222223</v>
      </c>
      <c r="V283">
        <f t="shared" si="109"/>
        <v>155646.55666622479</v>
      </c>
      <c r="W283">
        <v>2561.152</v>
      </c>
    </row>
    <row r="284" spans="1:23">
      <c r="A284" t="s">
        <v>122</v>
      </c>
      <c r="B284" t="s">
        <v>147</v>
      </c>
      <c r="C284">
        <v>2017</v>
      </c>
      <c r="D284">
        <f t="shared" si="98"/>
        <v>136285.76790123456</v>
      </c>
      <c r="E284">
        <f t="shared" si="99"/>
        <v>143185.5204232804</v>
      </c>
      <c r="F284">
        <f t="shared" si="100"/>
        <v>173312.52345679014</v>
      </c>
      <c r="G284">
        <f t="shared" si="101"/>
        <v>175732.82646913582</v>
      </c>
      <c r="H284">
        <f t="shared" si="102"/>
        <v>138535.03999999998</v>
      </c>
      <c r="J284" s="120">
        <f t="shared" si="103"/>
        <v>156317.22469135802</v>
      </c>
      <c r="K284">
        <v>2561.152</v>
      </c>
      <c r="M284" t="s">
        <v>122</v>
      </c>
      <c r="N284" t="s">
        <v>147</v>
      </c>
      <c r="O284">
        <v>2017</v>
      </c>
      <c r="P284">
        <f t="shared" si="104"/>
        <v>136285.76790123456</v>
      </c>
      <c r="Q284">
        <f t="shared" si="105"/>
        <v>143185.5204232804</v>
      </c>
      <c r="R284">
        <f t="shared" si="106"/>
        <v>173312.52345679014</v>
      </c>
      <c r="S284">
        <f t="shared" si="107"/>
        <v>175732.82646913582</v>
      </c>
      <c r="T284">
        <f t="shared" si="108"/>
        <v>138535.03999999998</v>
      </c>
      <c r="V284">
        <f t="shared" si="109"/>
        <v>156317.22469135802</v>
      </c>
      <c r="W284">
        <v>2561.152</v>
      </c>
    </row>
    <row r="285" spans="1:23">
      <c r="A285" t="s">
        <v>110</v>
      </c>
      <c r="B285" t="s">
        <v>148</v>
      </c>
      <c r="C285">
        <v>2014</v>
      </c>
      <c r="D285">
        <f t="shared" si="98"/>
        <v>22805113872.592594</v>
      </c>
      <c r="E285">
        <f t="shared" si="99"/>
        <v>17543066178.379585</v>
      </c>
      <c r="F285">
        <f t="shared" si="100"/>
        <v>15193829615.725508</v>
      </c>
      <c r="G285">
        <f t="shared" si="101"/>
        <v>20290082433.546383</v>
      </c>
      <c r="H285">
        <f t="shared" si="102"/>
        <v>15486973027.936508</v>
      </c>
      <c r="J285" s="120">
        <f t="shared" si="103"/>
        <v>17883714440.505188</v>
      </c>
      <c r="K285">
        <v>331934272</v>
      </c>
      <c r="M285" t="s">
        <v>110</v>
      </c>
      <c r="N285" t="s">
        <v>148</v>
      </c>
      <c r="O285">
        <v>2014</v>
      </c>
      <c r="P285">
        <f t="shared" si="104"/>
        <v>23716078.471296296</v>
      </c>
      <c r="Q285">
        <f t="shared" si="105"/>
        <v>18243834.976575602</v>
      </c>
      <c r="R285">
        <f t="shared" si="106"/>
        <v>15800756.683750197</v>
      </c>
      <c r="S285">
        <f t="shared" si="107"/>
        <v>21100582.521596998</v>
      </c>
      <c r="T285">
        <f t="shared" si="108"/>
        <v>16105609.893700395</v>
      </c>
      <c r="V285">
        <f t="shared" si="109"/>
        <v>18598090.647510476</v>
      </c>
      <c r="W285">
        <v>345193.59499999997</v>
      </c>
    </row>
    <row r="286" spans="1:23">
      <c r="A286" t="s">
        <v>110</v>
      </c>
      <c r="B286" t="s">
        <v>148</v>
      </c>
      <c r="C286">
        <v>2017</v>
      </c>
      <c r="D286">
        <f t="shared" si="98"/>
        <v>27923488.619107742</v>
      </c>
      <c r="E286">
        <f t="shared" si="99"/>
        <v>20613653.111712363</v>
      </c>
      <c r="F286">
        <f t="shared" si="100"/>
        <v>22149680.20666736</v>
      </c>
      <c r="G286">
        <f t="shared" si="101"/>
        <v>21349904.227050923</v>
      </c>
      <c r="H286">
        <f t="shared" si="102"/>
        <v>18703216.601818178</v>
      </c>
      <c r="J286" s="120">
        <f t="shared" si="103"/>
        <v>22225664.860599626</v>
      </c>
      <c r="K286">
        <v>345193.59499999997</v>
      </c>
      <c r="M286" t="s">
        <v>110</v>
      </c>
      <c r="N286" t="s">
        <v>148</v>
      </c>
      <c r="O286">
        <v>2017</v>
      </c>
      <c r="P286">
        <f t="shared" si="104"/>
        <v>27923488.619107742</v>
      </c>
      <c r="Q286">
        <f t="shared" si="105"/>
        <v>20613653.111712363</v>
      </c>
      <c r="R286">
        <f t="shared" si="106"/>
        <v>22149680.20666736</v>
      </c>
      <c r="S286">
        <f t="shared" si="107"/>
        <v>21349904.227050923</v>
      </c>
      <c r="T286">
        <f t="shared" si="108"/>
        <v>18703216.601818178</v>
      </c>
      <c r="V286">
        <f t="shared" si="109"/>
        <v>22225664.860599626</v>
      </c>
      <c r="W286">
        <v>345193.59499999997</v>
      </c>
    </row>
    <row r="287" spans="1:23">
      <c r="A287" t="s">
        <v>112</v>
      </c>
      <c r="B287" t="s">
        <v>150</v>
      </c>
      <c r="C287">
        <v>2014</v>
      </c>
      <c r="D287">
        <f t="shared" si="98"/>
        <v>474107893.05555564</v>
      </c>
      <c r="E287">
        <f t="shared" si="99"/>
        <v>346500479.59183675</v>
      </c>
      <c r="F287">
        <f t="shared" si="100"/>
        <v>423609406.98118752</v>
      </c>
      <c r="G287">
        <f t="shared" si="101"/>
        <v>343308802.65961194</v>
      </c>
      <c r="H287">
        <f t="shared" si="102"/>
        <v>245387181.74603173</v>
      </c>
      <c r="J287" s="120">
        <f t="shared" si="103"/>
        <v>379912672.03653312</v>
      </c>
      <c r="K287">
        <v>8936065</v>
      </c>
      <c r="M287" t="s">
        <v>112</v>
      </c>
      <c r="N287" t="s">
        <v>150</v>
      </c>
      <c r="O287">
        <v>2014</v>
      </c>
      <c r="P287">
        <f t="shared" si="104"/>
        <v>500230.32638888893</v>
      </c>
      <c r="Q287">
        <f t="shared" si="105"/>
        <v>365591.98979591834</v>
      </c>
      <c r="R287">
        <f t="shared" si="106"/>
        <v>446949.47082598467</v>
      </c>
      <c r="S287">
        <f t="shared" si="107"/>
        <v>362224.45760141086</v>
      </c>
      <c r="T287">
        <f t="shared" si="108"/>
        <v>258907.54365079361</v>
      </c>
      <c r="V287">
        <f t="shared" si="109"/>
        <v>400845.12980221718</v>
      </c>
      <c r="W287">
        <v>9428.4249999999993</v>
      </c>
    </row>
    <row r="288" spans="1:23">
      <c r="A288" t="s">
        <v>112</v>
      </c>
      <c r="B288" t="s">
        <v>150</v>
      </c>
      <c r="C288">
        <v>2017</v>
      </c>
      <c r="D288">
        <f t="shared" si="98"/>
        <v>780146.61405723891</v>
      </c>
      <c r="E288">
        <f t="shared" si="99"/>
        <v>450487.33475228475</v>
      </c>
      <c r="F288">
        <f t="shared" si="100"/>
        <v>537981.69272252964</v>
      </c>
      <c r="G288">
        <f t="shared" si="101"/>
        <v>551706.77560886636</v>
      </c>
      <c r="H288">
        <f t="shared" si="102"/>
        <v>533705.99696969683</v>
      </c>
      <c r="J288" s="120">
        <f t="shared" si="103"/>
        <v>563346.7200906456</v>
      </c>
      <c r="K288">
        <v>9428.4249999999993</v>
      </c>
      <c r="M288" t="s">
        <v>112</v>
      </c>
      <c r="N288" t="s">
        <v>150</v>
      </c>
      <c r="O288">
        <v>2017</v>
      </c>
      <c r="P288">
        <f t="shared" si="104"/>
        <v>780146.61405723891</v>
      </c>
      <c r="Q288">
        <f t="shared" si="105"/>
        <v>450487.33475228475</v>
      </c>
      <c r="R288">
        <f t="shared" si="106"/>
        <v>537981.69272252964</v>
      </c>
      <c r="S288">
        <f t="shared" si="107"/>
        <v>551706.77560886636</v>
      </c>
      <c r="T288">
        <f t="shared" si="108"/>
        <v>533705.99696969683</v>
      </c>
      <c r="V288">
        <f t="shared" si="109"/>
        <v>563346.7200906456</v>
      </c>
      <c r="W288">
        <v>9428.4249999999993</v>
      </c>
    </row>
    <row r="289" spans="1:23">
      <c r="A289" t="s">
        <v>122</v>
      </c>
      <c r="B289" t="s">
        <v>151</v>
      </c>
      <c r="C289">
        <v>2014</v>
      </c>
      <c r="D289">
        <f t="shared" si="98"/>
        <v>56258152.645502649</v>
      </c>
      <c r="E289">
        <f t="shared" si="99"/>
        <v>49662307.460317463</v>
      </c>
      <c r="F289">
        <f t="shared" si="100"/>
        <v>44442910.548941799</v>
      </c>
      <c r="G289">
        <f t="shared" si="101"/>
        <v>49244699.669502109</v>
      </c>
      <c r="H289">
        <f t="shared" si="102"/>
        <v>37195407.682539679</v>
      </c>
      <c r="J289" s="120">
        <f t="shared" si="103"/>
        <v>47162872.326935671</v>
      </c>
      <c r="K289">
        <v>744854</v>
      </c>
      <c r="M289" t="s">
        <v>122</v>
      </c>
      <c r="N289" t="s">
        <v>151</v>
      </c>
      <c r="O289">
        <v>2014</v>
      </c>
      <c r="P289">
        <f t="shared" si="104"/>
        <v>59126.294708994712</v>
      </c>
      <c r="Q289">
        <f t="shared" si="105"/>
        <v>52194.181443001449</v>
      </c>
      <c r="R289">
        <f t="shared" si="106"/>
        <v>46708.690265752761</v>
      </c>
      <c r="S289">
        <f t="shared" si="107"/>
        <v>51755.283254002788</v>
      </c>
      <c r="T289">
        <f t="shared" si="108"/>
        <v>39091.696634920627</v>
      </c>
      <c r="V289">
        <f t="shared" si="109"/>
        <v>49567.320599675098</v>
      </c>
      <c r="W289">
        <v>782.82799999999997</v>
      </c>
    </row>
    <row r="290" spans="1:23">
      <c r="A290" t="s">
        <v>122</v>
      </c>
      <c r="B290" t="s">
        <v>151</v>
      </c>
      <c r="C290">
        <v>2017</v>
      </c>
      <c r="D290">
        <f t="shared" si="98"/>
        <v>71591.962393162394</v>
      </c>
      <c r="E290">
        <f t="shared" si="99"/>
        <v>56072.936277302942</v>
      </c>
      <c r="F290">
        <f t="shared" si="100"/>
        <v>46215.87459429459</v>
      </c>
      <c r="G290">
        <f t="shared" si="101"/>
        <v>46626.495787749285</v>
      </c>
      <c r="H290">
        <f t="shared" si="102"/>
        <v>52064.274920634918</v>
      </c>
      <c r="J290" s="120">
        <f t="shared" si="103"/>
        <v>53557.795300257545</v>
      </c>
      <c r="K290">
        <v>782.82799999999997</v>
      </c>
      <c r="M290" t="s">
        <v>122</v>
      </c>
      <c r="N290" t="s">
        <v>151</v>
      </c>
      <c r="O290">
        <v>2017</v>
      </c>
      <c r="P290">
        <f t="shared" si="104"/>
        <v>71591.962393162394</v>
      </c>
      <c r="Q290">
        <f t="shared" si="105"/>
        <v>56072.936277302942</v>
      </c>
      <c r="R290">
        <f t="shared" si="106"/>
        <v>46215.87459429459</v>
      </c>
      <c r="S290">
        <f t="shared" si="107"/>
        <v>46626.495787749285</v>
      </c>
      <c r="T290">
        <f t="shared" si="108"/>
        <v>52064.274920634918</v>
      </c>
      <c r="V290">
        <f t="shared" si="109"/>
        <v>53557.795300257545</v>
      </c>
      <c r="W290">
        <v>782.82799999999997</v>
      </c>
    </row>
    <row r="291" spans="1:23">
      <c r="A291" t="s">
        <v>112</v>
      </c>
      <c r="B291" t="s">
        <v>152</v>
      </c>
      <c r="C291">
        <v>2014</v>
      </c>
      <c r="D291">
        <f t="shared" si="98"/>
        <v>148240881.57213157</v>
      </c>
      <c r="E291">
        <f t="shared" si="99"/>
        <v>122684097.82347284</v>
      </c>
      <c r="F291">
        <f t="shared" si="100"/>
        <v>150306915.90585345</v>
      </c>
      <c r="G291">
        <f t="shared" si="101"/>
        <v>118009776.26327378</v>
      </c>
      <c r="H291">
        <f t="shared" si="102"/>
        <v>88066450</v>
      </c>
      <c r="J291" s="120">
        <f t="shared" si="103"/>
        <v>130922802.75382027</v>
      </c>
      <c r="K291">
        <v>2068675.0000000002</v>
      </c>
      <c r="M291" t="s">
        <v>112</v>
      </c>
      <c r="N291" t="s">
        <v>152</v>
      </c>
      <c r="O291">
        <v>2014</v>
      </c>
      <c r="P291">
        <f t="shared" si="104"/>
        <v>182267.97460872459</v>
      </c>
      <c r="Q291">
        <f t="shared" si="105"/>
        <v>150844.90722016079</v>
      </c>
      <c r="R291">
        <f t="shared" si="106"/>
        <v>184808.2448060273</v>
      </c>
      <c r="S291">
        <f t="shared" si="107"/>
        <v>145097.64563879452</v>
      </c>
      <c r="T291">
        <f t="shared" si="108"/>
        <v>108281.15228571427</v>
      </c>
      <c r="V291">
        <f t="shared" si="109"/>
        <v>160974.71787109555</v>
      </c>
      <c r="W291">
        <v>2543.5169999999998</v>
      </c>
    </row>
    <row r="292" spans="1:23">
      <c r="A292" t="s">
        <v>112</v>
      </c>
      <c r="B292" t="s">
        <v>152</v>
      </c>
      <c r="C292">
        <v>2017</v>
      </c>
      <c r="D292">
        <f t="shared" si="98"/>
        <v>211096.21027777775</v>
      </c>
      <c r="E292">
        <f t="shared" si="99"/>
        <v>190260.55083163266</v>
      </c>
      <c r="F292">
        <f t="shared" si="100"/>
        <v>195070.25880952377</v>
      </c>
      <c r="G292">
        <f t="shared" si="101"/>
        <v>160879.06345607445</v>
      </c>
      <c r="H292">
        <f t="shared" si="102"/>
        <v>181698.41953846152</v>
      </c>
      <c r="J292" s="120">
        <f t="shared" si="103"/>
        <v>190060.90394785887</v>
      </c>
      <c r="K292">
        <v>2543.5169999999998</v>
      </c>
      <c r="M292" t="s">
        <v>112</v>
      </c>
      <c r="N292" t="s">
        <v>152</v>
      </c>
      <c r="O292">
        <v>2017</v>
      </c>
      <c r="P292">
        <f t="shared" si="104"/>
        <v>211096.21027777775</v>
      </c>
      <c r="Q292">
        <f t="shared" si="105"/>
        <v>190260.55083163266</v>
      </c>
      <c r="R292">
        <f t="shared" si="106"/>
        <v>195070.25880952377</v>
      </c>
      <c r="S292">
        <f t="shared" si="107"/>
        <v>160879.06345607445</v>
      </c>
      <c r="T292">
        <f t="shared" si="108"/>
        <v>181698.41953846152</v>
      </c>
      <c r="V292">
        <f t="shared" si="109"/>
        <v>190060.90394785887</v>
      </c>
      <c r="W292">
        <v>2543.5169999999998</v>
      </c>
    </row>
    <row r="293" spans="1:23">
      <c r="A293" t="s">
        <v>115</v>
      </c>
      <c r="B293" t="s">
        <v>153</v>
      </c>
      <c r="C293">
        <v>2014</v>
      </c>
      <c r="D293">
        <f t="shared" si="98"/>
        <v>256693543.20987648</v>
      </c>
      <c r="E293">
        <f t="shared" si="99"/>
        <v>157930029.47845802</v>
      </c>
      <c r="F293">
        <f t="shared" si="100"/>
        <v>218146507.93650791</v>
      </c>
      <c r="G293">
        <f t="shared" si="101"/>
        <v>244345139.69610631</v>
      </c>
      <c r="H293">
        <f t="shared" si="102"/>
        <v>147776666.66666666</v>
      </c>
      <c r="J293" s="120">
        <f t="shared" si="103"/>
        <v>206401102.64744067</v>
      </c>
      <c r="K293">
        <v>4433299.9999999991</v>
      </c>
      <c r="M293" t="s">
        <v>115</v>
      </c>
      <c r="N293" t="s">
        <v>153</v>
      </c>
      <c r="O293">
        <v>2014</v>
      </c>
      <c r="P293">
        <f t="shared" si="104"/>
        <v>260857.74209876542</v>
      </c>
      <c r="Q293">
        <f t="shared" si="105"/>
        <v>160492.04192743765</v>
      </c>
      <c r="R293">
        <f t="shared" si="106"/>
        <v>221685.37936507937</v>
      </c>
      <c r="S293">
        <f t="shared" si="107"/>
        <v>248309.01719183286</v>
      </c>
      <c r="T293">
        <f t="shared" si="108"/>
        <v>150173.96666666667</v>
      </c>
      <c r="V293">
        <f t="shared" si="109"/>
        <v>209749.43479308873</v>
      </c>
      <c r="W293">
        <v>4505.2190000000001</v>
      </c>
    </row>
    <row r="294" spans="1:23">
      <c r="A294" t="s">
        <v>115</v>
      </c>
      <c r="B294" t="s">
        <v>153</v>
      </c>
      <c r="C294">
        <v>2017</v>
      </c>
      <c r="D294">
        <f t="shared" si="98"/>
        <v>293154.77146842354</v>
      </c>
      <c r="E294">
        <f t="shared" si="99"/>
        <v>283473.99037545786</v>
      </c>
      <c r="F294">
        <f t="shared" si="100"/>
        <v>263176.37602466979</v>
      </c>
      <c r="G294">
        <f t="shared" si="101"/>
        <v>233162.54714822158</v>
      </c>
      <c r="H294">
        <f t="shared" si="102"/>
        <v>297060.90874825174</v>
      </c>
      <c r="J294" s="120">
        <f t="shared" si="103"/>
        <v>272928.01009191858</v>
      </c>
      <c r="K294">
        <v>4505.2190000000001</v>
      </c>
      <c r="M294" t="s">
        <v>115</v>
      </c>
      <c r="N294" t="s">
        <v>153</v>
      </c>
      <c r="O294">
        <v>2017</v>
      </c>
      <c r="P294">
        <f t="shared" si="104"/>
        <v>293154.77146842354</v>
      </c>
      <c r="Q294">
        <f t="shared" si="105"/>
        <v>283473.99037545786</v>
      </c>
      <c r="R294">
        <f t="shared" si="106"/>
        <v>263176.37602466979</v>
      </c>
      <c r="S294">
        <f t="shared" si="107"/>
        <v>233162.54714822158</v>
      </c>
      <c r="T294">
        <f t="shared" si="108"/>
        <v>297060.90874825174</v>
      </c>
      <c r="V294">
        <f t="shared" si="109"/>
        <v>272928.01009191858</v>
      </c>
      <c r="W294">
        <v>4505.2190000000001</v>
      </c>
    </row>
    <row r="295" spans="1:23">
      <c r="A295" t="s">
        <v>127</v>
      </c>
      <c r="B295" t="s">
        <v>154</v>
      </c>
      <c r="C295">
        <v>2014</v>
      </c>
      <c r="D295">
        <f t="shared" si="98"/>
        <v>958264011.64351857</v>
      </c>
      <c r="E295">
        <f t="shared" si="99"/>
        <v>687220344.94897962</v>
      </c>
      <c r="F295">
        <f t="shared" si="100"/>
        <v>600544633.14484131</v>
      </c>
      <c r="G295">
        <f t="shared" si="101"/>
        <v>641088844.70238101</v>
      </c>
      <c r="H295">
        <f t="shared" si="102"/>
        <v>577862504</v>
      </c>
      <c r="J295" s="120">
        <f t="shared" si="103"/>
        <v>681754823.59297049</v>
      </c>
      <c r="K295">
        <v>11405181</v>
      </c>
      <c r="M295" t="s">
        <v>127</v>
      </c>
      <c r="N295" t="s">
        <v>154</v>
      </c>
      <c r="O295">
        <v>2014</v>
      </c>
      <c r="P295">
        <f t="shared" si="104"/>
        <v>1081166.2893981482</v>
      </c>
      <c r="Q295">
        <f t="shared" si="105"/>
        <v>775359.88132653071</v>
      </c>
      <c r="R295">
        <f t="shared" si="106"/>
        <v>677567.56462301593</v>
      </c>
      <c r="S295">
        <f t="shared" si="107"/>
        <v>723311.77940476197</v>
      </c>
      <c r="T295">
        <f t="shared" si="108"/>
        <v>651976.33600000001</v>
      </c>
      <c r="V295">
        <f t="shared" si="109"/>
        <v>769193.37880498858</v>
      </c>
      <c r="W295">
        <v>12867.954</v>
      </c>
    </row>
    <row r="296" spans="1:23">
      <c r="A296" t="s">
        <v>127</v>
      </c>
      <c r="B296" t="s">
        <v>154</v>
      </c>
      <c r="C296">
        <v>2017</v>
      </c>
      <c r="D296">
        <f t="shared" si="98"/>
        <v>1129153.7982905982</v>
      </c>
      <c r="E296">
        <f t="shared" si="99"/>
        <v>1060624.218278388</v>
      </c>
      <c r="F296">
        <f t="shared" si="100"/>
        <v>967880.8295227919</v>
      </c>
      <c r="G296">
        <f t="shared" si="101"/>
        <v>879293.52598290588</v>
      </c>
      <c r="H296">
        <f t="shared" si="102"/>
        <v>1054182.3853846153</v>
      </c>
      <c r="J296" s="120">
        <f t="shared" si="103"/>
        <v>1013749.7665372405</v>
      </c>
      <c r="K296">
        <v>12867.954</v>
      </c>
      <c r="M296" t="s">
        <v>127</v>
      </c>
      <c r="N296" t="s">
        <v>154</v>
      </c>
      <c r="O296">
        <v>2017</v>
      </c>
      <c r="P296">
        <f t="shared" si="104"/>
        <v>1129153.7982905982</v>
      </c>
      <c r="Q296">
        <f t="shared" si="105"/>
        <v>1060624.218278388</v>
      </c>
      <c r="R296">
        <f t="shared" si="106"/>
        <v>967880.8295227919</v>
      </c>
      <c r="S296">
        <f t="shared" si="107"/>
        <v>879293.52598290588</v>
      </c>
      <c r="T296">
        <f t="shared" si="108"/>
        <v>1054182.3853846153</v>
      </c>
      <c r="V296">
        <f t="shared" si="109"/>
        <v>1013749.7665372405</v>
      </c>
      <c r="W296">
        <v>12867.954</v>
      </c>
    </row>
    <row r="297" spans="1:23">
      <c r="A297" t="s">
        <v>115</v>
      </c>
      <c r="B297" t="s">
        <v>155</v>
      </c>
      <c r="C297">
        <v>2014</v>
      </c>
      <c r="D297">
        <f t="shared" si="98"/>
        <v>84641439.102564096</v>
      </c>
      <c r="E297">
        <f t="shared" si="99"/>
        <v>100425756.4974708</v>
      </c>
      <c r="F297">
        <f t="shared" si="100"/>
        <v>83864199.074074075</v>
      </c>
      <c r="G297">
        <f t="shared" si="101"/>
        <v>92860907.851851851</v>
      </c>
      <c r="H297">
        <f t="shared" si="102"/>
        <v>78737523.84615384</v>
      </c>
      <c r="J297" s="120">
        <f t="shared" si="103"/>
        <v>87862613.642188489</v>
      </c>
      <c r="K297">
        <v>1527743</v>
      </c>
      <c r="M297" t="s">
        <v>115</v>
      </c>
      <c r="N297" t="s">
        <v>155</v>
      </c>
      <c r="O297">
        <v>2014</v>
      </c>
      <c r="P297">
        <f t="shared" si="104"/>
        <v>87948.052197802186</v>
      </c>
      <c r="Q297">
        <f t="shared" si="105"/>
        <v>104349.00171936907</v>
      </c>
      <c r="R297">
        <f t="shared" si="106"/>
        <v>87140.448412698417</v>
      </c>
      <c r="S297">
        <f t="shared" si="107"/>
        <v>96488.623746031735</v>
      </c>
      <c r="T297">
        <f t="shared" si="108"/>
        <v>81813.49384615384</v>
      </c>
      <c r="V297">
        <f t="shared" si="109"/>
        <v>91295.065546734433</v>
      </c>
      <c r="W297">
        <v>1587.4259999999999</v>
      </c>
    </row>
    <row r="298" spans="1:23">
      <c r="A298" t="s">
        <v>115</v>
      </c>
      <c r="B298" t="s">
        <v>155</v>
      </c>
      <c r="C298">
        <v>2017</v>
      </c>
      <c r="D298">
        <f t="shared" si="98"/>
        <v>64845.833333333336</v>
      </c>
      <c r="E298">
        <f t="shared" si="99"/>
        <v>87391.094623224722</v>
      </c>
      <c r="F298">
        <f t="shared" si="100"/>
        <v>96571.372880116935</v>
      </c>
      <c r="G298">
        <f t="shared" si="101"/>
        <v>79722.71999429127</v>
      </c>
      <c r="H298">
        <f t="shared" si="102"/>
        <v>83745.322105263156</v>
      </c>
      <c r="J298" s="120">
        <f t="shared" si="103"/>
        <v>85057.409926335691</v>
      </c>
      <c r="K298">
        <v>1587.4259999999999</v>
      </c>
      <c r="M298" t="s">
        <v>115</v>
      </c>
      <c r="N298" t="s">
        <v>155</v>
      </c>
      <c r="O298">
        <v>2017</v>
      </c>
      <c r="P298">
        <f t="shared" si="104"/>
        <v>64845.833333333336</v>
      </c>
      <c r="Q298">
        <f t="shared" si="105"/>
        <v>87391.094623224722</v>
      </c>
      <c r="R298">
        <f t="shared" si="106"/>
        <v>96571.372880116935</v>
      </c>
      <c r="S298">
        <f t="shared" si="107"/>
        <v>79722.71999429127</v>
      </c>
      <c r="T298">
        <f t="shared" si="108"/>
        <v>83745.322105263156</v>
      </c>
      <c r="V298">
        <f t="shared" si="109"/>
        <v>85057.409926335691</v>
      </c>
      <c r="W298">
        <v>1587.4259999999999</v>
      </c>
    </row>
    <row r="299" spans="1:23">
      <c r="A299" t="s">
        <v>127</v>
      </c>
      <c r="B299" t="s">
        <v>157</v>
      </c>
      <c r="C299">
        <v>2014</v>
      </c>
      <c r="D299">
        <f t="shared" si="98"/>
        <v>23442727.352894012</v>
      </c>
      <c r="E299">
        <f t="shared" si="99"/>
        <v>25989877.581941862</v>
      </c>
      <c r="F299">
        <f t="shared" si="100"/>
        <v>23947893.371212114</v>
      </c>
      <c r="G299">
        <f t="shared" si="101"/>
        <v>28086222.58417508</v>
      </c>
      <c r="H299">
        <f t="shared" si="102"/>
        <v>9122473.3333333321</v>
      </c>
      <c r="J299" s="120">
        <f t="shared" si="103"/>
        <v>22742963.06380127</v>
      </c>
      <c r="K299">
        <v>554744.99999999988</v>
      </c>
      <c r="M299" t="s">
        <v>127</v>
      </c>
      <c r="N299" t="s">
        <v>157</v>
      </c>
      <c r="O299">
        <v>2014</v>
      </c>
      <c r="P299">
        <f t="shared" si="104"/>
        <v>23021.451723585051</v>
      </c>
      <c r="Q299">
        <f t="shared" si="105"/>
        <v>25522.828596165735</v>
      </c>
      <c r="R299">
        <f t="shared" si="106"/>
        <v>23517.539696969692</v>
      </c>
      <c r="S299">
        <f t="shared" si="107"/>
        <v>27581.501400673398</v>
      </c>
      <c r="T299">
        <f t="shared" si="108"/>
        <v>8958.5386666666673</v>
      </c>
      <c r="V299">
        <f t="shared" si="109"/>
        <v>22334.262491857346</v>
      </c>
      <c r="W299">
        <v>544.77599999999995</v>
      </c>
    </row>
    <row r="300" spans="1:23">
      <c r="A300" t="s">
        <v>127</v>
      </c>
      <c r="B300" t="s">
        <v>157</v>
      </c>
      <c r="C300">
        <v>2017</v>
      </c>
      <c r="D300">
        <f t="shared" si="98"/>
        <v>45061.718518518515</v>
      </c>
      <c r="E300">
        <f t="shared" si="99"/>
        <v>44023.500916099765</v>
      </c>
      <c r="F300">
        <f t="shared" si="100"/>
        <v>41021.16717948718</v>
      </c>
      <c r="G300">
        <f t="shared" si="101"/>
        <v>37108.285894372289</v>
      </c>
      <c r="H300">
        <f t="shared" si="102"/>
        <v>32427.142857142851</v>
      </c>
      <c r="J300" s="120">
        <f t="shared" si="103"/>
        <v>40527.599069578042</v>
      </c>
      <c r="K300">
        <v>544.77599999999995</v>
      </c>
      <c r="M300" t="s">
        <v>127</v>
      </c>
      <c r="N300" t="s">
        <v>157</v>
      </c>
      <c r="O300">
        <v>2017</v>
      </c>
      <c r="P300">
        <f t="shared" si="104"/>
        <v>45061.718518518515</v>
      </c>
      <c r="Q300">
        <f t="shared" si="105"/>
        <v>44023.500916099765</v>
      </c>
      <c r="R300">
        <f t="shared" si="106"/>
        <v>41021.16717948718</v>
      </c>
      <c r="S300">
        <f t="shared" si="107"/>
        <v>37108.285894372289</v>
      </c>
      <c r="T300">
        <f t="shared" si="108"/>
        <v>32427.142857142851</v>
      </c>
      <c r="V300">
        <f t="shared" si="109"/>
        <v>40527.599069578042</v>
      </c>
      <c r="W300">
        <v>544.77599999999995</v>
      </c>
    </row>
    <row r="301" spans="1:23">
      <c r="A301" t="s">
        <v>127</v>
      </c>
      <c r="B301" t="s">
        <v>158</v>
      </c>
      <c r="C301">
        <v>2014</v>
      </c>
      <c r="D301">
        <f t="shared" si="98"/>
        <v>66586077.124953233</v>
      </c>
      <c r="E301">
        <f t="shared" si="99"/>
        <v>61003378.492063493</v>
      </c>
      <c r="F301">
        <f t="shared" si="100"/>
        <v>56317113.989197522</v>
      </c>
      <c r="G301">
        <f t="shared" si="101"/>
        <v>60448438.213804714</v>
      </c>
      <c r="H301">
        <f t="shared" si="102"/>
        <v>58876611.111111112</v>
      </c>
      <c r="J301" s="120">
        <f t="shared" si="103"/>
        <v>59970592.191117533</v>
      </c>
      <c r="K301">
        <v>1059779</v>
      </c>
      <c r="M301" t="s">
        <v>127</v>
      </c>
      <c r="N301" t="s">
        <v>158</v>
      </c>
      <c r="O301">
        <v>2014</v>
      </c>
      <c r="P301">
        <f t="shared" si="104"/>
        <v>70466.27890759446</v>
      </c>
      <c r="Q301">
        <f t="shared" si="105"/>
        <v>64558.2570521542</v>
      </c>
      <c r="R301">
        <f t="shared" si="106"/>
        <v>59598.907654320981</v>
      </c>
      <c r="S301">
        <f t="shared" si="107"/>
        <v>63970.978478114484</v>
      </c>
      <c r="T301">
        <f t="shared" si="108"/>
        <v>62307.555555555562</v>
      </c>
      <c r="V301">
        <f t="shared" si="109"/>
        <v>63465.286709452812</v>
      </c>
      <c r="W301">
        <v>1121.5360000000001</v>
      </c>
    </row>
    <row r="302" spans="1:23">
      <c r="A302" t="s">
        <v>127</v>
      </c>
      <c r="B302" t="s">
        <v>158</v>
      </c>
      <c r="C302">
        <v>2017</v>
      </c>
      <c r="D302">
        <f t="shared" si="98"/>
        <v>89589.169886226082</v>
      </c>
      <c r="E302">
        <f t="shared" si="99"/>
        <v>70633.119053843766</v>
      </c>
      <c r="F302">
        <f t="shared" si="100"/>
        <v>56722.019172113294</v>
      </c>
      <c r="G302">
        <f t="shared" si="101"/>
        <v>63919.271475187612</v>
      </c>
      <c r="H302">
        <f t="shared" si="102"/>
        <v>51018.892549019612</v>
      </c>
      <c r="J302" s="120">
        <f t="shared" si="103"/>
        <v>65352.054368018813</v>
      </c>
      <c r="K302">
        <v>1121.5360000000001</v>
      </c>
      <c r="M302" t="s">
        <v>127</v>
      </c>
      <c r="N302" t="s">
        <v>158</v>
      </c>
      <c r="O302">
        <v>2017</v>
      </c>
      <c r="P302">
        <f t="shared" si="104"/>
        <v>89589.169886226082</v>
      </c>
      <c r="Q302">
        <f t="shared" si="105"/>
        <v>70633.119053843766</v>
      </c>
      <c r="R302">
        <f t="shared" si="106"/>
        <v>56722.019172113294</v>
      </c>
      <c r="S302">
        <f t="shared" si="107"/>
        <v>63919.271475187612</v>
      </c>
      <c r="T302">
        <f t="shared" si="108"/>
        <v>51018.892549019612</v>
      </c>
      <c r="V302">
        <f t="shared" si="109"/>
        <v>65352.054368018813</v>
      </c>
      <c r="W302">
        <v>1121.5360000000001</v>
      </c>
    </row>
    <row r="303" spans="1:23">
      <c r="A303" t="s">
        <v>119</v>
      </c>
      <c r="B303" t="s">
        <v>159</v>
      </c>
      <c r="C303">
        <v>2014</v>
      </c>
      <c r="D303">
        <f t="shared" ref="D303:D334" si="110">D67*K303</f>
        <v>345684307.36892742</v>
      </c>
      <c r="E303">
        <f t="shared" ref="E303:E334" si="111">E67*K303</f>
        <v>343976515.32118678</v>
      </c>
      <c r="F303">
        <f t="shared" ref="F303:F334" si="112">F67*K303</f>
        <v>346736598.15628821</v>
      </c>
      <c r="G303">
        <f t="shared" ref="G303:G334" si="113">G67*K303</f>
        <v>358490091.09266049</v>
      </c>
      <c r="H303">
        <f t="shared" ref="H303:H334" si="114">H67*K303</f>
        <v>117488076.4646465</v>
      </c>
      <c r="J303" s="120">
        <f t="shared" ref="J303:J334" si="115">J67*K303</f>
        <v>314933470.48925334</v>
      </c>
      <c r="K303">
        <v>5866996.0000000009</v>
      </c>
      <c r="M303" t="s">
        <v>119</v>
      </c>
      <c r="N303" t="s">
        <v>159</v>
      </c>
      <c r="O303">
        <v>2014</v>
      </c>
      <c r="P303">
        <f t="shared" ref="P303:P334" si="116">D67*W303</f>
        <v>368735.87486772484</v>
      </c>
      <c r="Q303">
        <f t="shared" ref="Q303:Q334" si="117">E67*W303</f>
        <v>366914.20063666487</v>
      </c>
      <c r="R303">
        <f t="shared" ref="R303:R334" si="118">F67*W303</f>
        <v>369858.33647741139</v>
      </c>
      <c r="S303">
        <f t="shared" ref="S303:S334" si="119">G67*W303</f>
        <v>382395.59781169443</v>
      </c>
      <c r="T303">
        <f t="shared" ref="T303:T334" si="120">H67*W303</f>
        <v>125322.63611111113</v>
      </c>
      <c r="V303">
        <f t="shared" ref="V303:V334" si="121">J67*W303</f>
        <v>335934.45317159913</v>
      </c>
      <c r="W303">
        <v>6258.23</v>
      </c>
    </row>
    <row r="304" spans="1:23">
      <c r="A304" t="s">
        <v>119</v>
      </c>
      <c r="B304" t="s">
        <v>159</v>
      </c>
      <c r="C304">
        <v>2017</v>
      </c>
      <c r="D304">
        <f t="shared" si="110"/>
        <v>480881.30952380953</v>
      </c>
      <c r="E304">
        <f t="shared" si="111"/>
        <v>474385.1404872376</v>
      </c>
      <c r="F304">
        <f t="shared" si="112"/>
        <v>426721.33084215166</v>
      </c>
      <c r="G304">
        <f t="shared" si="113"/>
        <v>390042.42300434131</v>
      </c>
      <c r="H304">
        <f t="shared" si="114"/>
        <v>337631.82109890104</v>
      </c>
      <c r="J304" s="120">
        <f t="shared" si="115"/>
        <v>427571.74374787294</v>
      </c>
      <c r="K304">
        <v>6258.23</v>
      </c>
      <c r="M304" t="s">
        <v>119</v>
      </c>
      <c r="N304" t="s">
        <v>159</v>
      </c>
      <c r="O304">
        <v>2017</v>
      </c>
      <c r="P304">
        <f t="shared" si="116"/>
        <v>480881.30952380953</v>
      </c>
      <c r="Q304">
        <f t="shared" si="117"/>
        <v>474385.1404872376</v>
      </c>
      <c r="R304">
        <f t="shared" si="118"/>
        <v>426721.33084215166</v>
      </c>
      <c r="S304">
        <f t="shared" si="119"/>
        <v>390042.42300434131</v>
      </c>
      <c r="T304">
        <f t="shared" si="120"/>
        <v>337631.82109890104</v>
      </c>
      <c r="V304">
        <f t="shared" si="121"/>
        <v>427571.74374787294</v>
      </c>
      <c r="W304">
        <v>6258.23</v>
      </c>
    </row>
    <row r="305" spans="1:23">
      <c r="A305" t="s">
        <v>127</v>
      </c>
      <c r="B305" t="s">
        <v>160</v>
      </c>
      <c r="C305">
        <v>2014</v>
      </c>
      <c r="D305">
        <f t="shared" si="110"/>
        <v>310417868.47736621</v>
      </c>
      <c r="E305">
        <f t="shared" si="111"/>
        <v>233779280.46176043</v>
      </c>
      <c r="F305">
        <f t="shared" si="112"/>
        <v>244367132.18855214</v>
      </c>
      <c r="G305">
        <f t="shared" si="113"/>
        <v>231069643.03299657</v>
      </c>
      <c r="H305">
        <f t="shared" si="114"/>
        <v>167971564.44444439</v>
      </c>
      <c r="J305" s="120">
        <f t="shared" si="115"/>
        <v>240759251.36418146</v>
      </c>
      <c r="K305">
        <v>3926607.9999999995</v>
      </c>
      <c r="M305" t="s">
        <v>127</v>
      </c>
      <c r="N305" t="s">
        <v>160</v>
      </c>
      <c r="O305">
        <v>2014</v>
      </c>
      <c r="P305">
        <f t="shared" si="116"/>
        <v>336336.5139564962</v>
      </c>
      <c r="Q305">
        <f t="shared" si="117"/>
        <v>253298.91159760873</v>
      </c>
      <c r="R305">
        <f t="shared" si="118"/>
        <v>264770.80642616638</v>
      </c>
      <c r="S305">
        <f t="shared" si="119"/>
        <v>250363.03032457907</v>
      </c>
      <c r="T305">
        <f t="shared" si="120"/>
        <v>181996.51555555552</v>
      </c>
      <c r="V305">
        <f t="shared" si="121"/>
        <v>260861.68204105453</v>
      </c>
      <c r="W305">
        <v>4254.4639999999999</v>
      </c>
    </row>
    <row r="306" spans="1:23">
      <c r="A306" t="s">
        <v>127</v>
      </c>
      <c r="B306" t="s">
        <v>160</v>
      </c>
      <c r="C306">
        <v>2017</v>
      </c>
      <c r="D306">
        <f t="shared" si="110"/>
        <v>382113.89629629633</v>
      </c>
      <c r="E306">
        <f t="shared" si="111"/>
        <v>342538.89641025645</v>
      </c>
      <c r="F306">
        <f t="shared" si="112"/>
        <v>332293.91349391348</v>
      </c>
      <c r="G306">
        <f t="shared" si="113"/>
        <v>311787.97000569798</v>
      </c>
      <c r="H306">
        <f t="shared" si="114"/>
        <v>364852.51878787874</v>
      </c>
      <c r="J306" s="120">
        <f t="shared" si="115"/>
        <v>344605.28738698328</v>
      </c>
      <c r="K306">
        <v>4254.4639999999999</v>
      </c>
      <c r="M306" t="s">
        <v>127</v>
      </c>
      <c r="N306" t="s">
        <v>160</v>
      </c>
      <c r="O306">
        <v>2017</v>
      </c>
      <c r="P306">
        <f t="shared" si="116"/>
        <v>382113.89629629633</v>
      </c>
      <c r="Q306">
        <f t="shared" si="117"/>
        <v>342538.89641025645</v>
      </c>
      <c r="R306">
        <f t="shared" si="118"/>
        <v>332293.91349391348</v>
      </c>
      <c r="S306">
        <f t="shared" si="119"/>
        <v>311787.97000569798</v>
      </c>
      <c r="T306">
        <f t="shared" si="120"/>
        <v>364852.51878787874</v>
      </c>
      <c r="V306">
        <f t="shared" si="121"/>
        <v>344605.28738698328</v>
      </c>
      <c r="W306">
        <v>4254.4639999999999</v>
      </c>
    </row>
    <row r="307" spans="1:23">
      <c r="A307" t="s">
        <v>110</v>
      </c>
      <c r="B307" t="s">
        <v>161</v>
      </c>
      <c r="C307">
        <v>2014</v>
      </c>
      <c r="D307">
        <f t="shared" si="110"/>
        <v>678920599.65333545</v>
      </c>
      <c r="E307">
        <f t="shared" si="111"/>
        <v>608642522.85680175</v>
      </c>
      <c r="F307">
        <f t="shared" si="112"/>
        <v>672778646.63340545</v>
      </c>
      <c r="G307">
        <f t="shared" si="113"/>
        <v>576016741.28607321</v>
      </c>
      <c r="H307">
        <f t="shared" si="114"/>
        <v>629821452.22943699</v>
      </c>
      <c r="J307" s="120">
        <f t="shared" si="115"/>
        <v>640111098.19007766</v>
      </c>
      <c r="K307">
        <v>8916117.9999999981</v>
      </c>
      <c r="M307" t="s">
        <v>110</v>
      </c>
      <c r="N307" t="s">
        <v>161</v>
      </c>
      <c r="O307">
        <v>2014</v>
      </c>
      <c r="P307">
        <f t="shared" si="116"/>
        <v>642300.49093924265</v>
      </c>
      <c r="Q307">
        <f t="shared" si="117"/>
        <v>575813.12370995514</v>
      </c>
      <c r="R307">
        <f t="shared" si="118"/>
        <v>636489.82700881956</v>
      </c>
      <c r="S307">
        <f t="shared" si="119"/>
        <v>544947.13506436744</v>
      </c>
      <c r="T307">
        <f t="shared" si="120"/>
        <v>595849.68872294365</v>
      </c>
      <c r="V307">
        <f t="shared" si="121"/>
        <v>605584.3243423152</v>
      </c>
      <c r="W307">
        <v>8435.1939999999995</v>
      </c>
    </row>
    <row r="308" spans="1:23">
      <c r="A308" t="s">
        <v>110</v>
      </c>
      <c r="B308" t="s">
        <v>161</v>
      </c>
      <c r="C308">
        <v>2017</v>
      </c>
      <c r="D308">
        <f t="shared" si="110"/>
        <v>571355.79860456416</v>
      </c>
      <c r="E308">
        <f t="shared" si="111"/>
        <v>565673.76222691766</v>
      </c>
      <c r="F308">
        <f t="shared" si="112"/>
        <v>452650.93258303945</v>
      </c>
      <c r="G308">
        <f t="shared" si="113"/>
        <v>465625.68417707231</v>
      </c>
      <c r="H308">
        <f t="shared" si="114"/>
        <v>418990.5706565656</v>
      </c>
      <c r="J308" s="120">
        <f t="shared" si="115"/>
        <v>492649.8169251564</v>
      </c>
      <c r="K308">
        <v>8435.1939999999995</v>
      </c>
      <c r="M308" t="s">
        <v>110</v>
      </c>
      <c r="N308" t="s">
        <v>161</v>
      </c>
      <c r="O308">
        <v>2017</v>
      </c>
      <c r="P308">
        <f t="shared" si="116"/>
        <v>571355.79860456416</v>
      </c>
      <c r="Q308">
        <f t="shared" si="117"/>
        <v>565673.76222691766</v>
      </c>
      <c r="R308">
        <f t="shared" si="118"/>
        <v>452650.93258303945</v>
      </c>
      <c r="S308">
        <f t="shared" si="119"/>
        <v>465625.68417707231</v>
      </c>
      <c r="T308">
        <f t="shared" si="120"/>
        <v>418990.5706565656</v>
      </c>
      <c r="V308">
        <f t="shared" si="121"/>
        <v>492649.8169251564</v>
      </c>
      <c r="W308">
        <v>8435.1939999999995</v>
      </c>
    </row>
    <row r="309" spans="1:23">
      <c r="A309" t="s">
        <v>119</v>
      </c>
      <c r="B309" t="s">
        <v>162</v>
      </c>
      <c r="C309">
        <v>2014</v>
      </c>
      <c r="D309">
        <f t="shared" si="110"/>
        <v>259477992.88665041</v>
      </c>
      <c r="E309">
        <f t="shared" si="111"/>
        <v>224462384.69803071</v>
      </c>
      <c r="F309">
        <f t="shared" si="112"/>
        <v>235366189.19116387</v>
      </c>
      <c r="G309">
        <f t="shared" si="113"/>
        <v>244570204.01138371</v>
      </c>
      <c r="H309">
        <f t="shared" si="114"/>
        <v>135287916.16161618</v>
      </c>
      <c r="J309" s="120">
        <f t="shared" si="115"/>
        <v>224336843.46757385</v>
      </c>
      <c r="K309">
        <v>3547948.0000000005</v>
      </c>
      <c r="M309" t="s">
        <v>119</v>
      </c>
      <c r="N309" t="s">
        <v>162</v>
      </c>
      <c r="O309">
        <v>2014</v>
      </c>
      <c r="P309">
        <f t="shared" si="116"/>
        <v>299707.47129477002</v>
      </c>
      <c r="Q309">
        <f t="shared" si="117"/>
        <v>259263.04181036277</v>
      </c>
      <c r="R309">
        <f t="shared" si="118"/>
        <v>271857.37258876162</v>
      </c>
      <c r="S309">
        <f t="shared" si="119"/>
        <v>282488.37823528942</v>
      </c>
      <c r="T309">
        <f t="shared" si="120"/>
        <v>156262.96010101007</v>
      </c>
      <c r="V309">
        <f t="shared" si="121"/>
        <v>259118.03666250853</v>
      </c>
      <c r="W309">
        <v>4098.0219999999999</v>
      </c>
    </row>
    <row r="310" spans="1:23">
      <c r="A310" t="s">
        <v>119</v>
      </c>
      <c r="B310" t="s">
        <v>162</v>
      </c>
      <c r="C310">
        <v>2017</v>
      </c>
      <c r="D310">
        <f t="shared" si="110"/>
        <v>335080.43133903132</v>
      </c>
      <c r="E310">
        <f t="shared" si="111"/>
        <v>306691.31456469453</v>
      </c>
      <c r="F310">
        <f t="shared" si="112"/>
        <v>313310.90563865146</v>
      </c>
      <c r="G310">
        <f t="shared" si="113"/>
        <v>298212.50901784509</v>
      </c>
      <c r="H310">
        <f t="shared" si="114"/>
        <v>340260.00848484848</v>
      </c>
      <c r="J310" s="120">
        <f t="shared" si="115"/>
        <v>317411.86414755246</v>
      </c>
      <c r="K310">
        <v>4098.0219999999999</v>
      </c>
      <c r="M310" t="s">
        <v>119</v>
      </c>
      <c r="N310" t="s">
        <v>162</v>
      </c>
      <c r="O310">
        <v>2017</v>
      </c>
      <c r="P310">
        <f t="shared" si="116"/>
        <v>335080.43133903132</v>
      </c>
      <c r="Q310">
        <f t="shared" si="117"/>
        <v>306691.31456469453</v>
      </c>
      <c r="R310">
        <f t="shared" si="118"/>
        <v>313310.90563865146</v>
      </c>
      <c r="S310">
        <f t="shared" si="119"/>
        <v>298212.50901784509</v>
      </c>
      <c r="T310">
        <f t="shared" si="120"/>
        <v>340260.00848484848</v>
      </c>
      <c r="V310">
        <f t="shared" si="121"/>
        <v>317411.86414755246</v>
      </c>
      <c r="W310">
        <v>4098.0219999999999</v>
      </c>
    </row>
    <row r="311" spans="1:23">
      <c r="A311" t="s">
        <v>119</v>
      </c>
      <c r="B311" t="s">
        <v>163</v>
      </c>
      <c r="C311">
        <v>2014</v>
      </c>
      <c r="D311">
        <f t="shared" si="110"/>
        <v>54185914.118751608</v>
      </c>
      <c r="E311">
        <f t="shared" si="111"/>
        <v>21311160.106560104</v>
      </c>
      <c r="F311">
        <f t="shared" si="112"/>
        <v>18906951.23931624</v>
      </c>
      <c r="G311">
        <f t="shared" si="113"/>
        <v>32341981.13131313</v>
      </c>
      <c r="H311">
        <f t="shared" si="114"/>
        <v>1654534.9999999998</v>
      </c>
      <c r="J311" s="120">
        <f t="shared" si="115"/>
        <v>24890274.313908312</v>
      </c>
      <c r="K311">
        <v>992720.99999999988</v>
      </c>
      <c r="M311" t="s">
        <v>119</v>
      </c>
      <c r="N311" t="s">
        <v>163</v>
      </c>
      <c r="O311">
        <v>2014</v>
      </c>
      <c r="P311">
        <f t="shared" si="116"/>
        <v>57008.740204394366</v>
      </c>
      <c r="Q311">
        <f t="shared" si="117"/>
        <v>22421.369275169272</v>
      </c>
      <c r="R311">
        <f t="shared" si="118"/>
        <v>19891.912663817664</v>
      </c>
      <c r="S311">
        <f t="shared" si="119"/>
        <v>34026.843138047137</v>
      </c>
      <c r="T311">
        <f t="shared" si="120"/>
        <v>1740.728333333333</v>
      </c>
      <c r="V311">
        <f t="shared" si="121"/>
        <v>26186.938156436154</v>
      </c>
      <c r="W311">
        <v>1044.4369999999999</v>
      </c>
    </row>
    <row r="312" spans="1:23">
      <c r="A312" t="s">
        <v>119</v>
      </c>
      <c r="B312" t="s">
        <v>163</v>
      </c>
      <c r="C312">
        <v>2017</v>
      </c>
      <c r="D312">
        <f t="shared" si="110"/>
        <v>83513.514087301577</v>
      </c>
      <c r="E312">
        <f t="shared" si="111"/>
        <v>56959.436636141625</v>
      </c>
      <c r="F312">
        <f t="shared" si="112"/>
        <v>59599.056075534536</v>
      </c>
      <c r="G312">
        <f t="shared" si="113"/>
        <v>44869.306443093941</v>
      </c>
      <c r="H312">
        <f t="shared" si="114"/>
        <v>46618.826333666329</v>
      </c>
      <c r="J312" s="120">
        <f t="shared" si="115"/>
        <v>59212.185079057621</v>
      </c>
      <c r="K312">
        <v>1044.4369999999999</v>
      </c>
      <c r="M312" t="s">
        <v>119</v>
      </c>
      <c r="N312" t="s">
        <v>163</v>
      </c>
      <c r="O312">
        <v>2017</v>
      </c>
      <c r="P312">
        <f t="shared" si="116"/>
        <v>83513.514087301577</v>
      </c>
      <c r="Q312">
        <f t="shared" si="117"/>
        <v>56959.436636141625</v>
      </c>
      <c r="R312">
        <f t="shared" si="118"/>
        <v>59599.056075534536</v>
      </c>
      <c r="S312">
        <f t="shared" si="119"/>
        <v>44869.306443093941</v>
      </c>
      <c r="T312">
        <f t="shared" si="120"/>
        <v>46618.826333666329</v>
      </c>
      <c r="V312">
        <f t="shared" si="121"/>
        <v>59212.185079057621</v>
      </c>
      <c r="W312">
        <v>1044.4369999999999</v>
      </c>
    </row>
    <row r="313" spans="1:23">
      <c r="A313" t="s">
        <v>122</v>
      </c>
      <c r="B313" t="s">
        <v>164</v>
      </c>
      <c r="C313">
        <v>2014</v>
      </c>
      <c r="D313">
        <f t="shared" si="110"/>
        <v>2174448284.9002848</v>
      </c>
      <c r="E313">
        <f t="shared" si="111"/>
        <v>1656230231.0495627</v>
      </c>
      <c r="F313">
        <f t="shared" si="112"/>
        <v>1828276663.4816573</v>
      </c>
      <c r="G313">
        <f t="shared" si="113"/>
        <v>2241901108.3496504</v>
      </c>
      <c r="H313">
        <f t="shared" si="114"/>
        <v>1466539573.6363637</v>
      </c>
      <c r="J313" s="120">
        <f t="shared" si="115"/>
        <v>1860623562.813103</v>
      </c>
      <c r="K313">
        <v>34692334</v>
      </c>
      <c r="M313" t="s">
        <v>122</v>
      </c>
      <c r="N313" t="s">
        <v>164</v>
      </c>
      <c r="O313">
        <v>2014</v>
      </c>
      <c r="P313">
        <f t="shared" si="116"/>
        <v>2133862.7977207978</v>
      </c>
      <c r="Q313">
        <f t="shared" si="117"/>
        <v>1625317.1432215744</v>
      </c>
      <c r="R313">
        <f t="shared" si="118"/>
        <v>1794152.3756788352</v>
      </c>
      <c r="S313">
        <f t="shared" si="119"/>
        <v>2200056.6325244759</v>
      </c>
      <c r="T313">
        <f t="shared" si="120"/>
        <v>1439167.0104545455</v>
      </c>
      <c r="V313">
        <f t="shared" si="121"/>
        <v>1825895.5289119123</v>
      </c>
      <c r="W313">
        <v>34044.811000000002</v>
      </c>
    </row>
    <row r="314" spans="1:23">
      <c r="A314" t="s">
        <v>122</v>
      </c>
      <c r="B314" t="s">
        <v>164</v>
      </c>
      <c r="C314">
        <v>2017</v>
      </c>
      <c r="D314">
        <f t="shared" si="110"/>
        <v>2571373.9525132277</v>
      </c>
      <c r="E314">
        <f t="shared" si="111"/>
        <v>2513148.0024251412</v>
      </c>
      <c r="F314">
        <f t="shared" si="112"/>
        <v>2426301.8814912322</v>
      </c>
      <c r="G314">
        <f t="shared" si="113"/>
        <v>2245650.0626641712</v>
      </c>
      <c r="H314">
        <f t="shared" si="114"/>
        <v>2027723.9079120879</v>
      </c>
      <c r="J314" s="120">
        <f t="shared" si="115"/>
        <v>2385793.4903666121</v>
      </c>
      <c r="K314">
        <v>34044.811000000002</v>
      </c>
      <c r="M314" t="s">
        <v>122</v>
      </c>
      <c r="N314" t="s">
        <v>164</v>
      </c>
      <c r="O314">
        <v>2017</v>
      </c>
      <c r="P314">
        <f t="shared" si="116"/>
        <v>2571373.9525132277</v>
      </c>
      <c r="Q314">
        <f t="shared" si="117"/>
        <v>2513148.0024251412</v>
      </c>
      <c r="R314">
        <f t="shared" si="118"/>
        <v>2426301.8814912322</v>
      </c>
      <c r="S314">
        <f t="shared" si="119"/>
        <v>2245650.0626641712</v>
      </c>
      <c r="T314">
        <f t="shared" si="120"/>
        <v>2027723.9079120879</v>
      </c>
      <c r="V314">
        <f t="shared" si="121"/>
        <v>2385793.4903666121</v>
      </c>
      <c r="W314">
        <v>34044.811000000002</v>
      </c>
    </row>
    <row r="315" spans="1:23">
      <c r="A315" t="s">
        <v>115</v>
      </c>
      <c r="B315" t="s">
        <v>165</v>
      </c>
      <c r="C315">
        <v>2014</v>
      </c>
      <c r="D315">
        <f t="shared" si="110"/>
        <v>45776541.215574555</v>
      </c>
      <c r="E315">
        <f t="shared" si="111"/>
        <v>37060477.894063607</v>
      </c>
      <c r="F315">
        <f t="shared" si="112"/>
        <v>26009533.950617284</v>
      </c>
      <c r="G315">
        <f t="shared" si="113"/>
        <v>52404520.666666664</v>
      </c>
      <c r="H315">
        <f t="shared" si="114"/>
        <v>23063476.410256408</v>
      </c>
      <c r="J315" s="120">
        <f t="shared" si="115"/>
        <v>34958199.581254713</v>
      </c>
      <c r="K315">
        <v>879130</v>
      </c>
      <c r="M315" t="s">
        <v>115</v>
      </c>
      <c r="N315" t="s">
        <v>165</v>
      </c>
      <c r="O315">
        <v>2014</v>
      </c>
      <c r="P315">
        <f t="shared" si="116"/>
        <v>55499.467530864196</v>
      </c>
      <c r="Q315">
        <f t="shared" si="117"/>
        <v>44932.114461721198</v>
      </c>
      <c r="R315">
        <f t="shared" si="118"/>
        <v>31533.952689594353</v>
      </c>
      <c r="S315">
        <f t="shared" si="119"/>
        <v>63535.228219047618</v>
      </c>
      <c r="T315">
        <f t="shared" si="120"/>
        <v>27962.153238095238</v>
      </c>
      <c r="V315">
        <f t="shared" si="121"/>
        <v>42383.312742230853</v>
      </c>
      <c r="W315">
        <v>1065.857</v>
      </c>
    </row>
    <row r="316" spans="1:23">
      <c r="A316" t="s">
        <v>115</v>
      </c>
      <c r="B316" t="s">
        <v>165</v>
      </c>
      <c r="C316">
        <v>2017</v>
      </c>
      <c r="D316">
        <f t="shared" si="110"/>
        <v>92738.668888888889</v>
      </c>
      <c r="E316">
        <f t="shared" si="111"/>
        <v>28999.812962962958</v>
      </c>
      <c r="F316">
        <f t="shared" si="112"/>
        <v>40557.984490740746</v>
      </c>
      <c r="G316">
        <f t="shared" si="113"/>
        <v>41415.832361111112</v>
      </c>
      <c r="H316">
        <f t="shared" si="114"/>
        <v>26236.48</v>
      </c>
      <c r="J316" s="120">
        <f t="shared" si="115"/>
        <v>44413.555173611094</v>
      </c>
      <c r="K316">
        <v>1065.857</v>
      </c>
      <c r="M316" t="s">
        <v>115</v>
      </c>
      <c r="N316" t="s">
        <v>165</v>
      </c>
      <c r="O316">
        <v>2017</v>
      </c>
      <c r="P316">
        <f t="shared" si="116"/>
        <v>92738.668888888889</v>
      </c>
      <c r="Q316">
        <f t="shared" si="117"/>
        <v>28999.812962962958</v>
      </c>
      <c r="R316">
        <f t="shared" si="118"/>
        <v>40557.984490740746</v>
      </c>
      <c r="S316">
        <f t="shared" si="119"/>
        <v>41415.832361111112</v>
      </c>
      <c r="T316">
        <f t="shared" si="120"/>
        <v>26236.48</v>
      </c>
      <c r="V316">
        <f t="shared" si="121"/>
        <v>44413.555173611094</v>
      </c>
      <c r="W316">
        <v>1065.857</v>
      </c>
    </row>
    <row r="317" spans="1:23">
      <c r="A317" t="s">
        <v>110</v>
      </c>
      <c r="B317" t="s">
        <v>166</v>
      </c>
      <c r="C317">
        <v>2014</v>
      </c>
      <c r="D317">
        <f t="shared" si="110"/>
        <v>63805478.765432097</v>
      </c>
      <c r="E317">
        <f t="shared" si="111"/>
        <v>63146086.591424435</v>
      </c>
      <c r="F317">
        <f t="shared" si="112"/>
        <v>55932976.177587844</v>
      </c>
      <c r="G317">
        <f t="shared" si="113"/>
        <v>61423368.385185175</v>
      </c>
      <c r="H317">
        <f t="shared" si="114"/>
        <v>53536209.820512816</v>
      </c>
      <c r="J317" s="120">
        <f t="shared" si="115"/>
        <v>59167116.682631664</v>
      </c>
      <c r="K317">
        <v>832916</v>
      </c>
      <c r="M317" t="s">
        <v>110</v>
      </c>
      <c r="N317" t="s">
        <v>166</v>
      </c>
      <c r="O317">
        <v>2014</v>
      </c>
      <c r="P317">
        <f t="shared" si="116"/>
        <v>64822.945555555554</v>
      </c>
      <c r="Q317">
        <f t="shared" si="117"/>
        <v>64153.038459448704</v>
      </c>
      <c r="R317">
        <f t="shared" si="118"/>
        <v>56824.905003052496</v>
      </c>
      <c r="S317">
        <f t="shared" si="119"/>
        <v>62402.849123809508</v>
      </c>
      <c r="T317">
        <f t="shared" si="120"/>
        <v>54389.918884615377</v>
      </c>
      <c r="V317">
        <f t="shared" si="121"/>
        <v>60110.618360806548</v>
      </c>
      <c r="W317">
        <v>846.19799999999998</v>
      </c>
    </row>
    <row r="318" spans="1:23">
      <c r="A318" t="s">
        <v>110</v>
      </c>
      <c r="B318" t="s">
        <v>166</v>
      </c>
      <c r="C318">
        <v>2017</v>
      </c>
      <c r="D318">
        <f t="shared" si="110"/>
        <v>73859.504444444436</v>
      </c>
      <c r="E318">
        <f t="shared" si="111"/>
        <v>69037.73221768708</v>
      </c>
      <c r="F318">
        <f t="shared" si="112"/>
        <v>63009.664126984113</v>
      </c>
      <c r="G318">
        <f t="shared" si="113"/>
        <v>53505.578260073256</v>
      </c>
      <c r="H318">
        <f t="shared" si="114"/>
        <v>73901.292000000001</v>
      </c>
      <c r="J318" s="120">
        <f t="shared" si="115"/>
        <v>66273.470657561498</v>
      </c>
      <c r="K318">
        <v>846.19799999999998</v>
      </c>
      <c r="M318" t="s">
        <v>110</v>
      </c>
      <c r="N318" t="s">
        <v>166</v>
      </c>
      <c r="O318">
        <v>2017</v>
      </c>
      <c r="P318">
        <f t="shared" si="116"/>
        <v>73859.504444444436</v>
      </c>
      <c r="Q318">
        <f t="shared" si="117"/>
        <v>69037.73221768708</v>
      </c>
      <c r="R318">
        <f t="shared" si="118"/>
        <v>63009.664126984113</v>
      </c>
      <c r="S318">
        <f t="shared" si="119"/>
        <v>53505.578260073256</v>
      </c>
      <c r="T318">
        <f t="shared" si="120"/>
        <v>73901.292000000001</v>
      </c>
      <c r="V318">
        <f t="shared" si="121"/>
        <v>66273.470657561498</v>
      </c>
      <c r="W318">
        <v>846.19799999999998</v>
      </c>
    </row>
    <row r="319" spans="1:23">
      <c r="A319" t="s">
        <v>112</v>
      </c>
      <c r="B319" t="s">
        <v>167</v>
      </c>
      <c r="C319">
        <v>2014</v>
      </c>
      <c r="D319">
        <f t="shared" si="110"/>
        <v>709386493.12169313</v>
      </c>
      <c r="E319">
        <f t="shared" si="111"/>
        <v>698901852.48402393</v>
      </c>
      <c r="F319">
        <f t="shared" si="112"/>
        <v>647991392.10419214</v>
      </c>
      <c r="G319">
        <f t="shared" si="113"/>
        <v>538764610.85225892</v>
      </c>
      <c r="H319">
        <f t="shared" si="114"/>
        <v>475943862.85714287</v>
      </c>
      <c r="J319" s="120">
        <f t="shared" si="115"/>
        <v>628516314.28330398</v>
      </c>
      <c r="K319">
        <v>9254464</v>
      </c>
      <c r="M319" t="s">
        <v>112</v>
      </c>
      <c r="N319" t="s">
        <v>167</v>
      </c>
      <c r="O319">
        <v>2014</v>
      </c>
      <c r="P319">
        <f t="shared" si="116"/>
        <v>719117.64722222229</v>
      </c>
      <c r="Q319">
        <f t="shared" si="117"/>
        <v>708489.1813852815</v>
      </c>
      <c r="R319">
        <f t="shared" si="118"/>
        <v>656880.34636752144</v>
      </c>
      <c r="S319">
        <f t="shared" si="119"/>
        <v>546155.22443589754</v>
      </c>
      <c r="T319">
        <f t="shared" si="120"/>
        <v>482472.72000000003</v>
      </c>
      <c r="V319">
        <f t="shared" si="121"/>
        <v>637138.11518914427</v>
      </c>
      <c r="W319">
        <v>9381.4140000000007</v>
      </c>
    </row>
    <row r="320" spans="1:23">
      <c r="A320" t="s">
        <v>112</v>
      </c>
      <c r="B320" t="s">
        <v>167</v>
      </c>
      <c r="C320">
        <v>2017</v>
      </c>
      <c r="D320">
        <f t="shared" si="110"/>
        <v>618458.2830743104</v>
      </c>
      <c r="E320">
        <f t="shared" si="111"/>
        <v>563789.24324041326</v>
      </c>
      <c r="F320">
        <f t="shared" si="112"/>
        <v>562912.62961070985</v>
      </c>
      <c r="G320">
        <f t="shared" si="113"/>
        <v>483768.16397440888</v>
      </c>
      <c r="H320">
        <f t="shared" si="114"/>
        <v>542186.16466666677</v>
      </c>
      <c r="J320" s="120">
        <f t="shared" si="115"/>
        <v>558342.78856179002</v>
      </c>
      <c r="K320">
        <v>9381.4140000000007</v>
      </c>
      <c r="M320" t="s">
        <v>112</v>
      </c>
      <c r="N320" t="s">
        <v>167</v>
      </c>
      <c r="O320">
        <v>2017</v>
      </c>
      <c r="P320">
        <f t="shared" si="116"/>
        <v>618458.2830743104</v>
      </c>
      <c r="Q320">
        <f t="shared" si="117"/>
        <v>563789.24324041326</v>
      </c>
      <c r="R320">
        <f t="shared" si="118"/>
        <v>562912.62961070985</v>
      </c>
      <c r="S320">
        <f t="shared" si="119"/>
        <v>483768.16397440888</v>
      </c>
      <c r="T320">
        <f t="shared" si="120"/>
        <v>542186.16466666677</v>
      </c>
      <c r="V320">
        <f t="shared" si="121"/>
        <v>558342.78856179002</v>
      </c>
      <c r="W320">
        <v>9381.4140000000007</v>
      </c>
    </row>
    <row r="321" spans="1:23">
      <c r="A321" t="s">
        <v>119</v>
      </c>
      <c r="B321" t="s">
        <v>168</v>
      </c>
      <c r="C321">
        <v>2014</v>
      </c>
      <c r="D321">
        <f t="shared" si="110"/>
        <v>408766019.87878782</v>
      </c>
      <c r="E321">
        <f t="shared" si="111"/>
        <v>362748469.52380949</v>
      </c>
      <c r="F321">
        <f t="shared" si="112"/>
        <v>329275465.06274867</v>
      </c>
      <c r="G321">
        <f t="shared" si="113"/>
        <v>390040011.12457907</v>
      </c>
      <c r="H321">
        <f t="shared" si="114"/>
        <v>402308171.99999994</v>
      </c>
      <c r="J321" s="120">
        <f t="shared" si="115"/>
        <v>368692133.85981017</v>
      </c>
      <c r="K321">
        <v>6237335.9999999991</v>
      </c>
      <c r="M321" t="s">
        <v>119</v>
      </c>
      <c r="N321" t="s">
        <v>168</v>
      </c>
      <c r="O321">
        <v>2014</v>
      </c>
      <c r="P321">
        <f t="shared" si="116"/>
        <v>447563.01470707072</v>
      </c>
      <c r="Q321">
        <f t="shared" si="117"/>
        <v>397177.82473356009</v>
      </c>
      <c r="R321">
        <f t="shared" si="118"/>
        <v>360527.8145582084</v>
      </c>
      <c r="S321">
        <f t="shared" si="119"/>
        <v>427059.67410662182</v>
      </c>
      <c r="T321">
        <f t="shared" si="120"/>
        <v>440492.23650000006</v>
      </c>
      <c r="V321">
        <f t="shared" si="121"/>
        <v>403685.61696495983</v>
      </c>
      <c r="W321">
        <v>6829.3370000000004</v>
      </c>
    </row>
    <row r="322" spans="1:23">
      <c r="A322" t="s">
        <v>119</v>
      </c>
      <c r="B322" t="s">
        <v>168</v>
      </c>
      <c r="C322">
        <v>2017</v>
      </c>
      <c r="D322">
        <f t="shared" si="110"/>
        <v>540784.82083711051</v>
      </c>
      <c r="E322">
        <f t="shared" si="111"/>
        <v>470166.63691188442</v>
      </c>
      <c r="F322">
        <f t="shared" si="112"/>
        <v>438271.80283497367</v>
      </c>
      <c r="G322">
        <f t="shared" si="113"/>
        <v>463387.09795048565</v>
      </c>
      <c r="H322">
        <f t="shared" si="114"/>
        <v>480043.49005827506</v>
      </c>
      <c r="J322" s="120">
        <f t="shared" si="115"/>
        <v>471779.71307055251</v>
      </c>
      <c r="K322">
        <v>6829.3370000000004</v>
      </c>
      <c r="M322" t="s">
        <v>119</v>
      </c>
      <c r="N322" t="s">
        <v>168</v>
      </c>
      <c r="O322">
        <v>2017</v>
      </c>
      <c r="P322">
        <f t="shared" si="116"/>
        <v>540784.82083711051</v>
      </c>
      <c r="Q322">
        <f t="shared" si="117"/>
        <v>470166.63691188442</v>
      </c>
      <c r="R322">
        <f t="shared" si="118"/>
        <v>438271.80283497367</v>
      </c>
      <c r="S322">
        <f t="shared" si="119"/>
        <v>463387.09795048565</v>
      </c>
      <c r="T322">
        <f t="shared" si="120"/>
        <v>480043.49005827506</v>
      </c>
      <c r="V322">
        <f t="shared" si="121"/>
        <v>471779.71307055251</v>
      </c>
      <c r="W322">
        <v>6829.3370000000004</v>
      </c>
    </row>
    <row r="323" spans="1:23">
      <c r="A323" t="s">
        <v>110</v>
      </c>
      <c r="B323" t="s">
        <v>169</v>
      </c>
      <c r="C323">
        <v>2014</v>
      </c>
      <c r="D323">
        <f t="shared" si="110"/>
        <v>851095758.12169313</v>
      </c>
      <c r="E323">
        <f t="shared" si="111"/>
        <v>596396195.7012037</v>
      </c>
      <c r="F323">
        <f t="shared" si="112"/>
        <v>614979329.9242425</v>
      </c>
      <c r="G323">
        <f t="shared" si="113"/>
        <v>882818913.93068039</v>
      </c>
      <c r="H323">
        <f t="shared" si="114"/>
        <v>157625769.99999994</v>
      </c>
      <c r="J323" s="120">
        <f t="shared" si="115"/>
        <v>624666379.9252255</v>
      </c>
      <c r="K323">
        <v>15762577</v>
      </c>
      <c r="M323" t="s">
        <v>110</v>
      </c>
      <c r="N323" t="s">
        <v>169</v>
      </c>
      <c r="O323">
        <v>2014</v>
      </c>
      <c r="P323">
        <f t="shared" si="116"/>
        <v>802665.36587301583</v>
      </c>
      <c r="Q323">
        <f t="shared" si="117"/>
        <v>562459.11938775517</v>
      </c>
      <c r="R323">
        <f t="shared" si="118"/>
        <v>579984.80681818188</v>
      </c>
      <c r="S323">
        <f t="shared" si="119"/>
        <v>832583.36067099555</v>
      </c>
      <c r="T323">
        <f t="shared" si="120"/>
        <v>148656.29999999993</v>
      </c>
      <c r="V323">
        <f t="shared" si="121"/>
        <v>589120.62903215829</v>
      </c>
      <c r="W323">
        <v>14865.63</v>
      </c>
    </row>
    <row r="324" spans="1:23">
      <c r="A324" t="s">
        <v>110</v>
      </c>
      <c r="B324" t="s">
        <v>169</v>
      </c>
      <c r="C324">
        <v>2017</v>
      </c>
      <c r="D324">
        <f t="shared" si="110"/>
        <v>1228791.9747474748</v>
      </c>
      <c r="E324">
        <f t="shared" si="111"/>
        <v>962047.22864357836</v>
      </c>
      <c r="F324">
        <f t="shared" si="112"/>
        <v>854419.18556397292</v>
      </c>
      <c r="G324">
        <f t="shared" si="113"/>
        <v>866892.30002861959</v>
      </c>
      <c r="H324">
        <f t="shared" si="114"/>
        <v>671205.71818181814</v>
      </c>
      <c r="J324" s="120">
        <f t="shared" si="115"/>
        <v>915731.50762313616</v>
      </c>
      <c r="K324">
        <v>14865.63</v>
      </c>
      <c r="M324" t="s">
        <v>110</v>
      </c>
      <c r="N324" t="s">
        <v>169</v>
      </c>
      <c r="O324">
        <v>2017</v>
      </c>
      <c r="P324">
        <f t="shared" si="116"/>
        <v>1228791.9747474748</v>
      </c>
      <c r="Q324">
        <f t="shared" si="117"/>
        <v>962047.22864357836</v>
      </c>
      <c r="R324">
        <f t="shared" si="118"/>
        <v>854419.18556397292</v>
      </c>
      <c r="S324">
        <f t="shared" si="119"/>
        <v>866892.30002861959</v>
      </c>
      <c r="T324">
        <f t="shared" si="120"/>
        <v>671205.71818181814</v>
      </c>
      <c r="V324">
        <f t="shared" si="121"/>
        <v>915731.50762313616</v>
      </c>
      <c r="W324">
        <v>14865.63</v>
      </c>
    </row>
    <row r="325" spans="1:23">
      <c r="A325" t="s">
        <v>127</v>
      </c>
      <c r="B325" t="s">
        <v>170</v>
      </c>
      <c r="C325">
        <v>2014</v>
      </c>
      <c r="D325">
        <f t="shared" si="110"/>
        <v>38956060</v>
      </c>
      <c r="E325">
        <f t="shared" si="111"/>
        <v>28931711.584415581</v>
      </c>
      <c r="F325">
        <f t="shared" si="112"/>
        <v>27039159.134199135</v>
      </c>
      <c r="G325">
        <f t="shared" si="113"/>
        <v>35784650.92525252</v>
      </c>
      <c r="H325">
        <f t="shared" si="114"/>
        <v>26899529.142857142</v>
      </c>
      <c r="J325" s="120">
        <f t="shared" si="115"/>
        <v>30891454.315462314</v>
      </c>
      <c r="K325">
        <v>653808</v>
      </c>
      <c r="M325" t="s">
        <v>127</v>
      </c>
      <c r="N325" t="s">
        <v>170</v>
      </c>
      <c r="O325">
        <v>2014</v>
      </c>
      <c r="P325">
        <f t="shared" si="116"/>
        <v>37898.277083333327</v>
      </c>
      <c r="Q325">
        <f t="shared" si="117"/>
        <v>28146.122121212116</v>
      </c>
      <c r="R325">
        <f t="shared" si="118"/>
        <v>26304.958585858585</v>
      </c>
      <c r="S325">
        <f t="shared" si="119"/>
        <v>34812.982013468005</v>
      </c>
      <c r="T325">
        <f t="shared" si="120"/>
        <v>26169.119999999995</v>
      </c>
      <c r="V325">
        <f t="shared" si="121"/>
        <v>30052.651504144</v>
      </c>
      <c r="W325">
        <v>636.05499999999995</v>
      </c>
    </row>
    <row r="326" spans="1:23">
      <c r="A326" t="s">
        <v>127</v>
      </c>
      <c r="B326" t="s">
        <v>170</v>
      </c>
      <c r="C326">
        <v>2017</v>
      </c>
      <c r="D326">
        <f t="shared" si="110"/>
        <v>41469.776388888888</v>
      </c>
      <c r="E326">
        <f t="shared" si="111"/>
        <v>36003.841684981686</v>
      </c>
      <c r="F326">
        <f t="shared" si="112"/>
        <v>34034.033701329528</v>
      </c>
      <c r="G326">
        <f t="shared" si="113"/>
        <v>42329.628518518512</v>
      </c>
      <c r="H326">
        <f t="shared" si="114"/>
        <v>45297.367435897439</v>
      </c>
      <c r="J326" s="120">
        <f t="shared" si="115"/>
        <v>38496.826694749696</v>
      </c>
      <c r="K326">
        <v>636.05499999999995</v>
      </c>
      <c r="M326" t="s">
        <v>127</v>
      </c>
      <c r="N326" t="s">
        <v>170</v>
      </c>
      <c r="O326">
        <v>2017</v>
      </c>
      <c r="P326">
        <f t="shared" si="116"/>
        <v>41469.776388888888</v>
      </c>
      <c r="Q326">
        <f t="shared" si="117"/>
        <v>36003.841684981686</v>
      </c>
      <c r="R326">
        <f t="shared" si="118"/>
        <v>34034.033701329528</v>
      </c>
      <c r="S326">
        <f t="shared" si="119"/>
        <v>42329.628518518512</v>
      </c>
      <c r="T326">
        <f t="shared" si="120"/>
        <v>45297.367435897439</v>
      </c>
      <c r="V326">
        <f t="shared" si="121"/>
        <v>38496.826694749696</v>
      </c>
      <c r="W326">
        <v>636.05499999999995</v>
      </c>
    </row>
    <row r="327" spans="1:23">
      <c r="A327" t="s">
        <v>110</v>
      </c>
      <c r="B327" t="s">
        <v>171</v>
      </c>
      <c r="C327">
        <v>2014</v>
      </c>
      <c r="D327">
        <f t="shared" si="110"/>
        <v>464681373.05555552</v>
      </c>
      <c r="E327">
        <f t="shared" si="111"/>
        <v>437953004.3128565</v>
      </c>
      <c r="F327">
        <f t="shared" si="112"/>
        <v>386722836.41554433</v>
      </c>
      <c r="G327">
        <f t="shared" si="113"/>
        <v>494127877.29898995</v>
      </c>
      <c r="H327">
        <f t="shared" si="114"/>
        <v>328729108.7186147</v>
      </c>
      <c r="J327" s="120">
        <f t="shared" si="115"/>
        <v>417391949.58851093</v>
      </c>
      <c r="K327">
        <v>7928213</v>
      </c>
      <c r="M327" t="s">
        <v>110</v>
      </c>
      <c r="N327" t="s">
        <v>171</v>
      </c>
      <c r="O327">
        <v>2014</v>
      </c>
      <c r="P327">
        <f t="shared" si="116"/>
        <v>493200.95361111109</v>
      </c>
      <c r="Q327">
        <f t="shared" si="117"/>
        <v>464832.14496770425</v>
      </c>
      <c r="R327">
        <f t="shared" si="118"/>
        <v>410457.7518336139</v>
      </c>
      <c r="S327">
        <f t="shared" si="119"/>
        <v>524454.72192525258</v>
      </c>
      <c r="T327">
        <f t="shared" si="120"/>
        <v>348904.68889177486</v>
      </c>
      <c r="V327">
        <f t="shared" si="121"/>
        <v>443009.16607226001</v>
      </c>
      <c r="W327">
        <v>8414.8029999999999</v>
      </c>
    </row>
    <row r="328" spans="1:23">
      <c r="A328" t="s">
        <v>110</v>
      </c>
      <c r="B328" t="s">
        <v>171</v>
      </c>
      <c r="C328">
        <v>2017</v>
      </c>
      <c r="D328">
        <f t="shared" si="110"/>
        <v>754042.53220164601</v>
      </c>
      <c r="E328">
        <f t="shared" si="111"/>
        <v>722456.10236331564</v>
      </c>
      <c r="F328">
        <f t="shared" si="112"/>
        <v>671187.99043815059</v>
      </c>
      <c r="G328">
        <f t="shared" si="113"/>
        <v>631486.04953485844</v>
      </c>
      <c r="H328">
        <f t="shared" si="114"/>
        <v>698483.64771241834</v>
      </c>
      <c r="J328" s="120">
        <f t="shared" si="115"/>
        <v>693872.92232135055</v>
      </c>
      <c r="K328">
        <v>8414.8029999999999</v>
      </c>
      <c r="M328" t="s">
        <v>110</v>
      </c>
      <c r="N328" t="s">
        <v>171</v>
      </c>
      <c r="O328">
        <v>2017</v>
      </c>
      <c r="P328">
        <f t="shared" si="116"/>
        <v>754042.53220164601</v>
      </c>
      <c r="Q328">
        <f t="shared" si="117"/>
        <v>722456.10236331564</v>
      </c>
      <c r="R328">
        <f t="shared" si="118"/>
        <v>671187.99043815059</v>
      </c>
      <c r="S328">
        <f t="shared" si="119"/>
        <v>631486.04953485844</v>
      </c>
      <c r="T328">
        <f t="shared" si="120"/>
        <v>698483.64771241834</v>
      </c>
      <c r="V328">
        <f t="shared" si="121"/>
        <v>693872.92232135055</v>
      </c>
      <c r="W328">
        <v>8414.8029999999999</v>
      </c>
    </row>
    <row r="329" spans="1:23">
      <c r="A329" t="s">
        <v>122</v>
      </c>
      <c r="B329" t="s">
        <v>172</v>
      </c>
      <c r="C329">
        <v>2014</v>
      </c>
      <c r="D329">
        <f t="shared" si="110"/>
        <v>91261085.101010129</v>
      </c>
      <c r="E329">
        <f t="shared" si="111"/>
        <v>109389677.01298702</v>
      </c>
      <c r="F329">
        <f t="shared" si="112"/>
        <v>114561327.37373738</v>
      </c>
      <c r="G329">
        <f t="shared" si="113"/>
        <v>133521710.22222224</v>
      </c>
      <c r="H329">
        <f t="shared" si="114"/>
        <v>68537760.000000015</v>
      </c>
      <c r="J329" s="120">
        <f t="shared" si="115"/>
        <v>105666500.83694081</v>
      </c>
      <c r="K329">
        <v>1713444.0000000002</v>
      </c>
      <c r="M329" t="s">
        <v>122</v>
      </c>
      <c r="N329" t="s">
        <v>172</v>
      </c>
      <c r="O329">
        <v>2014</v>
      </c>
      <c r="P329">
        <f t="shared" si="116"/>
        <v>93053.983291245808</v>
      </c>
      <c r="Q329">
        <f t="shared" si="117"/>
        <v>111538.72612554111</v>
      </c>
      <c r="R329">
        <f t="shared" si="118"/>
        <v>116811.97776094275</v>
      </c>
      <c r="S329">
        <f t="shared" si="119"/>
        <v>136144.85274074072</v>
      </c>
      <c r="T329">
        <f t="shared" si="120"/>
        <v>69884.240000000005</v>
      </c>
      <c r="V329">
        <f t="shared" si="121"/>
        <v>107742.40512746508</v>
      </c>
      <c r="W329">
        <v>1747.106</v>
      </c>
    </row>
    <row r="330" spans="1:23">
      <c r="A330" t="s">
        <v>122</v>
      </c>
      <c r="B330" t="s">
        <v>172</v>
      </c>
      <c r="C330">
        <v>2017</v>
      </c>
      <c r="D330">
        <f t="shared" si="110"/>
        <v>138980.87703329592</v>
      </c>
      <c r="E330">
        <f t="shared" si="111"/>
        <v>138431.04892784994</v>
      </c>
      <c r="F330">
        <f t="shared" si="112"/>
        <v>139800.16853074395</v>
      </c>
      <c r="G330">
        <f t="shared" si="113"/>
        <v>121028.22606455027</v>
      </c>
      <c r="H330">
        <f t="shared" si="114"/>
        <v>131724.98549350648</v>
      </c>
      <c r="J330" s="120">
        <f t="shared" si="115"/>
        <v>135550.59099582676</v>
      </c>
      <c r="K330">
        <v>1747.106</v>
      </c>
      <c r="M330" t="s">
        <v>122</v>
      </c>
      <c r="N330" t="s">
        <v>172</v>
      </c>
      <c r="O330">
        <v>2017</v>
      </c>
      <c r="P330">
        <f t="shared" si="116"/>
        <v>138980.87703329592</v>
      </c>
      <c r="Q330">
        <f t="shared" si="117"/>
        <v>138431.04892784994</v>
      </c>
      <c r="R330">
        <f t="shared" si="118"/>
        <v>139800.16853074395</v>
      </c>
      <c r="S330">
        <f t="shared" si="119"/>
        <v>121028.22606455027</v>
      </c>
      <c r="T330">
        <f t="shared" si="120"/>
        <v>131724.98549350648</v>
      </c>
      <c r="V330">
        <f t="shared" si="121"/>
        <v>135550.59099582676</v>
      </c>
      <c r="W330">
        <v>1747.106</v>
      </c>
    </row>
    <row r="331" spans="1:23">
      <c r="A331" t="s">
        <v>119</v>
      </c>
      <c r="B331" t="s">
        <v>173</v>
      </c>
      <c r="C331">
        <v>2014</v>
      </c>
      <c r="D331">
        <f t="shared" si="110"/>
        <v>308876548.97787398</v>
      </c>
      <c r="E331">
        <f t="shared" si="111"/>
        <v>256784105.15873018</v>
      </c>
      <c r="F331">
        <f t="shared" si="112"/>
        <v>235683005.78102461</v>
      </c>
      <c r="G331">
        <f t="shared" si="113"/>
        <v>270528052.51322746</v>
      </c>
      <c r="H331">
        <f t="shared" si="114"/>
        <v>121100515.15151516</v>
      </c>
      <c r="J331" s="120">
        <f t="shared" si="115"/>
        <v>241059626.79069602</v>
      </c>
      <c r="K331">
        <v>3996317.0000000005</v>
      </c>
      <c r="M331" t="s">
        <v>119</v>
      </c>
      <c r="N331" t="s">
        <v>173</v>
      </c>
      <c r="O331">
        <v>2014</v>
      </c>
      <c r="P331">
        <f t="shared" si="116"/>
        <v>348801.47294834792</v>
      </c>
      <c r="Q331">
        <f t="shared" si="117"/>
        <v>289975.63721001218</v>
      </c>
      <c r="R331">
        <f t="shared" si="118"/>
        <v>266147.04106657236</v>
      </c>
      <c r="S331">
        <f t="shared" si="119"/>
        <v>305496.10678673175</v>
      </c>
      <c r="T331">
        <f t="shared" si="120"/>
        <v>136753.78787878787</v>
      </c>
      <c r="V331">
        <f t="shared" si="121"/>
        <v>272218.63612247532</v>
      </c>
      <c r="W331">
        <v>4512.875</v>
      </c>
    </row>
    <row r="332" spans="1:23">
      <c r="A332" t="s">
        <v>119</v>
      </c>
      <c r="B332" t="s">
        <v>173</v>
      </c>
      <c r="C332">
        <v>2017</v>
      </c>
      <c r="D332">
        <f t="shared" si="110"/>
        <v>386817.8571428571</v>
      </c>
      <c r="E332">
        <f t="shared" si="111"/>
        <v>366660.44899544894</v>
      </c>
      <c r="F332">
        <f t="shared" si="112"/>
        <v>330254.55354830355</v>
      </c>
      <c r="G332">
        <f t="shared" si="113"/>
        <v>313335.32147944649</v>
      </c>
      <c r="H332">
        <f t="shared" si="114"/>
        <v>296425.10614385619</v>
      </c>
      <c r="J332" s="120">
        <f t="shared" si="115"/>
        <v>339982.48761489836</v>
      </c>
      <c r="K332">
        <v>4512.875</v>
      </c>
      <c r="M332" t="s">
        <v>119</v>
      </c>
      <c r="N332" t="s">
        <v>173</v>
      </c>
      <c r="O332">
        <v>2017</v>
      </c>
      <c r="P332">
        <f t="shared" si="116"/>
        <v>386817.8571428571</v>
      </c>
      <c r="Q332">
        <f t="shared" si="117"/>
        <v>366660.44899544894</v>
      </c>
      <c r="R332">
        <f t="shared" si="118"/>
        <v>330254.55354830355</v>
      </c>
      <c r="S332">
        <f t="shared" si="119"/>
        <v>313335.32147944649</v>
      </c>
      <c r="T332">
        <f t="shared" si="120"/>
        <v>296425.10614385619</v>
      </c>
      <c r="V332">
        <f t="shared" si="121"/>
        <v>339982.48761489836</v>
      </c>
      <c r="W332">
        <v>4512.875</v>
      </c>
    </row>
    <row r="333" spans="1:23">
      <c r="A333" t="s">
        <v>127</v>
      </c>
      <c r="B333" t="s">
        <v>174</v>
      </c>
      <c r="C333">
        <v>2014</v>
      </c>
      <c r="D333">
        <f t="shared" si="110"/>
        <v>2906232948.0709882</v>
      </c>
      <c r="E333">
        <f t="shared" si="111"/>
        <v>1895396831.2606142</v>
      </c>
      <c r="F333">
        <f t="shared" si="112"/>
        <v>2033416372.8630552</v>
      </c>
      <c r="G333">
        <f t="shared" si="113"/>
        <v>2084955645.1265435</v>
      </c>
      <c r="H333">
        <f t="shared" si="114"/>
        <v>1231686162.2222226</v>
      </c>
      <c r="J333" s="120">
        <f t="shared" si="115"/>
        <v>2048268029.0957353</v>
      </c>
      <c r="K333">
        <v>41362595.000000007</v>
      </c>
      <c r="M333" t="s">
        <v>127</v>
      </c>
      <c r="N333" t="s">
        <v>174</v>
      </c>
      <c r="O333">
        <v>2014</v>
      </c>
      <c r="P333">
        <f t="shared" si="116"/>
        <v>3067138.6380401235</v>
      </c>
      <c r="Q333">
        <f t="shared" si="117"/>
        <v>2000336.8482340409</v>
      </c>
      <c r="R333">
        <f t="shared" si="118"/>
        <v>2145997.9416210717</v>
      </c>
      <c r="S333">
        <f t="shared" si="119"/>
        <v>2200390.7229845678</v>
      </c>
      <c r="T333">
        <f t="shared" si="120"/>
        <v>1299879.3577777778</v>
      </c>
      <c r="V333">
        <f t="shared" si="121"/>
        <v>2161671.8705469607</v>
      </c>
      <c r="W333">
        <v>43652.665000000001</v>
      </c>
    </row>
    <row r="334" spans="1:23">
      <c r="A334" t="s">
        <v>127</v>
      </c>
      <c r="B334" t="s">
        <v>174</v>
      </c>
      <c r="C334">
        <v>2017</v>
      </c>
      <c r="D334">
        <f t="shared" si="110"/>
        <v>3602969.5531908134</v>
      </c>
      <c r="E334">
        <f t="shared" si="111"/>
        <v>2859425.6937033148</v>
      </c>
      <c r="F334">
        <f t="shared" si="112"/>
        <v>2705852.9989957791</v>
      </c>
      <c r="G334">
        <f t="shared" si="113"/>
        <v>2530019.0657854029</v>
      </c>
      <c r="H334">
        <f t="shared" si="114"/>
        <v>1702453.9350000001</v>
      </c>
      <c r="J334" s="120">
        <f t="shared" si="115"/>
        <v>2721897.0904841269</v>
      </c>
      <c r="K334">
        <v>43652.665000000001</v>
      </c>
      <c r="M334" t="s">
        <v>127</v>
      </c>
      <c r="N334" t="s">
        <v>174</v>
      </c>
      <c r="O334">
        <v>2017</v>
      </c>
      <c r="P334">
        <f t="shared" si="116"/>
        <v>3602969.5531908134</v>
      </c>
      <c r="Q334">
        <f t="shared" si="117"/>
        <v>2859425.6937033148</v>
      </c>
      <c r="R334">
        <f t="shared" si="118"/>
        <v>2705852.9989957791</v>
      </c>
      <c r="S334">
        <f t="shared" si="119"/>
        <v>2530019.0657854029</v>
      </c>
      <c r="T334">
        <f t="shared" si="120"/>
        <v>1702453.9350000001</v>
      </c>
      <c r="V334">
        <f t="shared" si="121"/>
        <v>2721897.0904841269</v>
      </c>
      <c r="W334">
        <v>43652.665000000001</v>
      </c>
    </row>
    <row r="335" spans="1:23">
      <c r="A335" t="s">
        <v>110</v>
      </c>
      <c r="B335" t="s">
        <v>177</v>
      </c>
      <c r="C335">
        <v>2014</v>
      </c>
      <c r="D335">
        <f t="shared" ref="D335:D366" si="122">D99*K335</f>
        <v>3144851555.1282058</v>
      </c>
      <c r="E335">
        <f t="shared" ref="E335:E366" si="123">E99*K335</f>
        <v>2313198536.0282583</v>
      </c>
      <c r="F335">
        <f t="shared" ref="F335:F366" si="124">F99*K335</f>
        <v>1771161595.2207978</v>
      </c>
      <c r="G335">
        <f t="shared" ref="G335:G366" si="125">G99*K335</f>
        <v>2239267442.9159546</v>
      </c>
      <c r="H335">
        <f t="shared" ref="H335:H366" si="126">H99*K335</f>
        <v>1269788845.5000002</v>
      </c>
      <c r="J335" s="120">
        <f t="shared" ref="J335:J366" si="127">J99*K335</f>
        <v>2110306276.219897</v>
      </c>
      <c r="K335">
        <v>49268703.000000007</v>
      </c>
      <c r="M335" t="s">
        <v>110</v>
      </c>
      <c r="N335" t="s">
        <v>177</v>
      </c>
      <c r="O335">
        <v>2014</v>
      </c>
      <c r="P335">
        <f t="shared" ref="P335:P366" si="128">D99*W335</f>
        <v>3320524.957731158</v>
      </c>
      <c r="Q335">
        <f t="shared" ref="Q335:Q366" si="129">E99*W335</f>
        <v>2442415.2734789024</v>
      </c>
      <c r="R335">
        <f t="shared" ref="R335:R366" si="130">F99*W335</f>
        <v>1870099.8053518084</v>
      </c>
      <c r="S335">
        <f t="shared" ref="S335:S366" si="131">G99*W335</f>
        <v>2364354.3426119313</v>
      </c>
      <c r="T335">
        <f t="shared" ref="T335:T366" si="132">H99*W335</f>
        <v>1340720.0558181817</v>
      </c>
      <c r="V335">
        <f t="shared" ref="V335:V366" si="133">J99*W335</f>
        <v>2228189.3233460439</v>
      </c>
      <c r="W335">
        <v>52020.883999999998</v>
      </c>
    </row>
    <row r="336" spans="1:23">
      <c r="A336" t="s">
        <v>110</v>
      </c>
      <c r="B336" t="s">
        <v>177</v>
      </c>
      <c r="C336">
        <v>2017</v>
      </c>
      <c r="D336">
        <f t="shared" si="122"/>
        <v>3758651.7835164834</v>
      </c>
      <c r="E336">
        <f t="shared" si="123"/>
        <v>2442722.1375489272</v>
      </c>
      <c r="F336">
        <f t="shared" si="124"/>
        <v>2532233.5068783066</v>
      </c>
      <c r="G336">
        <f t="shared" si="125"/>
        <v>2595805.6050411314</v>
      </c>
      <c r="H336">
        <f t="shared" si="126"/>
        <v>2132734.9831981352</v>
      </c>
      <c r="J336" s="120">
        <f t="shared" si="127"/>
        <v>2676584.8767907829</v>
      </c>
      <c r="K336">
        <v>52020.883999999998</v>
      </c>
      <c r="M336" t="s">
        <v>110</v>
      </c>
      <c r="N336" t="s">
        <v>177</v>
      </c>
      <c r="O336">
        <v>2017</v>
      </c>
      <c r="P336">
        <f t="shared" si="128"/>
        <v>3758651.7835164834</v>
      </c>
      <c r="Q336">
        <f t="shared" si="129"/>
        <v>2442722.1375489272</v>
      </c>
      <c r="R336">
        <f t="shared" si="130"/>
        <v>2532233.5068783066</v>
      </c>
      <c r="S336">
        <f t="shared" si="131"/>
        <v>2595805.6050411314</v>
      </c>
      <c r="T336">
        <f t="shared" si="132"/>
        <v>2132734.9831981352</v>
      </c>
      <c r="V336">
        <f t="shared" si="133"/>
        <v>2676584.8767907829</v>
      </c>
      <c r="W336">
        <v>52020.883999999998</v>
      </c>
    </row>
    <row r="337" spans="1:23">
      <c r="A337" t="s">
        <v>122</v>
      </c>
      <c r="B337" t="s">
        <v>183</v>
      </c>
      <c r="C337">
        <v>2014</v>
      </c>
      <c r="D337">
        <f t="shared" si="122"/>
        <v>47115114.957264952</v>
      </c>
      <c r="E337">
        <f t="shared" si="123"/>
        <v>36153098.399801254</v>
      </c>
      <c r="F337">
        <f t="shared" si="124"/>
        <v>39052206.238977075</v>
      </c>
      <c r="G337">
        <f t="shared" si="125"/>
        <v>51909066.034015372</v>
      </c>
      <c r="H337">
        <f t="shared" si="126"/>
        <v>25026563.235431235</v>
      </c>
      <c r="J337" s="120">
        <f t="shared" si="127"/>
        <v>39687628.564490184</v>
      </c>
      <c r="K337">
        <v>1023196</v>
      </c>
      <c r="M337" t="s">
        <v>122</v>
      </c>
      <c r="N337" t="s">
        <v>183</v>
      </c>
      <c r="O337">
        <v>2014</v>
      </c>
      <c r="P337">
        <f t="shared" si="128"/>
        <v>48511.997008547005</v>
      </c>
      <c r="Q337">
        <f t="shared" si="129"/>
        <v>37224.975530924101</v>
      </c>
      <c r="R337">
        <f t="shared" si="130"/>
        <v>40210.036926807763</v>
      </c>
      <c r="S337">
        <f t="shared" si="131"/>
        <v>53448.080482085817</v>
      </c>
      <c r="T337">
        <f t="shared" si="132"/>
        <v>25768.557752913752</v>
      </c>
      <c r="V337">
        <f t="shared" si="133"/>
        <v>40864.298430412622</v>
      </c>
      <c r="W337">
        <v>1053.5319999999999</v>
      </c>
    </row>
    <row r="338" spans="1:23">
      <c r="A338" t="s">
        <v>122</v>
      </c>
      <c r="B338" t="s">
        <v>183</v>
      </c>
      <c r="C338">
        <v>2017</v>
      </c>
      <c r="D338">
        <f t="shared" si="122"/>
        <v>81113.687093153756</v>
      </c>
      <c r="E338">
        <f t="shared" si="123"/>
        <v>63939.105387205382</v>
      </c>
      <c r="F338">
        <f t="shared" si="124"/>
        <v>68772.227777777764</v>
      </c>
      <c r="G338">
        <f t="shared" si="125"/>
        <v>63060.479891219897</v>
      </c>
      <c r="H338">
        <f t="shared" si="126"/>
        <v>59700.14666666666</v>
      </c>
      <c r="J338" s="120">
        <f t="shared" si="127"/>
        <v>67809.306468346462</v>
      </c>
      <c r="K338">
        <v>1053.5319999999999</v>
      </c>
      <c r="M338" t="s">
        <v>122</v>
      </c>
      <c r="N338" t="s">
        <v>183</v>
      </c>
      <c r="O338">
        <v>2017</v>
      </c>
      <c r="P338">
        <f t="shared" si="128"/>
        <v>81113.687093153756</v>
      </c>
      <c r="Q338">
        <f t="shared" si="129"/>
        <v>63939.105387205382</v>
      </c>
      <c r="R338">
        <f t="shared" si="130"/>
        <v>68772.227777777764</v>
      </c>
      <c r="S338">
        <f t="shared" si="131"/>
        <v>63060.479891219897</v>
      </c>
      <c r="T338">
        <f t="shared" si="132"/>
        <v>59700.14666666666</v>
      </c>
      <c r="V338">
        <f t="shared" si="133"/>
        <v>67809.306468346462</v>
      </c>
      <c r="W338">
        <v>1053.5319999999999</v>
      </c>
    </row>
    <row r="339" spans="1:23">
      <c r="A339" t="s">
        <v>110</v>
      </c>
      <c r="B339" t="s">
        <v>184</v>
      </c>
      <c r="C339">
        <v>2014</v>
      </c>
      <c r="D339">
        <f t="shared" si="122"/>
        <v>70271019.946393773</v>
      </c>
      <c r="E339">
        <f t="shared" si="123"/>
        <v>72779619.806062773</v>
      </c>
      <c r="F339">
        <f t="shared" si="124"/>
        <v>74340012.604775816</v>
      </c>
      <c r="G339">
        <f t="shared" si="125"/>
        <v>68934450.172514617</v>
      </c>
      <c r="H339">
        <f t="shared" si="126"/>
        <v>29704025</v>
      </c>
      <c r="J339" s="120">
        <f t="shared" si="127"/>
        <v>66181599.584019572</v>
      </c>
      <c r="K339">
        <v>1919337</v>
      </c>
      <c r="M339" t="s">
        <v>110</v>
      </c>
      <c r="N339" t="s">
        <v>184</v>
      </c>
      <c r="O339">
        <v>2014</v>
      </c>
      <c r="P339">
        <f t="shared" si="128"/>
        <v>77474.749850320251</v>
      </c>
      <c r="Q339">
        <f t="shared" si="129"/>
        <v>80240.515122414872</v>
      </c>
      <c r="R339">
        <f t="shared" si="130"/>
        <v>81960.869286062356</v>
      </c>
      <c r="S339">
        <f t="shared" si="131"/>
        <v>76001.163598579762</v>
      </c>
      <c r="T339">
        <f t="shared" si="132"/>
        <v>32749.089285714283</v>
      </c>
      <c r="V339">
        <f t="shared" si="133"/>
        <v>72966.108594658406</v>
      </c>
      <c r="W339">
        <v>2116.0949999999998</v>
      </c>
    </row>
    <row r="340" spans="1:23">
      <c r="A340" t="s">
        <v>110</v>
      </c>
      <c r="B340" t="s">
        <v>184</v>
      </c>
      <c r="C340">
        <v>2017</v>
      </c>
      <c r="D340">
        <f t="shared" si="122"/>
        <v>97010.523714711206</v>
      </c>
      <c r="E340">
        <f t="shared" si="123"/>
        <v>89824.843110064525</v>
      </c>
      <c r="F340">
        <f t="shared" si="124"/>
        <v>143288.11282698781</v>
      </c>
      <c r="G340">
        <f t="shared" si="125"/>
        <v>103870.20682173379</v>
      </c>
      <c r="H340">
        <f t="shared" si="126"/>
        <v>88286.893956043947</v>
      </c>
      <c r="J340" s="120">
        <f t="shared" si="127"/>
        <v>111173.71148204175</v>
      </c>
      <c r="K340">
        <v>2116.0949999999998</v>
      </c>
      <c r="M340" t="s">
        <v>110</v>
      </c>
      <c r="N340" t="s">
        <v>184</v>
      </c>
      <c r="O340">
        <v>2017</v>
      </c>
      <c r="P340">
        <f t="shared" si="128"/>
        <v>97010.523714711206</v>
      </c>
      <c r="Q340">
        <f t="shared" si="129"/>
        <v>89824.843110064525</v>
      </c>
      <c r="R340">
        <f t="shared" si="130"/>
        <v>143288.11282698781</v>
      </c>
      <c r="S340">
        <f t="shared" si="131"/>
        <v>103870.20682173379</v>
      </c>
      <c r="T340">
        <f t="shared" si="132"/>
        <v>88286.893956043947</v>
      </c>
      <c r="V340">
        <f t="shared" si="133"/>
        <v>111173.71148204175</v>
      </c>
      <c r="W340">
        <v>2116.0949999999998</v>
      </c>
    </row>
    <row r="341" spans="1:23">
      <c r="A341" t="s">
        <v>122</v>
      </c>
      <c r="B341" t="s">
        <v>185</v>
      </c>
      <c r="C341">
        <v>2014</v>
      </c>
      <c r="D341">
        <f t="shared" si="122"/>
        <v>418662962.41301912</v>
      </c>
      <c r="E341">
        <f t="shared" si="123"/>
        <v>387195697.27891159</v>
      </c>
      <c r="F341">
        <f t="shared" si="124"/>
        <v>354680147.49759495</v>
      </c>
      <c r="G341">
        <f t="shared" si="125"/>
        <v>440004684.54608852</v>
      </c>
      <c r="H341">
        <f t="shared" si="126"/>
        <v>379982485.12820512</v>
      </c>
      <c r="J341" s="120">
        <f t="shared" si="127"/>
        <v>387955579.25066</v>
      </c>
      <c r="K341">
        <v>8278948</v>
      </c>
      <c r="M341" t="s">
        <v>122</v>
      </c>
      <c r="N341" t="s">
        <v>185</v>
      </c>
      <c r="O341">
        <v>2014</v>
      </c>
      <c r="P341">
        <f t="shared" si="128"/>
        <v>421390.98923120095</v>
      </c>
      <c r="Q341">
        <f t="shared" si="129"/>
        <v>389718.68197278917</v>
      </c>
      <c r="R341">
        <f t="shared" si="130"/>
        <v>356991.25939694559</v>
      </c>
      <c r="S341">
        <f t="shared" si="131"/>
        <v>442871.77499194269</v>
      </c>
      <c r="T341">
        <f t="shared" si="132"/>
        <v>382458.46820512821</v>
      </c>
      <c r="V341">
        <f t="shared" si="133"/>
        <v>390483.51536986936</v>
      </c>
      <c r="W341">
        <v>8332.8940000000002</v>
      </c>
    </row>
    <row r="342" spans="1:23">
      <c r="A342" t="s">
        <v>122</v>
      </c>
      <c r="B342" t="s">
        <v>185</v>
      </c>
      <c r="C342">
        <v>2017</v>
      </c>
      <c r="D342">
        <f t="shared" si="122"/>
        <v>427327.89743589755</v>
      </c>
      <c r="E342">
        <f t="shared" si="123"/>
        <v>486909.61570695974</v>
      </c>
      <c r="F342">
        <f t="shared" si="124"/>
        <v>493821.16655603657</v>
      </c>
      <c r="G342">
        <f t="shared" si="125"/>
        <v>510799.2800683761</v>
      </c>
      <c r="H342">
        <f t="shared" si="126"/>
        <v>563462.35619047622</v>
      </c>
      <c r="J342" s="120">
        <f t="shared" si="127"/>
        <v>493414.19641516573</v>
      </c>
      <c r="K342">
        <v>8332.8940000000002</v>
      </c>
      <c r="M342" t="s">
        <v>122</v>
      </c>
      <c r="N342" t="s">
        <v>185</v>
      </c>
      <c r="O342">
        <v>2017</v>
      </c>
      <c r="P342">
        <f t="shared" si="128"/>
        <v>427327.89743589755</v>
      </c>
      <c r="Q342">
        <f t="shared" si="129"/>
        <v>486909.61570695974</v>
      </c>
      <c r="R342">
        <f t="shared" si="130"/>
        <v>493821.16655603657</v>
      </c>
      <c r="S342">
        <f t="shared" si="131"/>
        <v>510799.2800683761</v>
      </c>
      <c r="T342">
        <f t="shared" si="132"/>
        <v>563462.35619047622</v>
      </c>
      <c r="V342">
        <f t="shared" si="133"/>
        <v>493414.19641516573</v>
      </c>
      <c r="W342">
        <v>8332.8940000000002</v>
      </c>
    </row>
    <row r="343" spans="1:23">
      <c r="A343" t="s">
        <v>110</v>
      </c>
      <c r="B343" t="s">
        <v>186</v>
      </c>
      <c r="C343">
        <v>2014</v>
      </c>
      <c r="D343">
        <f t="shared" si="122"/>
        <v>1762666868.406285</v>
      </c>
      <c r="E343">
        <f t="shared" si="123"/>
        <v>1664189598.6350949</v>
      </c>
      <c r="F343">
        <f t="shared" si="124"/>
        <v>1505139565.3584454</v>
      </c>
      <c r="G343">
        <f t="shared" si="125"/>
        <v>1441613718.5787358</v>
      </c>
      <c r="H343">
        <f t="shared" si="126"/>
        <v>1223623552.4999998</v>
      </c>
      <c r="J343" s="120">
        <f t="shared" si="127"/>
        <v>1531805415.445097</v>
      </c>
      <c r="K343">
        <v>26314484.999999996</v>
      </c>
      <c r="M343" t="s">
        <v>110</v>
      </c>
      <c r="N343" t="s">
        <v>186</v>
      </c>
      <c r="O343">
        <v>2014</v>
      </c>
      <c r="P343">
        <f t="shared" si="128"/>
        <v>1823342.445529368</v>
      </c>
      <c r="Q343">
        <f t="shared" si="129"/>
        <v>1721475.332059422</v>
      </c>
      <c r="R343">
        <f t="shared" si="130"/>
        <v>1556950.3830550879</v>
      </c>
      <c r="S343">
        <f t="shared" si="131"/>
        <v>1491237.8114411638</v>
      </c>
      <c r="T343">
        <f t="shared" si="132"/>
        <v>1265743.8569999998</v>
      </c>
      <c r="V343">
        <f t="shared" si="133"/>
        <v>1584534.1410416865</v>
      </c>
      <c r="W343">
        <v>27220.297999999999</v>
      </c>
    </row>
    <row r="344" spans="1:23">
      <c r="A344" t="s">
        <v>110</v>
      </c>
      <c r="B344" t="s">
        <v>186</v>
      </c>
      <c r="C344">
        <v>2017</v>
      </c>
      <c r="D344">
        <f t="shared" si="122"/>
        <v>2146538.9317901232</v>
      </c>
      <c r="E344">
        <f t="shared" si="123"/>
        <v>1559766.2822222223</v>
      </c>
      <c r="F344">
        <f t="shared" si="124"/>
        <v>1663653.5947951737</v>
      </c>
      <c r="G344">
        <f t="shared" si="125"/>
        <v>1596456.7300747472</v>
      </c>
      <c r="H344">
        <f t="shared" si="126"/>
        <v>1860053.6966666668</v>
      </c>
      <c r="J344" s="120">
        <f t="shared" si="127"/>
        <v>1744114.0810727272</v>
      </c>
      <c r="K344">
        <v>27220.297999999999</v>
      </c>
      <c r="M344" t="s">
        <v>110</v>
      </c>
      <c r="N344" t="s">
        <v>186</v>
      </c>
      <c r="O344">
        <v>2017</v>
      </c>
      <c r="P344">
        <f t="shared" si="128"/>
        <v>2146538.9317901232</v>
      </c>
      <c r="Q344">
        <f t="shared" si="129"/>
        <v>1559766.2822222223</v>
      </c>
      <c r="R344">
        <f t="shared" si="130"/>
        <v>1663653.5947951737</v>
      </c>
      <c r="S344">
        <f t="shared" si="131"/>
        <v>1596456.7300747472</v>
      </c>
      <c r="T344">
        <f t="shared" si="132"/>
        <v>1860053.6966666668</v>
      </c>
      <c r="V344">
        <f t="shared" si="133"/>
        <v>1744114.0810727272</v>
      </c>
      <c r="W344">
        <v>27220.297999999999</v>
      </c>
    </row>
    <row r="345" spans="1:23">
      <c r="A345" t="s">
        <v>115</v>
      </c>
      <c r="B345" t="s">
        <v>187</v>
      </c>
      <c r="C345">
        <v>2014</v>
      </c>
      <c r="D345">
        <f t="shared" si="122"/>
        <v>117526008.0335097</v>
      </c>
      <c r="E345">
        <f t="shared" si="123"/>
        <v>90722421.053549618</v>
      </c>
      <c r="F345">
        <f t="shared" si="124"/>
        <v>135637034.69203636</v>
      </c>
      <c r="G345">
        <f t="shared" si="125"/>
        <v>248571806.49898249</v>
      </c>
      <c r="H345">
        <f t="shared" si="126"/>
        <v>92842580.769230768</v>
      </c>
      <c r="J345" s="120">
        <f t="shared" si="127"/>
        <v>133569409.94918309</v>
      </c>
      <c r="K345">
        <v>5364238</v>
      </c>
      <c r="M345" t="s">
        <v>115</v>
      </c>
      <c r="N345" t="s">
        <v>187</v>
      </c>
      <c r="O345">
        <v>2014</v>
      </c>
      <c r="P345">
        <f t="shared" si="128"/>
        <v>98787.488377425048</v>
      </c>
      <c r="Q345">
        <f t="shared" si="129"/>
        <v>76257.504746047605</v>
      </c>
      <c r="R345">
        <f t="shared" si="130"/>
        <v>114010.86629580296</v>
      </c>
      <c r="S345">
        <f t="shared" si="131"/>
        <v>208939.1519064639</v>
      </c>
      <c r="T345">
        <f t="shared" si="132"/>
        <v>78039.623076923075</v>
      </c>
      <c r="V345">
        <f t="shared" si="133"/>
        <v>112272.9066843844</v>
      </c>
      <c r="W345">
        <v>4508.9560000000001</v>
      </c>
    </row>
    <row r="346" spans="1:23">
      <c r="A346" t="s">
        <v>115</v>
      </c>
      <c r="B346" t="s">
        <v>187</v>
      </c>
      <c r="C346">
        <v>2017</v>
      </c>
      <c r="D346">
        <f t="shared" si="122"/>
        <v>174884.89180023863</v>
      </c>
      <c r="E346">
        <f t="shared" si="123"/>
        <v>140321.60863289761</v>
      </c>
      <c r="F346">
        <f t="shared" si="124"/>
        <v>108687.08277505447</v>
      </c>
      <c r="G346">
        <f t="shared" si="125"/>
        <v>183339.03811819173</v>
      </c>
      <c r="H346">
        <f t="shared" si="126"/>
        <v>106093.08235294117</v>
      </c>
      <c r="J346" s="120">
        <f t="shared" si="127"/>
        <v>135130.47151930133</v>
      </c>
      <c r="K346">
        <v>4508.9560000000001</v>
      </c>
      <c r="M346" t="s">
        <v>115</v>
      </c>
      <c r="N346" t="s">
        <v>187</v>
      </c>
      <c r="O346">
        <v>2017</v>
      </c>
      <c r="P346">
        <f t="shared" si="128"/>
        <v>174884.89180023863</v>
      </c>
      <c r="Q346">
        <f t="shared" si="129"/>
        <v>140321.60863289761</v>
      </c>
      <c r="R346">
        <f t="shared" si="130"/>
        <v>108687.08277505447</v>
      </c>
      <c r="S346">
        <f t="shared" si="131"/>
        <v>183339.03811819173</v>
      </c>
      <c r="T346">
        <f t="shared" si="132"/>
        <v>106093.08235294117</v>
      </c>
      <c r="V346">
        <f t="shared" si="133"/>
        <v>135130.47151930133</v>
      </c>
      <c r="W346">
        <v>4508.9560000000001</v>
      </c>
    </row>
    <row r="347" spans="1:23">
      <c r="A347" t="s">
        <v>115</v>
      </c>
      <c r="B347" t="s">
        <v>188</v>
      </c>
      <c r="C347">
        <v>2014</v>
      </c>
      <c r="D347">
        <f t="shared" si="122"/>
        <v>598858098.97119343</v>
      </c>
      <c r="E347">
        <f t="shared" si="123"/>
        <v>1223919000.674603</v>
      </c>
      <c r="F347">
        <f t="shared" si="124"/>
        <v>1227749292.363683</v>
      </c>
      <c r="G347">
        <f t="shared" si="125"/>
        <v>1552289667.9012346</v>
      </c>
      <c r="H347">
        <f t="shared" si="126"/>
        <v>769496581.38888896</v>
      </c>
      <c r="J347" s="120">
        <f t="shared" si="127"/>
        <v>1100071552.9532623</v>
      </c>
      <c r="K347">
        <v>35065667</v>
      </c>
      <c r="M347" t="s">
        <v>115</v>
      </c>
      <c r="N347" t="s">
        <v>188</v>
      </c>
      <c r="O347">
        <v>2014</v>
      </c>
      <c r="P347">
        <f t="shared" si="128"/>
        <v>589025.51934156381</v>
      </c>
      <c r="Q347">
        <f t="shared" si="129"/>
        <v>1203823.6207256233</v>
      </c>
      <c r="R347">
        <f t="shared" si="130"/>
        <v>1207591.023312757</v>
      </c>
      <c r="S347">
        <f t="shared" si="131"/>
        <v>1526802.8091710759</v>
      </c>
      <c r="T347">
        <f t="shared" si="132"/>
        <v>756862.30888888892</v>
      </c>
      <c r="V347">
        <f t="shared" si="133"/>
        <v>1082009.6094623324</v>
      </c>
      <c r="W347">
        <v>34489.928</v>
      </c>
    </row>
    <row r="348" spans="1:23">
      <c r="A348" t="s">
        <v>115</v>
      </c>
      <c r="B348" t="s">
        <v>188</v>
      </c>
      <c r="C348">
        <v>2017</v>
      </c>
      <c r="D348">
        <f t="shared" si="122"/>
        <v>850635.42962962971</v>
      </c>
      <c r="E348">
        <f t="shared" si="123"/>
        <v>1428287.8071957671</v>
      </c>
      <c r="F348">
        <f t="shared" si="124"/>
        <v>1209442.3846208113</v>
      </c>
      <c r="G348">
        <f t="shared" si="125"/>
        <v>1665963.8899153441</v>
      </c>
      <c r="H348">
        <f t="shared" si="126"/>
        <v>1071278.0666666669</v>
      </c>
      <c r="J348" s="120">
        <f t="shared" si="127"/>
        <v>1237181.3036145123</v>
      </c>
      <c r="K348">
        <v>34489.928</v>
      </c>
      <c r="M348" t="s">
        <v>115</v>
      </c>
      <c r="N348" t="s">
        <v>188</v>
      </c>
      <c r="O348">
        <v>2017</v>
      </c>
      <c r="P348">
        <f t="shared" si="128"/>
        <v>850635.42962962971</v>
      </c>
      <c r="Q348">
        <f t="shared" si="129"/>
        <v>1428287.8071957671</v>
      </c>
      <c r="R348">
        <f t="shared" si="130"/>
        <v>1209442.3846208113</v>
      </c>
      <c r="S348">
        <f t="shared" si="131"/>
        <v>1665963.8899153441</v>
      </c>
      <c r="T348">
        <f t="shared" si="132"/>
        <v>1071278.0666666669</v>
      </c>
      <c r="V348">
        <f t="shared" si="133"/>
        <v>1237181.3036145123</v>
      </c>
      <c r="W348">
        <v>34489.928</v>
      </c>
    </row>
    <row r="349" spans="1:23">
      <c r="A349" t="s">
        <v>127</v>
      </c>
      <c r="B349" t="s">
        <v>189</v>
      </c>
      <c r="C349">
        <v>2014</v>
      </c>
      <c r="D349">
        <f t="shared" si="122"/>
        <v>304046792.5925926</v>
      </c>
      <c r="E349">
        <f t="shared" si="123"/>
        <v>262694345.99051744</v>
      </c>
      <c r="F349">
        <f t="shared" si="124"/>
        <v>271153951.51915991</v>
      </c>
      <c r="G349">
        <f t="shared" si="125"/>
        <v>272625789.08956224</v>
      </c>
      <c r="H349">
        <f t="shared" si="126"/>
        <v>280658577.77777779</v>
      </c>
      <c r="J349" s="120">
        <f t="shared" si="127"/>
        <v>276668869.43016553</v>
      </c>
      <c r="K349">
        <v>3157409</v>
      </c>
      <c r="M349" t="s">
        <v>127</v>
      </c>
      <c r="N349" t="s">
        <v>189</v>
      </c>
      <c r="O349">
        <v>2014</v>
      </c>
      <c r="P349">
        <f t="shared" si="128"/>
        <v>290841.00740740745</v>
      </c>
      <c r="Q349">
        <f t="shared" si="129"/>
        <v>251284.6380540095</v>
      </c>
      <c r="R349">
        <f t="shared" si="130"/>
        <v>259376.8141734809</v>
      </c>
      <c r="S349">
        <f t="shared" si="131"/>
        <v>260784.72483771041</v>
      </c>
      <c r="T349">
        <f t="shared" si="132"/>
        <v>268468.62222222221</v>
      </c>
      <c r="V349">
        <f t="shared" si="133"/>
        <v>264652.20046296978</v>
      </c>
      <c r="W349">
        <v>3020.2719999999999</v>
      </c>
    </row>
    <row r="350" spans="1:23">
      <c r="A350" t="s">
        <v>127</v>
      </c>
      <c r="B350" t="s">
        <v>189</v>
      </c>
      <c r="C350">
        <v>2017</v>
      </c>
      <c r="D350">
        <f t="shared" si="122"/>
        <v>291613.38737213402</v>
      </c>
      <c r="E350">
        <f t="shared" si="123"/>
        <v>277368.40621896624</v>
      </c>
      <c r="F350">
        <f t="shared" si="124"/>
        <v>270895.8826020892</v>
      </c>
      <c r="G350">
        <f t="shared" si="125"/>
        <v>259343.88512169314</v>
      </c>
      <c r="H350">
        <f t="shared" si="126"/>
        <v>288419.3810989011</v>
      </c>
      <c r="J350" s="120">
        <f t="shared" si="127"/>
        <v>276595.03114553174</v>
      </c>
      <c r="K350">
        <v>3020.2719999999999</v>
      </c>
      <c r="M350" t="s">
        <v>127</v>
      </c>
      <c r="N350" t="s">
        <v>189</v>
      </c>
      <c r="O350">
        <v>2017</v>
      </c>
      <c r="P350">
        <f t="shared" si="128"/>
        <v>291613.38737213402</v>
      </c>
      <c r="Q350">
        <f t="shared" si="129"/>
        <v>277368.40621896624</v>
      </c>
      <c r="R350">
        <f t="shared" si="130"/>
        <v>270895.8826020892</v>
      </c>
      <c r="S350">
        <f t="shared" si="131"/>
        <v>259343.88512169314</v>
      </c>
      <c r="T350">
        <f t="shared" si="132"/>
        <v>288419.3810989011</v>
      </c>
      <c r="V350">
        <f t="shared" si="133"/>
        <v>276595.03114553174</v>
      </c>
      <c r="W350">
        <v>3020.2719999999999</v>
      </c>
    </row>
    <row r="351" spans="1:23">
      <c r="A351" t="s">
        <v>119</v>
      </c>
      <c r="B351" t="s">
        <v>191</v>
      </c>
      <c r="C351">
        <v>2014</v>
      </c>
      <c r="D351">
        <f t="shared" si="122"/>
        <v>281132840.69444448</v>
      </c>
      <c r="E351">
        <f t="shared" si="123"/>
        <v>263221740.15117159</v>
      </c>
      <c r="F351">
        <f t="shared" si="124"/>
        <v>254729818.55930334</v>
      </c>
      <c r="G351">
        <f t="shared" si="125"/>
        <v>262990451.6187911</v>
      </c>
      <c r="H351">
        <f t="shared" si="126"/>
        <v>250152919.84126982</v>
      </c>
      <c r="J351" s="120">
        <f t="shared" si="127"/>
        <v>261813852.51163355</v>
      </c>
      <c r="K351">
        <v>3643846</v>
      </c>
      <c r="M351" t="s">
        <v>119</v>
      </c>
      <c r="N351" t="s">
        <v>191</v>
      </c>
      <c r="O351">
        <v>2014</v>
      </c>
      <c r="P351">
        <f t="shared" si="128"/>
        <v>291639.19736111112</v>
      </c>
      <c r="Q351">
        <f t="shared" si="129"/>
        <v>273058.73207860923</v>
      </c>
      <c r="R351">
        <f t="shared" si="130"/>
        <v>264249.45461750438</v>
      </c>
      <c r="S351">
        <f t="shared" si="131"/>
        <v>272818.79994625621</v>
      </c>
      <c r="T351">
        <f t="shared" si="132"/>
        <v>259501.51031746028</v>
      </c>
      <c r="V351">
        <f t="shared" si="133"/>
        <v>271598.2295625913</v>
      </c>
      <c r="W351">
        <v>3780.0219999999999</v>
      </c>
    </row>
    <row r="352" spans="1:23">
      <c r="A352" t="s">
        <v>119</v>
      </c>
      <c r="B352" t="s">
        <v>191</v>
      </c>
      <c r="C352">
        <v>2017</v>
      </c>
      <c r="D352">
        <f t="shared" si="122"/>
        <v>290578.2646129796</v>
      </c>
      <c r="E352">
        <f t="shared" si="123"/>
        <v>295745.67730507581</v>
      </c>
      <c r="F352">
        <f t="shared" si="124"/>
        <v>283407.24385614385</v>
      </c>
      <c r="G352">
        <f t="shared" si="125"/>
        <v>246072.97062393164</v>
      </c>
      <c r="H352">
        <f t="shared" si="126"/>
        <v>209701.22047619044</v>
      </c>
      <c r="J352" s="120">
        <f t="shared" si="127"/>
        <v>271241.34887393558</v>
      </c>
      <c r="K352">
        <v>3780.0219999999999</v>
      </c>
      <c r="M352" t="s">
        <v>119</v>
      </c>
      <c r="N352" t="s">
        <v>191</v>
      </c>
      <c r="O352">
        <v>2017</v>
      </c>
      <c r="P352">
        <f t="shared" si="128"/>
        <v>290578.2646129796</v>
      </c>
      <c r="Q352">
        <f t="shared" si="129"/>
        <v>295745.67730507581</v>
      </c>
      <c r="R352">
        <f t="shared" si="130"/>
        <v>283407.24385614385</v>
      </c>
      <c r="S352">
        <f t="shared" si="131"/>
        <v>246072.97062393164</v>
      </c>
      <c r="T352">
        <f t="shared" si="132"/>
        <v>209701.22047619044</v>
      </c>
      <c r="V352">
        <f t="shared" si="133"/>
        <v>271241.34887393558</v>
      </c>
      <c r="W352">
        <v>3780.0219999999999</v>
      </c>
    </row>
    <row r="353" spans="1:23">
      <c r="A353" t="s">
        <v>127</v>
      </c>
      <c r="B353" t="s">
        <v>196</v>
      </c>
      <c r="C353">
        <v>2014</v>
      </c>
      <c r="D353">
        <f t="shared" si="122"/>
        <v>108897195.90909091</v>
      </c>
      <c r="E353">
        <f t="shared" si="123"/>
        <v>72163783.673469394</v>
      </c>
      <c r="F353">
        <f t="shared" si="124"/>
        <v>76001935.984848484</v>
      </c>
      <c r="G353">
        <f t="shared" si="125"/>
        <v>86875271.434343457</v>
      </c>
      <c r="H353">
        <f t="shared" si="126"/>
        <v>69983221.63636364</v>
      </c>
      <c r="J353" s="120">
        <f t="shared" si="127"/>
        <v>81567010.238301367</v>
      </c>
      <c r="K353">
        <v>2919654.0000000005</v>
      </c>
      <c r="M353" t="s">
        <v>127</v>
      </c>
      <c r="N353" t="s">
        <v>196</v>
      </c>
      <c r="O353">
        <v>2014</v>
      </c>
      <c r="P353">
        <f t="shared" si="128"/>
        <v>96774.830303030278</v>
      </c>
      <c r="Q353">
        <f t="shared" si="129"/>
        <v>64130.557823129253</v>
      </c>
      <c r="R353">
        <f t="shared" si="130"/>
        <v>67541.449494949484</v>
      </c>
      <c r="S353">
        <f t="shared" si="131"/>
        <v>77204.37225589226</v>
      </c>
      <c r="T353">
        <f t="shared" si="132"/>
        <v>62192.734545454543</v>
      </c>
      <c r="V353">
        <f t="shared" si="133"/>
        <v>72487.023272177525</v>
      </c>
      <c r="W353">
        <v>2594.64</v>
      </c>
    </row>
    <row r="354" spans="1:23">
      <c r="A354" t="s">
        <v>127</v>
      </c>
      <c r="B354" t="s">
        <v>196</v>
      </c>
      <c r="C354">
        <v>2017</v>
      </c>
      <c r="D354">
        <f t="shared" si="122"/>
        <v>168862.72390572386</v>
      </c>
      <c r="E354">
        <f t="shared" si="123"/>
        <v>104571.85454545454</v>
      </c>
      <c r="F354">
        <f t="shared" si="124"/>
        <v>106308.16666666666</v>
      </c>
      <c r="G354">
        <f t="shared" si="125"/>
        <v>121437.01454545454</v>
      </c>
      <c r="H354">
        <f t="shared" si="126"/>
        <v>61327.854545454546</v>
      </c>
      <c r="J354" s="120">
        <f t="shared" si="127"/>
        <v>112420.04773448771</v>
      </c>
      <c r="K354">
        <v>2594.64</v>
      </c>
      <c r="M354" t="s">
        <v>127</v>
      </c>
      <c r="N354" t="s">
        <v>196</v>
      </c>
      <c r="O354">
        <v>2017</v>
      </c>
      <c r="P354">
        <f t="shared" si="128"/>
        <v>168862.72390572386</v>
      </c>
      <c r="Q354">
        <f t="shared" si="129"/>
        <v>104571.85454545454</v>
      </c>
      <c r="R354">
        <f t="shared" si="130"/>
        <v>106308.16666666666</v>
      </c>
      <c r="S354">
        <f t="shared" si="131"/>
        <v>121437.01454545454</v>
      </c>
      <c r="T354">
        <f t="shared" si="132"/>
        <v>61327.854545454546</v>
      </c>
      <c r="V354">
        <f t="shared" si="133"/>
        <v>112420.04773448771</v>
      </c>
      <c r="W354">
        <v>2594.64</v>
      </c>
    </row>
    <row r="355" spans="1:23">
      <c r="A355" t="s">
        <v>110</v>
      </c>
      <c r="B355" t="s">
        <v>197</v>
      </c>
      <c r="C355">
        <v>2014</v>
      </c>
      <c r="D355">
        <f t="shared" si="122"/>
        <v>418848751.80375177</v>
      </c>
      <c r="E355">
        <f t="shared" si="123"/>
        <v>388538014.58660376</v>
      </c>
      <c r="F355">
        <f t="shared" si="124"/>
        <v>370322479.50660449</v>
      </c>
      <c r="G355">
        <f t="shared" si="125"/>
        <v>371995260.50854695</v>
      </c>
      <c r="H355">
        <f t="shared" si="126"/>
        <v>230670159.68531466</v>
      </c>
      <c r="J355" s="120">
        <f t="shared" si="127"/>
        <v>362573013.37077999</v>
      </c>
      <c r="K355">
        <v>5476644.9999999991</v>
      </c>
      <c r="M355" t="s">
        <v>110</v>
      </c>
      <c r="N355" t="s">
        <v>197</v>
      </c>
      <c r="O355">
        <v>2014</v>
      </c>
      <c r="P355">
        <f t="shared" si="128"/>
        <v>407971.66810966807</v>
      </c>
      <c r="Q355">
        <f t="shared" si="129"/>
        <v>378448.07046049181</v>
      </c>
      <c r="R355">
        <f t="shared" si="130"/>
        <v>360705.57463092462</v>
      </c>
      <c r="S355">
        <f t="shared" si="131"/>
        <v>362334.91518119653</v>
      </c>
      <c r="T355">
        <f t="shared" si="132"/>
        <v>224679.88605594405</v>
      </c>
      <c r="V355">
        <f t="shared" si="133"/>
        <v>353157.35438966431</v>
      </c>
      <c r="W355">
        <v>5334.4219999999996</v>
      </c>
    </row>
    <row r="356" spans="1:23">
      <c r="A356" t="s">
        <v>110</v>
      </c>
      <c r="B356" t="s">
        <v>197</v>
      </c>
      <c r="C356">
        <v>2017</v>
      </c>
      <c r="D356">
        <f t="shared" si="122"/>
        <v>395374.28459873464</v>
      </c>
      <c r="E356">
        <f t="shared" si="123"/>
        <v>341515.90582010581</v>
      </c>
      <c r="F356">
        <f t="shared" si="124"/>
        <v>363986.00961504539</v>
      </c>
      <c r="G356">
        <f t="shared" si="125"/>
        <v>344768.23148392345</v>
      </c>
      <c r="H356">
        <f t="shared" si="126"/>
        <v>272309.54209523811</v>
      </c>
      <c r="J356" s="120">
        <f t="shared" si="127"/>
        <v>349030.80090312863</v>
      </c>
      <c r="K356">
        <v>5334.4219999999996</v>
      </c>
      <c r="M356" t="s">
        <v>110</v>
      </c>
      <c r="N356" t="s">
        <v>197</v>
      </c>
      <c r="O356">
        <v>2017</v>
      </c>
      <c r="P356">
        <f t="shared" si="128"/>
        <v>395374.28459873464</v>
      </c>
      <c r="Q356">
        <f t="shared" si="129"/>
        <v>341515.90582010581</v>
      </c>
      <c r="R356">
        <f t="shared" si="130"/>
        <v>363986.00961504539</v>
      </c>
      <c r="S356">
        <f t="shared" si="131"/>
        <v>344768.23148392345</v>
      </c>
      <c r="T356">
        <f t="shared" si="132"/>
        <v>272309.54209523811</v>
      </c>
      <c r="V356">
        <f t="shared" si="133"/>
        <v>349030.80090312863</v>
      </c>
      <c r="W356">
        <v>5334.4219999999996</v>
      </c>
    </row>
    <row r="357" spans="1:23">
      <c r="A357" t="s">
        <v>127</v>
      </c>
      <c r="B357" t="s">
        <v>230</v>
      </c>
      <c r="C357">
        <v>2014</v>
      </c>
      <c r="D357">
        <f t="shared" si="122"/>
        <v>27808232.962962963</v>
      </c>
      <c r="E357">
        <f t="shared" si="123"/>
        <v>27517945.05920887</v>
      </c>
      <c r="F357">
        <f t="shared" si="124"/>
        <v>25967112.86195286</v>
      </c>
      <c r="G357">
        <f t="shared" si="125"/>
        <v>21846597.867283951</v>
      </c>
      <c r="H357">
        <f t="shared" si="126"/>
        <v>17518390.476190474</v>
      </c>
      <c r="J357" s="120">
        <f t="shared" si="127"/>
        <v>24982418.361057665</v>
      </c>
      <c r="K357">
        <v>334442</v>
      </c>
      <c r="M357" t="s">
        <v>127</v>
      </c>
      <c r="N357" t="s">
        <v>230</v>
      </c>
      <c r="O357">
        <v>2014</v>
      </c>
      <c r="P357">
        <f t="shared" si="128"/>
        <v>25105.252962962968</v>
      </c>
      <c r="Q357">
        <f t="shared" si="129"/>
        <v>24843.181249685065</v>
      </c>
      <c r="R357">
        <f t="shared" si="130"/>
        <v>23443.091043771044</v>
      </c>
      <c r="S357">
        <f t="shared" si="131"/>
        <v>19723.093033950619</v>
      </c>
      <c r="T357">
        <f t="shared" si="132"/>
        <v>15815.590476190477</v>
      </c>
      <c r="V357">
        <f t="shared" si="133"/>
        <v>22554.109547926353</v>
      </c>
      <c r="W357">
        <v>301.93400000000003</v>
      </c>
    </row>
    <row r="358" spans="1:23">
      <c r="A358" t="s">
        <v>127</v>
      </c>
      <c r="B358" t="s">
        <v>230</v>
      </c>
      <c r="C358">
        <v>2017</v>
      </c>
      <c r="D358">
        <f t="shared" si="122"/>
        <v>27515.686585266591</v>
      </c>
      <c r="E358">
        <f t="shared" si="123"/>
        <v>27072.204016047446</v>
      </c>
      <c r="F358">
        <f t="shared" si="124"/>
        <v>22455.4964000814</v>
      </c>
      <c r="G358">
        <f t="shared" si="125"/>
        <v>20517.585708063543</v>
      </c>
      <c r="H358">
        <f t="shared" si="126"/>
        <v>19122.486666666668</v>
      </c>
      <c r="J358" s="120">
        <f t="shared" si="127"/>
        <v>23493.310465673127</v>
      </c>
      <c r="K358">
        <v>301.93400000000003</v>
      </c>
      <c r="M358" t="s">
        <v>127</v>
      </c>
      <c r="N358" t="s">
        <v>230</v>
      </c>
      <c r="O358">
        <v>2017</v>
      </c>
      <c r="P358">
        <f t="shared" si="128"/>
        <v>27515.686585266591</v>
      </c>
      <c r="Q358">
        <f t="shared" si="129"/>
        <v>27072.204016047446</v>
      </c>
      <c r="R358">
        <f t="shared" si="130"/>
        <v>22455.4964000814</v>
      </c>
      <c r="S358">
        <f t="shared" si="131"/>
        <v>20517.585708063543</v>
      </c>
      <c r="T358">
        <f t="shared" si="132"/>
        <v>19122.486666666668</v>
      </c>
      <c r="V358">
        <f t="shared" si="133"/>
        <v>23493.310465673127</v>
      </c>
      <c r="W358">
        <v>301.93400000000003</v>
      </c>
    </row>
    <row r="359" spans="1:23">
      <c r="A359" t="s">
        <v>115</v>
      </c>
      <c r="B359" t="s">
        <v>200</v>
      </c>
      <c r="C359">
        <v>2014</v>
      </c>
      <c r="D359">
        <f t="shared" si="122"/>
        <v>145616929.04040402</v>
      </c>
      <c r="E359">
        <f t="shared" si="123"/>
        <v>133137007.85061498</v>
      </c>
      <c r="F359">
        <f t="shared" si="124"/>
        <v>147676868.22320426</v>
      </c>
      <c r="G359">
        <f t="shared" si="125"/>
        <v>171987274.06649831</v>
      </c>
      <c r="H359">
        <f t="shared" si="126"/>
        <v>120226734</v>
      </c>
      <c r="J359" s="120">
        <f t="shared" si="127"/>
        <v>143967231.0916478</v>
      </c>
      <c r="K359">
        <v>2226421</v>
      </c>
      <c r="M359" t="s">
        <v>115</v>
      </c>
      <c r="N359" t="s">
        <v>200</v>
      </c>
      <c r="O359">
        <v>2014</v>
      </c>
      <c r="P359">
        <f t="shared" si="128"/>
        <v>147262.03686868688</v>
      </c>
      <c r="Q359">
        <f t="shared" si="129"/>
        <v>134641.12372019514</v>
      </c>
      <c r="R359">
        <f t="shared" si="130"/>
        <v>149345.24822250282</v>
      </c>
      <c r="S359">
        <f t="shared" si="131"/>
        <v>173930.30097138046</v>
      </c>
      <c r="T359">
        <f t="shared" si="132"/>
        <v>121584.996</v>
      </c>
      <c r="V359">
        <f t="shared" si="133"/>
        <v>145593.70145086927</v>
      </c>
      <c r="W359">
        <v>2251.5740000000001</v>
      </c>
    </row>
    <row r="360" spans="1:23">
      <c r="A360" t="s">
        <v>115</v>
      </c>
      <c r="B360" t="s">
        <v>200</v>
      </c>
      <c r="C360">
        <v>2017</v>
      </c>
      <c r="D360">
        <f t="shared" si="122"/>
        <v>217116.0642857143</v>
      </c>
      <c r="E360">
        <f t="shared" si="123"/>
        <v>201989.7128798186</v>
      </c>
      <c r="F360">
        <f t="shared" si="124"/>
        <v>190162.6982804233</v>
      </c>
      <c r="G360">
        <f t="shared" si="125"/>
        <v>185728.27964550263</v>
      </c>
      <c r="H360">
        <f t="shared" si="126"/>
        <v>199425.12571428574</v>
      </c>
      <c r="J360" s="120">
        <f t="shared" si="127"/>
        <v>197838.39377248683</v>
      </c>
      <c r="K360">
        <v>2251.5740000000001</v>
      </c>
      <c r="M360" t="s">
        <v>115</v>
      </c>
      <c r="N360" t="s">
        <v>200</v>
      </c>
      <c r="O360">
        <v>2017</v>
      </c>
      <c r="P360">
        <f t="shared" si="128"/>
        <v>217116.0642857143</v>
      </c>
      <c r="Q360">
        <f t="shared" si="129"/>
        <v>201989.7128798186</v>
      </c>
      <c r="R360">
        <f t="shared" si="130"/>
        <v>190162.6982804233</v>
      </c>
      <c r="S360">
        <f t="shared" si="131"/>
        <v>185728.27964550263</v>
      </c>
      <c r="T360">
        <f t="shared" si="132"/>
        <v>199425.12571428574</v>
      </c>
      <c r="V360">
        <f t="shared" si="133"/>
        <v>197838.39377248683</v>
      </c>
      <c r="W360">
        <v>2251.5740000000001</v>
      </c>
    </row>
    <row r="361" spans="1:23">
      <c r="A361" t="s">
        <v>127</v>
      </c>
      <c r="B361" t="s">
        <v>201</v>
      </c>
      <c r="C361">
        <v>2014</v>
      </c>
      <c r="D361">
        <f t="shared" si="122"/>
        <v>870373950.83774233</v>
      </c>
      <c r="E361">
        <f t="shared" si="123"/>
        <v>747164381.77235186</v>
      </c>
      <c r="F361">
        <f t="shared" si="124"/>
        <v>625191051.83531737</v>
      </c>
      <c r="G361">
        <f t="shared" si="125"/>
        <v>704597025.37202382</v>
      </c>
      <c r="H361">
        <f t="shared" si="126"/>
        <v>536869125</v>
      </c>
      <c r="J361" s="120">
        <f t="shared" si="127"/>
        <v>690343364.32333851</v>
      </c>
      <c r="K361">
        <v>11930425</v>
      </c>
      <c r="M361" t="s">
        <v>127</v>
      </c>
      <c r="N361" t="s">
        <v>201</v>
      </c>
      <c r="O361">
        <v>2014</v>
      </c>
      <c r="P361">
        <f t="shared" si="128"/>
        <v>933426.46713403857</v>
      </c>
      <c r="Q361">
        <f t="shared" si="129"/>
        <v>801291.22496701428</v>
      </c>
      <c r="R361">
        <f t="shared" si="130"/>
        <v>670481.77882249688</v>
      </c>
      <c r="S361">
        <f t="shared" si="131"/>
        <v>755640.16077586985</v>
      </c>
      <c r="T361">
        <f t="shared" si="132"/>
        <v>575761.54499999993</v>
      </c>
      <c r="V361">
        <f t="shared" si="133"/>
        <v>740353.92149493273</v>
      </c>
      <c r="W361">
        <v>12794.700999999999</v>
      </c>
    </row>
    <row r="362" spans="1:23">
      <c r="A362" t="s">
        <v>127</v>
      </c>
      <c r="B362" t="s">
        <v>201</v>
      </c>
      <c r="C362">
        <v>2017</v>
      </c>
      <c r="D362">
        <f t="shared" si="122"/>
        <v>1131921.7803872053</v>
      </c>
      <c r="E362">
        <f t="shared" si="123"/>
        <v>1094916.2310303031</v>
      </c>
      <c r="F362">
        <f t="shared" si="124"/>
        <v>1035937.5896642348</v>
      </c>
      <c r="G362">
        <f t="shared" si="125"/>
        <v>835881.6935121211</v>
      </c>
      <c r="H362">
        <f t="shared" si="126"/>
        <v>1199858.6271111111</v>
      </c>
      <c r="J362" s="120">
        <f t="shared" si="127"/>
        <v>1059025.6279606379</v>
      </c>
      <c r="K362">
        <v>12794.700999999999</v>
      </c>
      <c r="M362" t="s">
        <v>127</v>
      </c>
      <c r="N362" t="s">
        <v>201</v>
      </c>
      <c r="O362">
        <v>2017</v>
      </c>
      <c r="P362">
        <f t="shared" si="128"/>
        <v>1131921.7803872053</v>
      </c>
      <c r="Q362">
        <f t="shared" si="129"/>
        <v>1094916.2310303031</v>
      </c>
      <c r="R362">
        <f t="shared" si="130"/>
        <v>1035937.5896642348</v>
      </c>
      <c r="S362">
        <f t="shared" si="131"/>
        <v>835881.6935121211</v>
      </c>
      <c r="T362">
        <f t="shared" si="132"/>
        <v>1199858.6271111111</v>
      </c>
      <c r="V362">
        <f t="shared" si="133"/>
        <v>1059025.6279606379</v>
      </c>
      <c r="W362">
        <v>12794.700999999999</v>
      </c>
    </row>
    <row r="363" spans="1:23">
      <c r="A363" t="s">
        <v>110</v>
      </c>
      <c r="B363" t="s">
        <v>203</v>
      </c>
      <c r="C363">
        <v>2014</v>
      </c>
      <c r="D363">
        <f t="shared" si="122"/>
        <v>11398853.703703703</v>
      </c>
      <c r="E363">
        <f t="shared" si="123"/>
        <v>8559172.173631357</v>
      </c>
      <c r="F363">
        <f t="shared" si="124"/>
        <v>7650475.4629629636</v>
      </c>
      <c r="G363">
        <f t="shared" si="125"/>
        <v>10890060.767195767</v>
      </c>
      <c r="H363">
        <f t="shared" si="126"/>
        <v>6354844.0476190476</v>
      </c>
      <c r="J363" s="120">
        <f t="shared" si="127"/>
        <v>8752501.6304934658</v>
      </c>
      <c r="K363">
        <v>255410</v>
      </c>
      <c r="M363" t="s">
        <v>110</v>
      </c>
      <c r="N363" t="s">
        <v>203</v>
      </c>
      <c r="O363">
        <v>2014</v>
      </c>
      <c r="P363">
        <f t="shared" si="128"/>
        <v>13375.589259259259</v>
      </c>
      <c r="Q363">
        <f t="shared" si="129"/>
        <v>10043.4635244574</v>
      </c>
      <c r="R363">
        <f t="shared" si="130"/>
        <v>8977.1849074074089</v>
      </c>
      <c r="S363">
        <f t="shared" si="131"/>
        <v>12778.563846560846</v>
      </c>
      <c r="T363">
        <f t="shared" si="132"/>
        <v>7456.8711904761903</v>
      </c>
      <c r="V363">
        <f t="shared" si="133"/>
        <v>10270.319265738039</v>
      </c>
      <c r="W363">
        <v>299.702</v>
      </c>
    </row>
    <row r="364" spans="1:23">
      <c r="A364" t="s">
        <v>110</v>
      </c>
      <c r="B364" t="s">
        <v>203</v>
      </c>
      <c r="C364">
        <v>2017</v>
      </c>
      <c r="D364">
        <f t="shared" si="122"/>
        <v>12392.279667040781</v>
      </c>
      <c r="E364">
        <f t="shared" si="123"/>
        <v>12535.155079365079</v>
      </c>
      <c r="F364">
        <f t="shared" si="124"/>
        <v>12698.652923681257</v>
      </c>
      <c r="G364">
        <f t="shared" si="125"/>
        <v>11574.837696857463</v>
      </c>
      <c r="H364">
        <f t="shared" si="126"/>
        <v>10898.254545454543</v>
      </c>
      <c r="J364" s="120">
        <f t="shared" si="127"/>
        <v>12195.687424386724</v>
      </c>
      <c r="K364">
        <v>299.702</v>
      </c>
      <c r="M364" t="s">
        <v>110</v>
      </c>
      <c r="N364" t="s">
        <v>203</v>
      </c>
      <c r="O364">
        <v>2017</v>
      </c>
      <c r="P364">
        <f t="shared" si="128"/>
        <v>12392.279667040781</v>
      </c>
      <c r="Q364">
        <f t="shared" si="129"/>
        <v>12535.155079365079</v>
      </c>
      <c r="R364">
        <f t="shared" si="130"/>
        <v>12698.652923681257</v>
      </c>
      <c r="S364">
        <f t="shared" si="131"/>
        <v>11574.837696857463</v>
      </c>
      <c r="T364">
        <f t="shared" si="132"/>
        <v>10898.254545454543</v>
      </c>
      <c r="V364">
        <f t="shared" si="133"/>
        <v>12195.687424386724</v>
      </c>
      <c r="W364">
        <v>299.702</v>
      </c>
    </row>
    <row r="365" spans="1:23">
      <c r="A365" t="s">
        <v>119</v>
      </c>
      <c r="B365" t="s">
        <v>204</v>
      </c>
      <c r="C365">
        <v>2014</v>
      </c>
      <c r="D365">
        <f t="shared" si="122"/>
        <v>123034689.81481482</v>
      </c>
      <c r="E365">
        <f t="shared" si="123"/>
        <v>121362506.22222221</v>
      </c>
      <c r="F365">
        <f t="shared" si="124"/>
        <v>114475870.83333334</v>
      </c>
      <c r="G365">
        <f t="shared" si="125"/>
        <v>130959620.98765431</v>
      </c>
      <c r="H365">
        <f t="shared" si="126"/>
        <v>106463280</v>
      </c>
      <c r="J365" s="120">
        <f t="shared" si="127"/>
        <v>118530589.63950616</v>
      </c>
      <c r="K365">
        <v>1774388</v>
      </c>
      <c r="M365" t="s">
        <v>119</v>
      </c>
      <c r="N365" t="s">
        <v>204</v>
      </c>
      <c r="O365">
        <v>2014</v>
      </c>
      <c r="P365">
        <f t="shared" si="128"/>
        <v>130040.37847222223</v>
      </c>
      <c r="Q365">
        <f t="shared" si="129"/>
        <v>128272.97947619046</v>
      </c>
      <c r="R365">
        <f t="shared" si="130"/>
        <v>120994.21383928573</v>
      </c>
      <c r="S365">
        <f t="shared" si="131"/>
        <v>138416.56124338624</v>
      </c>
      <c r="T365">
        <f t="shared" si="132"/>
        <v>112525.38</v>
      </c>
      <c r="V365">
        <f t="shared" si="133"/>
        <v>125279.81141300075</v>
      </c>
      <c r="W365">
        <v>1875.423</v>
      </c>
    </row>
    <row r="366" spans="1:23">
      <c r="A366" t="s">
        <v>119</v>
      </c>
      <c r="B366" t="s">
        <v>204</v>
      </c>
      <c r="C366">
        <v>2017</v>
      </c>
      <c r="D366">
        <f t="shared" si="122"/>
        <v>158116.47111111111</v>
      </c>
      <c r="E366">
        <f t="shared" si="123"/>
        <v>152707.60323809521</v>
      </c>
      <c r="F366">
        <f t="shared" si="124"/>
        <v>142941.3662808642</v>
      </c>
      <c r="G366">
        <f t="shared" si="125"/>
        <v>116618.68539629626</v>
      </c>
      <c r="H366">
        <f t="shared" si="126"/>
        <v>117015.02900000001</v>
      </c>
      <c r="J366" s="120">
        <f t="shared" si="127"/>
        <v>140031.91476243385</v>
      </c>
      <c r="K366">
        <v>1875.423</v>
      </c>
      <c r="M366" t="s">
        <v>119</v>
      </c>
      <c r="N366" t="s">
        <v>204</v>
      </c>
      <c r="O366">
        <v>2017</v>
      </c>
      <c r="P366">
        <f t="shared" si="128"/>
        <v>158116.47111111111</v>
      </c>
      <c r="Q366">
        <f t="shared" si="129"/>
        <v>152707.60323809521</v>
      </c>
      <c r="R366">
        <f t="shared" si="130"/>
        <v>142941.3662808642</v>
      </c>
      <c r="S366">
        <f t="shared" si="131"/>
        <v>116618.68539629626</v>
      </c>
      <c r="T366">
        <f t="shared" si="132"/>
        <v>117015.02900000001</v>
      </c>
      <c r="V366">
        <f t="shared" si="133"/>
        <v>140031.91476243385</v>
      </c>
      <c r="W366">
        <v>1875.423</v>
      </c>
    </row>
    <row r="367" spans="1:23">
      <c r="A367" t="s">
        <v>115</v>
      </c>
      <c r="B367" t="s">
        <v>205</v>
      </c>
      <c r="C367">
        <v>2014</v>
      </c>
      <c r="D367">
        <f t="shared" ref="D367:D380" si="134">D131*K367</f>
        <v>83714944.444444463</v>
      </c>
      <c r="E367">
        <f t="shared" ref="E367:E380" si="135">E131*K367</f>
        <v>84445789.197530851</v>
      </c>
      <c r="F367">
        <f t="shared" ref="F367:F380" si="136">F131*K367</f>
        <v>109907423.78858022</v>
      </c>
      <c r="G367">
        <f t="shared" ref="G367:G380" si="137">G131*K367</f>
        <v>127006104.5507295</v>
      </c>
      <c r="H367">
        <f t="shared" ref="H367:H380" si="138">H131*K367</f>
        <v>119544940.66666669</v>
      </c>
      <c r="J367" s="120">
        <f t="shared" ref="J367:J380" si="139">J131*K367</f>
        <v>104723785.68828814</v>
      </c>
      <c r="K367">
        <v>1506869</v>
      </c>
      <c r="M367" t="s">
        <v>115</v>
      </c>
      <c r="N367" t="s">
        <v>205</v>
      </c>
      <c r="O367">
        <v>2014</v>
      </c>
      <c r="P367">
        <f t="shared" ref="P367:P380" si="140">D131*W367</f>
        <v>84967.500000000015</v>
      </c>
      <c r="Q367">
        <f t="shared" ref="Q367:Q380" si="141">E131*W367</f>
        <v>85709.279761904749</v>
      </c>
      <c r="R367">
        <f t="shared" ref="R367:R380" si="142">F131*W367</f>
        <v>111551.8751488095</v>
      </c>
      <c r="S367">
        <f t="shared" ref="S367:S380" si="143">G131*W367</f>
        <v>128906.38893722942</v>
      </c>
      <c r="T367">
        <f t="shared" ref="T367:T380" si="144">H131*W367</f>
        <v>121333.59000000001</v>
      </c>
      <c r="V367">
        <f t="shared" ref="V367:V380" si="145">J131*W367</f>
        <v>106290.67867774385</v>
      </c>
      <c r="W367">
        <v>1529.415</v>
      </c>
    </row>
    <row r="368" spans="1:23">
      <c r="A368" t="s">
        <v>115</v>
      </c>
      <c r="B368" t="s">
        <v>205</v>
      </c>
      <c r="C368">
        <v>2017</v>
      </c>
      <c r="D368">
        <f t="shared" si="134"/>
        <v>90025.089285714275</v>
      </c>
      <c r="E368">
        <f t="shared" si="135"/>
        <v>63049.353061224487</v>
      </c>
      <c r="F368">
        <f t="shared" si="136"/>
        <v>92577.226648351643</v>
      </c>
      <c r="G368">
        <f t="shared" si="137"/>
        <v>99917.733928571441</v>
      </c>
      <c r="H368">
        <f t="shared" si="138"/>
        <v>86554.804945054944</v>
      </c>
      <c r="J368" s="120">
        <f t="shared" si="139"/>
        <v>86422.440608320248</v>
      </c>
      <c r="K368">
        <v>1529.415</v>
      </c>
      <c r="M368" t="s">
        <v>115</v>
      </c>
      <c r="N368" t="s">
        <v>205</v>
      </c>
      <c r="O368">
        <v>2017</v>
      </c>
      <c r="P368">
        <f t="shared" si="140"/>
        <v>90025.089285714275</v>
      </c>
      <c r="Q368">
        <f t="shared" si="141"/>
        <v>63049.353061224487</v>
      </c>
      <c r="R368">
        <f t="shared" si="142"/>
        <v>92577.226648351643</v>
      </c>
      <c r="S368">
        <f t="shared" si="143"/>
        <v>99917.733928571441</v>
      </c>
      <c r="T368">
        <f t="shared" si="144"/>
        <v>86554.804945054944</v>
      </c>
      <c r="V368">
        <f t="shared" si="145"/>
        <v>86422.440608320248</v>
      </c>
      <c r="W368">
        <v>1529.415</v>
      </c>
    </row>
    <row r="369" spans="1:23">
      <c r="A369" t="s">
        <v>127</v>
      </c>
      <c r="B369" t="s">
        <v>206</v>
      </c>
      <c r="C369">
        <v>2014</v>
      </c>
      <c r="D369">
        <f t="shared" si="134"/>
        <v>638442152.89648604</v>
      </c>
      <c r="E369">
        <f t="shared" si="135"/>
        <v>554768094.88923764</v>
      </c>
      <c r="F369">
        <f t="shared" si="136"/>
        <v>579052185.18518507</v>
      </c>
      <c r="G369">
        <f t="shared" si="137"/>
        <v>524812176.10256398</v>
      </c>
      <c r="H369">
        <f t="shared" si="138"/>
        <v>431495110.86247075</v>
      </c>
      <c r="J369" s="120">
        <f t="shared" si="139"/>
        <v>555548349.67574203</v>
      </c>
      <c r="K369">
        <v>8933947.9999999981</v>
      </c>
      <c r="M369" t="s">
        <v>127</v>
      </c>
      <c r="N369" t="s">
        <v>206</v>
      </c>
      <c r="O369">
        <v>2014</v>
      </c>
      <c r="P369">
        <f t="shared" si="140"/>
        <v>691048.33452041773</v>
      </c>
      <c r="Q369">
        <f t="shared" si="141"/>
        <v>600479.72440258157</v>
      </c>
      <c r="R369">
        <f t="shared" si="142"/>
        <v>626764.76851851842</v>
      </c>
      <c r="S369">
        <f t="shared" si="143"/>
        <v>568055.50602564099</v>
      </c>
      <c r="T369">
        <f t="shared" si="144"/>
        <v>467049.32680652675</v>
      </c>
      <c r="V369">
        <f t="shared" si="145"/>
        <v>601324.27040924667</v>
      </c>
      <c r="W369">
        <v>9670.0849999999991</v>
      </c>
    </row>
    <row r="370" spans="1:23">
      <c r="A370" t="s">
        <v>127</v>
      </c>
      <c r="B370" t="s">
        <v>206</v>
      </c>
      <c r="C370">
        <v>2017</v>
      </c>
      <c r="D370">
        <f t="shared" si="134"/>
        <v>871386.69557217462</v>
      </c>
      <c r="E370">
        <f t="shared" si="135"/>
        <v>761334.84064768557</v>
      </c>
      <c r="F370">
        <f t="shared" si="136"/>
        <v>634871.17664680991</v>
      </c>
      <c r="G370">
        <f t="shared" si="137"/>
        <v>601386.66022535169</v>
      </c>
      <c r="H370">
        <f t="shared" si="138"/>
        <v>734535.74949494947</v>
      </c>
      <c r="J370" s="120">
        <f t="shared" si="139"/>
        <v>710163.72075228766</v>
      </c>
      <c r="K370">
        <v>9670.0849999999991</v>
      </c>
      <c r="M370" t="s">
        <v>127</v>
      </c>
      <c r="N370" t="s">
        <v>206</v>
      </c>
      <c r="O370">
        <v>2017</v>
      </c>
      <c r="P370">
        <f t="shared" si="140"/>
        <v>871386.69557217462</v>
      </c>
      <c r="Q370">
        <f t="shared" si="141"/>
        <v>761334.84064768557</v>
      </c>
      <c r="R370">
        <f t="shared" si="142"/>
        <v>634871.17664680991</v>
      </c>
      <c r="S370">
        <f t="shared" si="143"/>
        <v>601386.66022535169</v>
      </c>
      <c r="T370">
        <f t="shared" si="144"/>
        <v>734535.74949494947</v>
      </c>
      <c r="V370">
        <f t="shared" si="145"/>
        <v>710163.72075228766</v>
      </c>
      <c r="W370">
        <v>9670.0849999999991</v>
      </c>
    </row>
    <row r="371" spans="1:23">
      <c r="A371" t="s">
        <v>115</v>
      </c>
      <c r="B371" t="s">
        <v>207</v>
      </c>
      <c r="C371">
        <v>2014</v>
      </c>
      <c r="D371">
        <f t="shared" si="134"/>
        <v>513672739.82498974</v>
      </c>
      <c r="E371">
        <f t="shared" si="135"/>
        <v>381429221.84844637</v>
      </c>
      <c r="F371">
        <f t="shared" si="136"/>
        <v>474950909.34065932</v>
      </c>
      <c r="G371">
        <f t="shared" si="137"/>
        <v>591605402.19576716</v>
      </c>
      <c r="H371">
        <f t="shared" si="138"/>
        <v>295126728.57142854</v>
      </c>
      <c r="J371" s="120">
        <f t="shared" si="139"/>
        <v>453860358.79465574</v>
      </c>
      <c r="K371">
        <v>10873090</v>
      </c>
      <c r="M371" t="s">
        <v>115</v>
      </c>
      <c r="N371" t="s">
        <v>207</v>
      </c>
      <c r="O371">
        <v>2014</v>
      </c>
      <c r="P371">
        <f t="shared" si="140"/>
        <v>499022.53471713467</v>
      </c>
      <c r="Q371">
        <f t="shared" si="141"/>
        <v>370550.66844085621</v>
      </c>
      <c r="R371">
        <f t="shared" si="142"/>
        <v>461405.07032967033</v>
      </c>
      <c r="S371">
        <f t="shared" si="143"/>
        <v>574732.51832804235</v>
      </c>
      <c r="T371">
        <f t="shared" si="144"/>
        <v>286709.56571428571</v>
      </c>
      <c r="V371">
        <f t="shared" si="145"/>
        <v>440916.03290161386</v>
      </c>
      <c r="W371">
        <v>10562.984</v>
      </c>
    </row>
    <row r="372" spans="1:23">
      <c r="A372" t="s">
        <v>115</v>
      </c>
      <c r="B372" t="s">
        <v>207</v>
      </c>
      <c r="C372">
        <v>2017</v>
      </c>
      <c r="D372">
        <f t="shared" si="134"/>
        <v>719358.7714814815</v>
      </c>
      <c r="E372">
        <f t="shared" si="135"/>
        <v>618227.98022222216</v>
      </c>
      <c r="F372">
        <f t="shared" si="136"/>
        <v>730390.98856701946</v>
      </c>
      <c r="G372">
        <f t="shared" si="137"/>
        <v>638355.86732663144</v>
      </c>
      <c r="H372">
        <f t="shared" si="138"/>
        <v>518969.46390476188</v>
      </c>
      <c r="J372" s="120">
        <f t="shared" si="139"/>
        <v>662716.20026873285</v>
      </c>
      <c r="K372">
        <v>10562.984</v>
      </c>
      <c r="M372" t="s">
        <v>115</v>
      </c>
      <c r="N372" t="s">
        <v>207</v>
      </c>
      <c r="O372">
        <v>2017</v>
      </c>
      <c r="P372">
        <f t="shared" si="140"/>
        <v>719358.7714814815</v>
      </c>
      <c r="Q372">
        <f t="shared" si="141"/>
        <v>618227.98022222216</v>
      </c>
      <c r="R372">
        <f t="shared" si="142"/>
        <v>730390.98856701946</v>
      </c>
      <c r="S372">
        <f t="shared" si="143"/>
        <v>638355.86732663144</v>
      </c>
      <c r="T372">
        <f t="shared" si="144"/>
        <v>518969.46390476188</v>
      </c>
      <c r="V372">
        <f t="shared" si="145"/>
        <v>662716.20026873285</v>
      </c>
      <c r="W372">
        <v>10562.984</v>
      </c>
    </row>
    <row r="373" spans="1:23">
      <c r="A373" t="s">
        <v>115</v>
      </c>
      <c r="B373" t="s">
        <v>208</v>
      </c>
      <c r="C373">
        <v>2014</v>
      </c>
      <c r="D373">
        <f t="shared" si="134"/>
        <v>582299356.53880072</v>
      </c>
      <c r="E373">
        <f t="shared" si="135"/>
        <v>435456713.94219154</v>
      </c>
      <c r="F373">
        <f t="shared" si="136"/>
        <v>501089935.66132939</v>
      </c>
      <c r="G373">
        <f t="shared" si="137"/>
        <v>538737656.12244618</v>
      </c>
      <c r="H373">
        <f t="shared" si="138"/>
        <v>288121473.22222221</v>
      </c>
      <c r="J373" s="120">
        <f t="shared" si="139"/>
        <v>476839086.04249829</v>
      </c>
      <c r="K373">
        <v>8284643</v>
      </c>
      <c r="M373" t="s">
        <v>115</v>
      </c>
      <c r="N373" t="s">
        <v>208</v>
      </c>
      <c r="O373">
        <v>2014</v>
      </c>
      <c r="P373">
        <f t="shared" si="140"/>
        <v>614117.88774250448</v>
      </c>
      <c r="Q373">
        <f t="shared" si="141"/>
        <v>459251.33587478276</v>
      </c>
      <c r="R373">
        <f t="shared" si="142"/>
        <v>528470.94780682283</v>
      </c>
      <c r="S373">
        <f t="shared" si="143"/>
        <v>568175.84926048038</v>
      </c>
      <c r="T373">
        <f t="shared" si="144"/>
        <v>303865.26888888888</v>
      </c>
      <c r="V373">
        <f t="shared" si="145"/>
        <v>502894.96120020648</v>
      </c>
      <c r="W373">
        <v>8737.34</v>
      </c>
    </row>
    <row r="374" spans="1:23">
      <c r="A374" t="s">
        <v>115</v>
      </c>
      <c r="B374" t="s">
        <v>208</v>
      </c>
      <c r="C374">
        <v>2017</v>
      </c>
      <c r="D374">
        <f t="shared" si="134"/>
        <v>656918.52592592593</v>
      </c>
      <c r="E374">
        <f t="shared" si="135"/>
        <v>600426.3064550265</v>
      </c>
      <c r="F374">
        <f t="shared" si="136"/>
        <v>598385.10451770446</v>
      </c>
      <c r="G374">
        <f t="shared" si="137"/>
        <v>598211.92240211647</v>
      </c>
      <c r="H374">
        <f t="shared" si="138"/>
        <v>675687.62666666659</v>
      </c>
      <c r="J374" s="120">
        <f t="shared" si="139"/>
        <v>619846.12286563159</v>
      </c>
      <c r="K374">
        <v>8737.34</v>
      </c>
      <c r="M374" t="s">
        <v>115</v>
      </c>
      <c r="N374" t="s">
        <v>208</v>
      </c>
      <c r="O374">
        <v>2017</v>
      </c>
      <c r="P374">
        <f t="shared" si="140"/>
        <v>656918.52592592593</v>
      </c>
      <c r="Q374">
        <f t="shared" si="141"/>
        <v>600426.3064550265</v>
      </c>
      <c r="R374">
        <f t="shared" si="142"/>
        <v>598385.10451770446</v>
      </c>
      <c r="S374">
        <f t="shared" si="143"/>
        <v>598211.92240211647</v>
      </c>
      <c r="T374">
        <f t="shared" si="144"/>
        <v>675687.62666666659</v>
      </c>
      <c r="V374">
        <f t="shared" si="145"/>
        <v>619846.12286563159</v>
      </c>
      <c r="W374">
        <v>8737.34</v>
      </c>
    </row>
    <row r="375" spans="1:23">
      <c r="A375" t="s">
        <v>110</v>
      </c>
      <c r="B375" t="s">
        <v>209</v>
      </c>
      <c r="C375">
        <v>2014</v>
      </c>
      <c r="D375">
        <f t="shared" si="134"/>
        <v>2098760551.6049385</v>
      </c>
      <c r="E375">
        <f t="shared" si="135"/>
        <v>1474430708.5321405</v>
      </c>
      <c r="F375">
        <f t="shared" si="136"/>
        <v>1693171856.0493824</v>
      </c>
      <c r="G375">
        <f t="shared" si="137"/>
        <v>1812144540.0790119</v>
      </c>
      <c r="H375">
        <f t="shared" si="138"/>
        <v>1460119304</v>
      </c>
      <c r="J375" s="120">
        <f t="shared" si="139"/>
        <v>1702655993.209779</v>
      </c>
      <c r="K375">
        <v>26073559</v>
      </c>
      <c r="M375" t="s">
        <v>110</v>
      </c>
      <c r="N375" t="s">
        <v>209</v>
      </c>
      <c r="O375">
        <v>2014</v>
      </c>
      <c r="P375">
        <f t="shared" si="140"/>
        <v>2056794.1288888892</v>
      </c>
      <c r="Q375">
        <f t="shared" si="141"/>
        <v>1444948.2683688421</v>
      </c>
      <c r="R375">
        <f t="shared" si="142"/>
        <v>1659315.5088888886</v>
      </c>
      <c r="S375">
        <f t="shared" si="143"/>
        <v>1775909.2374222218</v>
      </c>
      <c r="T375">
        <f t="shared" si="144"/>
        <v>1430923.0320000001</v>
      </c>
      <c r="V375">
        <f t="shared" si="145"/>
        <v>1668610.0030198002</v>
      </c>
      <c r="W375">
        <v>25552.197</v>
      </c>
    </row>
    <row r="376" spans="1:23">
      <c r="A376" t="s">
        <v>110</v>
      </c>
      <c r="B376" t="s">
        <v>209</v>
      </c>
      <c r="C376">
        <v>2017</v>
      </c>
      <c r="D376">
        <f t="shared" si="134"/>
        <v>2358283.0141269844</v>
      </c>
      <c r="E376">
        <f t="shared" si="135"/>
        <v>1897352.0248571425</v>
      </c>
      <c r="F376">
        <f t="shared" si="136"/>
        <v>2060737.3691666664</v>
      </c>
      <c r="G376">
        <f t="shared" si="137"/>
        <v>1884895.8921396825</v>
      </c>
      <c r="H376">
        <f t="shared" si="138"/>
        <v>2248593.3360000001</v>
      </c>
      <c r="J376" s="120">
        <f t="shared" si="139"/>
        <v>2080784.4808417233</v>
      </c>
      <c r="K376">
        <v>25552.197</v>
      </c>
      <c r="M376" t="s">
        <v>110</v>
      </c>
      <c r="N376" t="s">
        <v>209</v>
      </c>
      <c r="O376">
        <v>2017</v>
      </c>
      <c r="P376">
        <f t="shared" si="140"/>
        <v>2358283.0141269844</v>
      </c>
      <c r="Q376">
        <f t="shared" si="141"/>
        <v>1897352.0248571425</v>
      </c>
      <c r="R376">
        <f t="shared" si="142"/>
        <v>2060737.3691666664</v>
      </c>
      <c r="S376">
        <f t="shared" si="143"/>
        <v>1884895.8921396825</v>
      </c>
      <c r="T376">
        <f t="shared" si="144"/>
        <v>2248593.3360000001</v>
      </c>
      <c r="V376">
        <f t="shared" si="145"/>
        <v>2080784.4808417233</v>
      </c>
      <c r="W376">
        <v>25552.197</v>
      </c>
    </row>
    <row r="377" spans="1:23">
      <c r="A377" t="s">
        <v>127</v>
      </c>
      <c r="B377" t="s">
        <v>210</v>
      </c>
      <c r="C377">
        <v>2014</v>
      </c>
      <c r="D377">
        <f t="shared" si="134"/>
        <v>239937122.24812225</v>
      </c>
      <c r="E377">
        <f t="shared" si="135"/>
        <v>181179984.87940627</v>
      </c>
      <c r="F377">
        <f t="shared" si="136"/>
        <v>179413807.07833835</v>
      </c>
      <c r="G377">
        <f t="shared" si="137"/>
        <v>194258172.33766231</v>
      </c>
      <c r="H377">
        <f t="shared" si="138"/>
        <v>121135378.63636364</v>
      </c>
      <c r="J377" s="120">
        <f t="shared" si="139"/>
        <v>183937601.92727908</v>
      </c>
      <c r="K377">
        <v>3591615</v>
      </c>
      <c r="M377" t="s">
        <v>127</v>
      </c>
      <c r="N377" t="s">
        <v>210</v>
      </c>
      <c r="O377">
        <v>2014</v>
      </c>
      <c r="P377">
        <f t="shared" si="140"/>
        <v>269817.10562030564</v>
      </c>
      <c r="Q377">
        <f t="shared" si="141"/>
        <v>203742.79168831164</v>
      </c>
      <c r="R377">
        <f t="shared" si="142"/>
        <v>201756.66724941728</v>
      </c>
      <c r="S377">
        <f t="shared" si="143"/>
        <v>218449.63927272725</v>
      </c>
      <c r="T377">
        <f t="shared" si="144"/>
        <v>136220.6770909091</v>
      </c>
      <c r="V377">
        <f t="shared" si="145"/>
        <v>206843.82183860586</v>
      </c>
      <c r="W377">
        <v>4038.8879999999999</v>
      </c>
    </row>
    <row r="378" spans="1:23">
      <c r="A378" t="s">
        <v>127</v>
      </c>
      <c r="B378" t="s">
        <v>210</v>
      </c>
      <c r="C378">
        <v>2017</v>
      </c>
      <c r="D378">
        <f t="shared" si="134"/>
        <v>316243.57050505048</v>
      </c>
      <c r="E378">
        <f t="shared" si="135"/>
        <v>279317.19226107228</v>
      </c>
      <c r="F378">
        <f t="shared" si="136"/>
        <v>283747.31157731154</v>
      </c>
      <c r="G378">
        <f t="shared" si="137"/>
        <v>241917.93670023305</v>
      </c>
      <c r="H378">
        <f t="shared" si="138"/>
        <v>285038.16570629377</v>
      </c>
      <c r="J378" s="120">
        <f t="shared" si="139"/>
        <v>282640.85770909092</v>
      </c>
      <c r="K378">
        <v>4038.8879999999999</v>
      </c>
      <c r="M378" t="s">
        <v>127</v>
      </c>
      <c r="N378" t="s">
        <v>210</v>
      </c>
      <c r="O378">
        <v>2017</v>
      </c>
      <c r="P378">
        <f t="shared" si="140"/>
        <v>316243.57050505048</v>
      </c>
      <c r="Q378">
        <f t="shared" si="141"/>
        <v>279317.19226107228</v>
      </c>
      <c r="R378">
        <f t="shared" si="142"/>
        <v>283747.31157731154</v>
      </c>
      <c r="S378">
        <f t="shared" si="143"/>
        <v>241917.93670023305</v>
      </c>
      <c r="T378">
        <f t="shared" si="144"/>
        <v>285038.16570629377</v>
      </c>
      <c r="V378">
        <f t="shared" si="145"/>
        <v>282640.85770909092</v>
      </c>
      <c r="W378">
        <v>4038.8879999999999</v>
      </c>
    </row>
    <row r="379" spans="1:23">
      <c r="A379" t="s">
        <v>127</v>
      </c>
      <c r="B379" t="s">
        <v>211</v>
      </c>
      <c r="C379">
        <v>2014</v>
      </c>
      <c r="D379">
        <f t="shared" si="134"/>
        <v>315962446.56004488</v>
      </c>
      <c r="E379">
        <f t="shared" si="135"/>
        <v>258182986.04033527</v>
      </c>
      <c r="F379">
        <f t="shared" si="136"/>
        <v>234999671.78872049</v>
      </c>
      <c r="G379">
        <f t="shared" si="137"/>
        <v>262908409.64764312</v>
      </c>
      <c r="H379">
        <f t="shared" si="138"/>
        <v>230861416.15151516</v>
      </c>
      <c r="J379" s="120">
        <f t="shared" si="139"/>
        <v>256911450.63151574</v>
      </c>
      <c r="K379">
        <v>3904883</v>
      </c>
      <c r="M379" t="s">
        <v>127</v>
      </c>
      <c r="N379" t="s">
        <v>211</v>
      </c>
      <c r="O379">
        <v>2014</v>
      </c>
      <c r="P379">
        <f t="shared" si="140"/>
        <v>297991.69569023565</v>
      </c>
      <c r="Q379">
        <f t="shared" si="141"/>
        <v>243498.51270665837</v>
      </c>
      <c r="R379">
        <f t="shared" si="142"/>
        <v>221633.77782828279</v>
      </c>
      <c r="S379">
        <f t="shared" si="143"/>
        <v>247955.17206262628</v>
      </c>
      <c r="T379">
        <f t="shared" si="144"/>
        <v>217730.89054545455</v>
      </c>
      <c r="V379">
        <f t="shared" si="145"/>
        <v>242299.29743050909</v>
      </c>
      <c r="W379">
        <v>3682.788</v>
      </c>
    </row>
    <row r="380" spans="1:23">
      <c r="A380" t="s">
        <v>127</v>
      </c>
      <c r="B380" t="s">
        <v>211</v>
      </c>
      <c r="C380">
        <v>2017</v>
      </c>
      <c r="D380">
        <f t="shared" si="134"/>
        <v>359997.39841269841</v>
      </c>
      <c r="E380">
        <f t="shared" si="135"/>
        <v>271654.77198268397</v>
      </c>
      <c r="F380">
        <f t="shared" si="136"/>
        <v>252168.67833333332</v>
      </c>
      <c r="G380">
        <f t="shared" si="137"/>
        <v>243821.88172101966</v>
      </c>
      <c r="H380">
        <f t="shared" si="138"/>
        <v>276209.09999999998</v>
      </c>
      <c r="J380" s="120">
        <f t="shared" si="139"/>
        <v>276792.76694171649</v>
      </c>
      <c r="K380">
        <v>3682.788</v>
      </c>
      <c r="M380" t="s">
        <v>127</v>
      </c>
      <c r="N380" t="s">
        <v>211</v>
      </c>
      <c r="O380">
        <v>2017</v>
      </c>
      <c r="P380">
        <f t="shared" si="140"/>
        <v>359997.39841269841</v>
      </c>
      <c r="Q380">
        <f t="shared" si="141"/>
        <v>271654.77198268397</v>
      </c>
      <c r="R380">
        <f t="shared" si="142"/>
        <v>252168.67833333332</v>
      </c>
      <c r="S380">
        <f t="shared" si="143"/>
        <v>243821.88172101966</v>
      </c>
      <c r="T380">
        <f t="shared" si="144"/>
        <v>276209.09999999998</v>
      </c>
      <c r="V380">
        <f t="shared" si="145"/>
        <v>276792.76694171649</v>
      </c>
      <c r="W380">
        <v>3682.788</v>
      </c>
    </row>
    <row r="381" spans="1:23">
      <c r="J381" s="120"/>
    </row>
    <row r="382" spans="1:23">
      <c r="A382" t="s">
        <v>452</v>
      </c>
      <c r="N382" t="s">
        <v>560</v>
      </c>
    </row>
    <row r="383" spans="1:23">
      <c r="A383" t="s">
        <v>119</v>
      </c>
      <c r="D383">
        <f>SUMIFS(D239:D380,$A$239:$A$380,$A$383,$C$239:$C$380,2014)/$K$383</f>
        <v>68.217223650840879</v>
      </c>
      <c r="E383">
        <f>SUMIFS(E239:E380,$A$239:$A$380,$A$383,$C$239:$C$380,2014)/$K$383</f>
        <v>58.64259309995699</v>
      </c>
      <c r="F383">
        <f>SUMIFS(F239:F380,$A$239:$A$380,$A$383,$C$239:$C$380,2014)/$K$383</f>
        <v>54.490150306955883</v>
      </c>
      <c r="G383">
        <f>SUMIFS(G239:G380,$A$239:$A$380,$A$383,$C$239:$C$380,2014)/$K$383</f>
        <v>58.016803323448549</v>
      </c>
      <c r="H383">
        <f>SUMIFS(H239:H380,$A$239:$A$380,$A$383,$C$239:$C$380,2014)/$K$383</f>
        <v>32.868508100052765</v>
      </c>
      <c r="J383">
        <f>SUMIFS(J239:J380,$A$239:$A$380,$A$383,$C$239:$C$380,2014)/$K$383</f>
        <v>55.094596600803001</v>
      </c>
      <c r="K383">
        <f>SUMIFS($K$239:$K$380,$A$239:$A$380,A383,$C$239:$C$380,"2014")</f>
        <v>54737603</v>
      </c>
      <c r="M383" t="s">
        <v>110</v>
      </c>
      <c r="N383" t="s">
        <v>111</v>
      </c>
      <c r="P383">
        <f>P240-P239</f>
        <v>410260.06244121888</v>
      </c>
      <c r="Q383">
        <f t="shared" ref="Q383:V383" si="146">Q240-Q239</f>
        <v>220417.4790179921</v>
      </c>
      <c r="R383">
        <f t="shared" si="146"/>
        <v>181927.32331194048</v>
      </c>
      <c r="S383">
        <f t="shared" si="146"/>
        <v>110879.40068708919</v>
      </c>
      <c r="T383">
        <f t="shared" si="146"/>
        <v>428483.52390422317</v>
      </c>
      <c r="V383">
        <f t="shared" si="146"/>
        <v>253840.72087065998</v>
      </c>
    </row>
    <row r="384" spans="1:23">
      <c r="A384" t="s">
        <v>112</v>
      </c>
      <c r="D384">
        <f>SUMIFS(D239:D380,$A$239:$A$380,$A$384,$C$239:$C$380,2014)/$K$384</f>
        <v>55.294690465104573</v>
      </c>
      <c r="E384">
        <f>SUMIFS(E239:E380,$A$239:$A$380,$A$384,$C$239:$C$380,2014)/$K$384</f>
        <v>50.589320221386949</v>
      </c>
      <c r="F384">
        <f>SUMIFS(F239:F380,$A$239:$A$380,$A$384,$C$239:$C$380,2014)/$K$384</f>
        <v>60.851826294508271</v>
      </c>
      <c r="G384">
        <f>SUMIFS(G239:G380,$A$239:$A$380,$A$384,$C$239:$C$380,2014)/$K$384</f>
        <v>50.371650163358062</v>
      </c>
      <c r="H384">
        <f>SUMIFS(H239:H380,$A$239:$A$380,$A$384,$C$239:$C$380,2014)/$K$384</f>
        <v>30.608081945859634</v>
      </c>
      <c r="J384">
        <f>SUMIFS(J239:J380,$A$239:$A$380,$A$384,$C$239:$C$380,2014)/$K$384</f>
        <v>52.028970297729252</v>
      </c>
      <c r="K384">
        <f>SUMIFS($K$239:$K$380,$A$239:$A$380,A384,$C$239:$C$380,"2014")</f>
        <v>41918609</v>
      </c>
      <c r="M384" t="s">
        <v>115</v>
      </c>
      <c r="N384" t="s">
        <v>116</v>
      </c>
      <c r="P384">
        <f>P242-P241</f>
        <v>24442.10481922399</v>
      </c>
      <c r="Q384">
        <f t="shared" ref="Q384:T384" si="147">Q242-Q241</f>
        <v>38604.17789176834</v>
      </c>
      <c r="R384">
        <f t="shared" si="147"/>
        <v>31836.500099941215</v>
      </c>
      <c r="S384">
        <f t="shared" si="147"/>
        <v>14144.976375661376</v>
      </c>
      <c r="T384">
        <f t="shared" si="147"/>
        <v>12378.608666666667</v>
      </c>
      <c r="V384">
        <f t="shared" ref="V384" si="148">V242-V241</f>
        <v>26615.365730533074</v>
      </c>
    </row>
    <row r="385" spans="1:22">
      <c r="A385" t="s">
        <v>127</v>
      </c>
      <c r="D385">
        <f>SUMIFS(D239:D380,$A$239:$A$380,$A$385,$C$239:$C$380,2014)/$K$385</f>
        <v>73.220582260886175</v>
      </c>
      <c r="E385">
        <f>SUMIFS(E239:E380,$A$239:$A$380,$A$385,$C$239:$C$380,2014)/$K$385</f>
        <v>55.276925172017577</v>
      </c>
      <c r="F385">
        <f>SUMIFS(F239:F380,$A$239:$A$380,$A$385,$C$239:$C$380,2014)/$K$385</f>
        <v>54.348686948164321</v>
      </c>
      <c r="G385">
        <f>SUMIFS(G239:G380,$A$239:$A$380,$A$385,$C$239:$C$380,2014)/$K$385</f>
        <v>58.650599774806224</v>
      </c>
      <c r="H385">
        <f>SUMIFS(H239:H380,$A$239:$A$380,$A$385,$C$239:$C$380,2014)/$K$385</f>
        <v>41.448019926648008</v>
      </c>
      <c r="J385">
        <f>SUMIFS(J239:J380,$A$239:$A$380,$A$385,$C$239:$C$380,2014)/$K$385</f>
        <v>56.550734891260561</v>
      </c>
      <c r="K385">
        <f t="shared" ref="K385:K387" si="149">SUMIFS($K$239:$K$380,$A$239:$A$380,A385,$C$239:$C$380,"2014")</f>
        <v>132358453</v>
      </c>
      <c r="M385" t="s">
        <v>110</v>
      </c>
      <c r="N385" t="s">
        <v>118</v>
      </c>
      <c r="P385">
        <f>P244-P243</f>
        <v>-32240.271748012397</v>
      </c>
      <c r="Q385">
        <f t="shared" ref="Q385:T385" si="150">Q244-Q243</f>
        <v>-54677.406352649909</v>
      </c>
      <c r="R385">
        <f t="shared" si="150"/>
        <v>864597.10173688503</v>
      </c>
      <c r="S385">
        <f t="shared" si="150"/>
        <v>-294619.99343709648</v>
      </c>
      <c r="T385">
        <f t="shared" si="150"/>
        <v>1690092.2245944557</v>
      </c>
      <c r="V385">
        <f t="shared" ref="V385" si="151">V244-V243</f>
        <v>479324.08290493721</v>
      </c>
    </row>
    <row r="386" spans="1:22">
      <c r="A386" t="s">
        <v>122</v>
      </c>
      <c r="D386">
        <f>SUMIFS(D239:D380,$A$239:$A$380,$A$386,$C$239:$C$380,2014)/$K$386</f>
        <v>60.406270360588287</v>
      </c>
      <c r="E386">
        <f>SUMIFS(E239:E380,$A$239:$A$380,$A$386,$C$239:$C$380,2014)/$K$386</f>
        <v>48.936151078459936</v>
      </c>
      <c r="F386">
        <f>SUMIFS(F239:F380,$A$239:$A$380,$A$386,$C$239:$C$380,2014)/$K$386</f>
        <v>50.755659677030607</v>
      </c>
      <c r="G386">
        <f>SUMIFS(G239:G380,$A$239:$A$380,$A$386,$C$239:$C$380,2014)/$K$386</f>
        <v>61.184285532961589</v>
      </c>
      <c r="H386">
        <f>SUMIFS(H239:H380,$A$239:$A$380,$A$386,$C$239:$C$380,2014)/$K$386</f>
        <v>39.720900178547652</v>
      </c>
      <c r="J386">
        <f>SUMIFS(J239:J380,$A$239:$A$380,$A$386,$C$239:$C$380,2014)/$K$386</f>
        <v>51.971232389437667</v>
      </c>
      <c r="K386">
        <f t="shared" si="149"/>
        <v>63027280</v>
      </c>
      <c r="M386" t="s">
        <v>122</v>
      </c>
      <c r="N386" t="s">
        <v>123</v>
      </c>
      <c r="P386">
        <f>P246-P245</f>
        <v>-3477.6291168090829</v>
      </c>
      <c r="Q386">
        <f t="shared" ref="Q386:T386" si="152">Q246-Q245</f>
        <v>-74206.526174777609</v>
      </c>
      <c r="R386">
        <f t="shared" si="152"/>
        <v>-12356.736111111124</v>
      </c>
      <c r="S386">
        <f t="shared" si="152"/>
        <v>-59766.715798709978</v>
      </c>
      <c r="T386">
        <f t="shared" si="152"/>
        <v>-53498.421098901119</v>
      </c>
      <c r="V386">
        <f t="shared" ref="V386" si="153">V246-V245</f>
        <v>-36598.385656471582</v>
      </c>
    </row>
    <row r="387" spans="1:22">
      <c r="A387" t="s">
        <v>110</v>
      </c>
      <c r="D387">
        <f>SUMIFS(D239:D380,$A$239:$A$380,$A$387,$C$239:$C$380,2014)/$K$387</f>
        <v>68.565552110696927</v>
      </c>
      <c r="E387">
        <f>SUMIFS(E239:E380,$A$239:$A$380,$A$387,$C$239:$C$380,2014)/$K$387</f>
        <v>52.813528560356097</v>
      </c>
      <c r="F387">
        <f>SUMIFS(F239:F380,$A$239:$A$380,$A$387,$C$239:$C$380,2014)/$K$387</f>
        <v>46.660249136414215</v>
      </c>
      <c r="G387">
        <f>SUMIFS(G239:G380,$A$239:$A$380,$A$387,$C$239:$C$380,2014)/$K$387</f>
        <v>59.633812037845829</v>
      </c>
      <c r="H387">
        <f>SUMIFS(H239:H380,$A$239:$A$380,$A$387,$C$239:$C$380,2014)/$K$387</f>
        <v>42.067932798277461</v>
      </c>
      <c r="J387">
        <f>SUMIFS(J239:J380,$A$239:$A$380,$A$387,$C$239:$C$380,2014)/$K$387</f>
        <v>53.114472078555224</v>
      </c>
      <c r="K387">
        <f t="shared" si="149"/>
        <v>531474356</v>
      </c>
      <c r="M387" t="s">
        <v>119</v>
      </c>
      <c r="N387" t="s">
        <v>125</v>
      </c>
      <c r="P387">
        <f>P248-P247</f>
        <v>43873.369006918976</v>
      </c>
      <c r="Q387">
        <f t="shared" ref="Q387:T387" si="154">Q248-Q247</f>
        <v>27480.142900500854</v>
      </c>
      <c r="R387">
        <f t="shared" si="154"/>
        <v>34713.672010551207</v>
      </c>
      <c r="S387">
        <f t="shared" si="154"/>
        <v>31411.415612054552</v>
      </c>
      <c r="T387">
        <f t="shared" si="154"/>
        <v>63865.097844155869</v>
      </c>
      <c r="V387">
        <f t="shared" ref="V387" si="155">V248-V247</f>
        <v>38529.938450076734</v>
      </c>
    </row>
    <row r="388" spans="1:22">
      <c r="A388" t="s">
        <v>115</v>
      </c>
      <c r="D388">
        <f>SUMIFS(D239:D380,$A$239:$A$380,$A$388,$C$239:$C$380,2014)/$K$388</f>
        <v>34.754734555571687</v>
      </c>
      <c r="E388">
        <f>SUMIFS(E239:E380,$A$239:$A$380,$A$388,$C$239:$C$380,2014)/$K$388</f>
        <v>37.758998505752636</v>
      </c>
      <c r="F388">
        <f>SUMIFS(F239:F380,$A$239:$A$380,$A$388,$C$239:$C$380,2014)/$K$388</f>
        <v>41.769766426447788</v>
      </c>
      <c r="G388">
        <f>SUMIFS(G239:G380,$A$239:$A$380,$A$388,$C$239:$C$380,2014)/$K$388</f>
        <v>51.463304429158903</v>
      </c>
      <c r="H388">
        <f>SUMIFS(H239:H380,$A$239:$A$380,$A$388,$C$239:$C$380,2014)/$K$388</f>
        <v>28.154179249263706</v>
      </c>
      <c r="J388">
        <f>SUMIFS(J239:J380,$A$239:$A$380,$A$388,$C$239:$C$380,2014)/$K$388</f>
        <v>39.212800473135566</v>
      </c>
      <c r="K388">
        <f>SUMIFS($K$239:$K$380,$A$239:$A$380,A388,$C$239:$C$380,"2014")</f>
        <v>71906724</v>
      </c>
      <c r="M388" t="s">
        <v>110</v>
      </c>
      <c r="N388" t="s">
        <v>126</v>
      </c>
      <c r="P388">
        <f>P250-P249</f>
        <v>117455.51956790121</v>
      </c>
      <c r="Q388">
        <f t="shared" ref="Q388:T388" si="156">Q250-Q249</f>
        <v>53193.665746031736</v>
      </c>
      <c r="R388">
        <f t="shared" si="156"/>
        <v>29011.081001683546</v>
      </c>
      <c r="S388">
        <f t="shared" si="156"/>
        <v>-17272.140858689498</v>
      </c>
      <c r="T388">
        <f t="shared" si="156"/>
        <v>110439.97816666661</v>
      </c>
      <c r="V388">
        <f t="shared" ref="V388" si="157">V250-V249</f>
        <v>54385.090428575058</v>
      </c>
    </row>
    <row r="389" spans="1:22">
      <c r="A389" t="s">
        <v>227</v>
      </c>
      <c r="D389">
        <f>SUMIF($C$239:$C$380,2014,D239:D380)/$K$389</f>
        <v>65.321596442223679</v>
      </c>
      <c r="E389">
        <f>SUMIF($C$239:$C$380,2014,E239:E380)/$K$389</f>
        <v>51.947995949974526</v>
      </c>
      <c r="F389">
        <f>SUMIF($C$239:$C$380,2014,F239:F380)/$K$389</f>
        <v>48.835282469895716</v>
      </c>
      <c r="G389">
        <f>SUMIF($C$239:$C$380,2014,G239:G380)/$K$389</f>
        <v>58.409031286063566</v>
      </c>
      <c r="H389">
        <f>SUMIF($C$239:$C$380,2014,H239:H380)/$K$389</f>
        <v>39.594905380794977</v>
      </c>
      <c r="J389">
        <f>SUMIF($C$239:$C$380,2014,J239:J380)/$K$389</f>
        <v>52.495796926661015</v>
      </c>
      <c r="K389">
        <f>SUMIF(C239:C380,"2014",K239:K380)</f>
        <v>895423025</v>
      </c>
      <c r="M389" t="s">
        <v>127</v>
      </c>
      <c r="N389" t="s">
        <v>128</v>
      </c>
      <c r="P389">
        <f>P252-P251</f>
        <v>115226.64600823045</v>
      </c>
      <c r="Q389">
        <f t="shared" ref="Q389:T389" si="158">Q252-Q251</f>
        <v>103865.37895141909</v>
      </c>
      <c r="R389">
        <f t="shared" si="158"/>
        <v>123968.40081844089</v>
      </c>
      <c r="S389">
        <f t="shared" si="158"/>
        <v>82037.647303807375</v>
      </c>
      <c r="T389">
        <f t="shared" si="158"/>
        <v>27429.976565656543</v>
      </c>
      <c r="V389">
        <f t="shared" ref="V389" si="159">V252-V251</f>
        <v>98296.69954807288</v>
      </c>
    </row>
    <row r="390" spans="1:22">
      <c r="M390" t="s">
        <v>119</v>
      </c>
      <c r="N390" t="s">
        <v>130</v>
      </c>
      <c r="P390">
        <f>P254-P253</f>
        <v>-34312.417689594295</v>
      </c>
      <c r="Q390">
        <f t="shared" ref="Q390:T390" si="160">Q254-Q253</f>
        <v>-66330.852679859832</v>
      </c>
      <c r="R390">
        <f t="shared" si="160"/>
        <v>446.57371572870761</v>
      </c>
      <c r="S390">
        <f t="shared" si="160"/>
        <v>-22423.9837302081</v>
      </c>
      <c r="T390">
        <f t="shared" si="160"/>
        <v>51097.688727272718</v>
      </c>
      <c r="V390">
        <f t="shared" ref="V390" si="161">V254-V253</f>
        <v>-14898.944723500434</v>
      </c>
    </row>
    <row r="391" spans="1:22">
      <c r="A391" t="s">
        <v>453</v>
      </c>
      <c r="M391" t="s">
        <v>119</v>
      </c>
      <c r="N391" t="s">
        <v>236</v>
      </c>
      <c r="P391">
        <f>P256-P255</f>
        <v>9142.9611013986141</v>
      </c>
      <c r="Q391">
        <f t="shared" ref="Q391:T391" si="162">Q256-Q255</f>
        <v>27966.88991694813</v>
      </c>
      <c r="R391">
        <f t="shared" si="162"/>
        <v>8616.5223202723282</v>
      </c>
      <c r="S391">
        <f t="shared" si="162"/>
        <v>3589.6636870536822</v>
      </c>
      <c r="T391">
        <f t="shared" si="162"/>
        <v>21844.762187812194</v>
      </c>
      <c r="V391">
        <f t="shared" ref="V391" si="163">V256-V255</f>
        <v>13748.468378417885</v>
      </c>
    </row>
    <row r="392" spans="1:22">
      <c r="A392" t="s">
        <v>119</v>
      </c>
      <c r="D392">
        <f>SUMIFS(D239:D380,$A$239:$A$380,$A$392,$C$239:$C$380,2017)/$K$392</f>
        <v>75.721349244988957</v>
      </c>
      <c r="E392">
        <f>SUMIFS(E239:E380,$A$239:$A$380,$A$392,$C$239:$C$380,2017)/$K$392</f>
        <v>66.820503327341157</v>
      </c>
      <c r="F392">
        <f>SUMIFS(F239:F380,$A$239:$A$380,$A$392,$C$239:$C$380,2017)/$K$392</f>
        <v>66.668955396060881</v>
      </c>
      <c r="G392">
        <f>SUMIFS(G239:G380,$A$239:$A$380,$A$392,$C$239:$C$380,2017)/$K$392</f>
        <v>61.158528011760716</v>
      </c>
      <c r="H392">
        <f>SUMIFS(H239:H380,$A$239:$A$380,$A$392,$C$239:$C$380,2017)/$K$392</f>
        <v>55.717479561768805</v>
      </c>
      <c r="J392">
        <f>SUMIFS(J239:J380,$A$239:$A$380,$A$392,$C$239:$C$380,2017)/$K$392</f>
        <v>65.899403468048575</v>
      </c>
      <c r="K392">
        <f>SUMIFS($K$239:$K$380,$A$239:$A$380,A392,$C$239:$C$380,"2017")</f>
        <v>59869.907999999996</v>
      </c>
      <c r="M392" t="s">
        <v>119</v>
      </c>
      <c r="N392" t="s">
        <v>133</v>
      </c>
      <c r="P392">
        <f>P258-P257</f>
        <v>-30578.10860319715</v>
      </c>
      <c r="Q392">
        <f t="shared" ref="Q392:T392" si="164">Q258-Q257</f>
        <v>72081.237364747212</v>
      </c>
      <c r="R392">
        <f t="shared" si="164"/>
        <v>97061.341949388094</v>
      </c>
      <c r="S392">
        <f t="shared" si="164"/>
        <v>16490.448736980965</v>
      </c>
      <c r="T392">
        <f t="shared" si="164"/>
        <v>245844.10200000001</v>
      </c>
      <c r="V392">
        <f t="shared" ref="V392" si="165">V258-V257</f>
        <v>79928.824771760206</v>
      </c>
    </row>
    <row r="393" spans="1:22">
      <c r="A393" t="s">
        <v>112</v>
      </c>
      <c r="D393">
        <f>SUMIFS(D239:D380,$A$239:$A$380,$A$393,$C$239:$C$380,2017)/$K$393</f>
        <v>71.279420766164407</v>
      </c>
      <c r="E393">
        <f>SUMIFS(E239:E380,$A$239:$A$380,$A$393,$C$239:$C$380,2017)/$K$393</f>
        <v>60.013410564476693</v>
      </c>
      <c r="F393">
        <f>SUMIFS(F239:F380,$A$239:$A$380,$A$393,$C$239:$C$380,2017)/$K$393</f>
        <v>61.858037113726759</v>
      </c>
      <c r="G393">
        <f>SUMIFS(G239:G380,$A$239:$A$380,$A$393,$C$239:$C$380,2017)/$K$393</f>
        <v>51.590888017125835</v>
      </c>
      <c r="H393">
        <f>SUMIFS(H239:H380,$A$239:$A$380,$A$393,$C$239:$C$380,2017)/$K$393</f>
        <v>61.008578415271764</v>
      </c>
      <c r="J393">
        <f>SUMIFS(J239:J380,$A$239:$A$380,$A$393,$C$239:$C$380,2017)/$K$393</f>
        <v>61.516119316429496</v>
      </c>
      <c r="K393">
        <f t="shared" ref="K393:K397" si="166">SUMIFS($K$239:$K$380,$A$239:$A$380,A393,$C$239:$C$380,"2017")</f>
        <v>45493.599999999991</v>
      </c>
      <c r="M393" t="s">
        <v>122</v>
      </c>
      <c r="N393" t="s">
        <v>134</v>
      </c>
      <c r="P393">
        <f>P260-P259</f>
        <v>15411.082393162447</v>
      </c>
      <c r="Q393">
        <f t="shared" ref="Q393:T393" si="167">Q260-Q259</f>
        <v>31585.940775890762</v>
      </c>
      <c r="R393">
        <f t="shared" si="167"/>
        <v>36572.175451631716</v>
      </c>
      <c r="S393">
        <f t="shared" si="167"/>
        <v>25001.56920512818</v>
      </c>
      <c r="T393">
        <f t="shared" si="167"/>
        <v>30844.564615384617</v>
      </c>
      <c r="V393">
        <f t="shared" ref="V393" si="168">V260-V259</f>
        <v>29476.138694638648</v>
      </c>
    </row>
    <row r="394" spans="1:22">
      <c r="A394" t="s">
        <v>127</v>
      </c>
      <c r="D394">
        <f>SUMIFS(D239:D380,$A$239:$A$380,$A$394,$C$239:$C$380,2017)/$K$394</f>
        <v>84.479220970367834</v>
      </c>
      <c r="E394">
        <f>SUMIFS(E239:E380,$A$239:$A$380,$A$394,$C$239:$C$380,2017)/$K$394</f>
        <v>72.431339659453982</v>
      </c>
      <c r="F394">
        <f>SUMIFS(F239:F380,$A$239:$A$380,$A$394,$C$239:$C$380,2017)/$K$394</f>
        <v>68.236530868933059</v>
      </c>
      <c r="G394">
        <f>SUMIFS(G239:G380,$A$239:$A$380,$A$394,$C$239:$C$380,2017)/$K$394</f>
        <v>64.299360360912701</v>
      </c>
      <c r="H394">
        <f>SUMIFS(H239:H380,$A$239:$A$380,$A$394,$C$239:$C$380,2017)/$K$394</f>
        <v>65.033071049168598</v>
      </c>
      <c r="J394">
        <f>SUMIFS(J239:J380,$A$239:$A$380,$A$394,$C$239:$C$380,2017)/$K$394</f>
        <v>70.839863740456806</v>
      </c>
      <c r="K394">
        <f t="shared" si="166"/>
        <v>139496.508</v>
      </c>
      <c r="M394" t="s">
        <v>119</v>
      </c>
      <c r="N394" t="s">
        <v>135</v>
      </c>
      <c r="P394">
        <f>P262-P261</f>
        <v>120788.63097643084</v>
      </c>
      <c r="Q394">
        <f t="shared" ref="Q394:T394" si="169">Q262-Q261</f>
        <v>27419.399746444076</v>
      </c>
      <c r="R394">
        <f t="shared" si="169"/>
        <v>266168.54753186658</v>
      </c>
      <c r="S394">
        <f t="shared" si="169"/>
        <v>121801.08985113038</v>
      </c>
      <c r="T394">
        <f t="shared" si="169"/>
        <v>396261.69583333336</v>
      </c>
      <c r="V394">
        <f t="shared" ref="V394" si="170">V262-V261</f>
        <v>191457.25951109722</v>
      </c>
    </row>
    <row r="395" spans="1:22">
      <c r="A395" t="s">
        <v>122</v>
      </c>
      <c r="D395">
        <f>SUMIFS(D239:D380,$A$239:$A$380,$A$395,$C$239:$C$380,2017)/$K$395</f>
        <v>69.260549073454939</v>
      </c>
      <c r="E395">
        <f>SUMIFS(E239:E380,$A$239:$A$380,$A$395,$C$239:$C$380,2017)/$K$395</f>
        <v>65.238105830399718</v>
      </c>
      <c r="F395">
        <f>SUMIFS(F239:F380,$A$239:$A$380,$A$395,$C$239:$C$380,2017)/$K$395</f>
        <v>65.928401352721721</v>
      </c>
      <c r="G395">
        <f>SUMIFS(G239:G380,$A$239:$A$380,$A$395,$C$239:$C$380,2017)/$K$395</f>
        <v>62.927695665966965</v>
      </c>
      <c r="H395">
        <f>SUMIFS(H239:H380,$A$239:$A$380,$A$395,$C$239:$C$380,2017)/$K$395</f>
        <v>56.276832618875694</v>
      </c>
      <c r="J395">
        <f>SUMIFS(J239:J380,$A$239:$A$380,$A$395,$C$239:$C$380,2017)/$K$395</f>
        <v>64.556091054662659</v>
      </c>
      <c r="K395">
        <f t="shared" si="166"/>
        <v>63364.972000000002</v>
      </c>
      <c r="M395" t="s">
        <v>112</v>
      </c>
      <c r="N395" t="s">
        <v>136</v>
      </c>
      <c r="P395">
        <f>P264-P263</f>
        <v>533963.82138602156</v>
      </c>
      <c r="Q395">
        <f t="shared" ref="Q395:T395" si="171">Q264-Q263</f>
        <v>464037.95719568385</v>
      </c>
      <c r="R395">
        <f t="shared" si="171"/>
        <v>37051.750905760797</v>
      </c>
      <c r="S395">
        <f t="shared" si="171"/>
        <v>-88026.367665045895</v>
      </c>
      <c r="T395">
        <f t="shared" si="171"/>
        <v>990007.24269730283</v>
      </c>
      <c r="V395">
        <f t="shared" ref="V395" si="172">V264-V263</f>
        <v>325902.11470618099</v>
      </c>
    </row>
    <row r="396" spans="1:22">
      <c r="A396" t="s">
        <v>110</v>
      </c>
      <c r="D396">
        <f>SUMIFS(D239:D380,$A$239:$A$380,$A$396,$C$239:$C$380,2017)/$K$396</f>
        <v>80.133714945524204</v>
      </c>
      <c r="E396">
        <f>SUMIFS(E239:E380,$A$239:$A$380,$A$396,$C$239:$C$380,2017)/$K$396</f>
        <v>59.160752043924724</v>
      </c>
      <c r="F396">
        <f>SUMIFS(F239:F380,$A$239:$A$380,$A$396,$C$239:$C$380,2017)/$K$396</f>
        <v>63.023424233190056</v>
      </c>
      <c r="G396">
        <f>SUMIFS(G239:G380,$A$239:$A$380,$A$396,$C$239:$C$380,2017)/$K$396</f>
        <v>60.552711460566179</v>
      </c>
      <c r="H396">
        <f>SUMIFS(H239:H380,$A$239:$A$380,$A$396,$C$239:$C$380,2017)/$K$396</f>
        <v>56.409326825101104</v>
      </c>
      <c r="J396">
        <f>SUMIFS(J239:J380,$A$239:$A$380,$A$396,$C$239:$C$380,2017)/$K$396</f>
        <v>63.886252463063883</v>
      </c>
      <c r="K396">
        <f t="shared" si="166"/>
        <v>547645.31500000006</v>
      </c>
      <c r="M396" t="s">
        <v>122</v>
      </c>
      <c r="N396" t="s">
        <v>137</v>
      </c>
      <c r="P396">
        <f>P266-P265</f>
        <v>-241.31750847915828</v>
      </c>
      <c r="Q396">
        <f t="shared" ref="Q396:T396" si="173">Q266-Q265</f>
        <v>13473.605344995143</v>
      </c>
      <c r="R396">
        <f t="shared" si="173"/>
        <v>34206.360563441194</v>
      </c>
      <c r="S396">
        <f t="shared" si="173"/>
        <v>8107.320589499388</v>
      </c>
      <c r="T396">
        <f t="shared" si="173"/>
        <v>84852.308153846156</v>
      </c>
      <c r="V396">
        <f t="shared" ref="V396" si="174">V266-V265</f>
        <v>27661.194366917509</v>
      </c>
    </row>
    <row r="397" spans="1:22">
      <c r="A397" t="s">
        <v>115</v>
      </c>
      <c r="D397">
        <f>SUMIFS(D239:D380,$A$239:$A$380,$A$397,$C$239:$C$380,2017)/$K$397</f>
        <v>46.108531097099331</v>
      </c>
      <c r="E397">
        <f>SUMIFS(E239:E380,$A$239:$A$380,$A$397,$C$239:$C$380,2017)/$K$397</f>
        <v>50.037101948496641</v>
      </c>
      <c r="F397">
        <f>SUMIFS(F239:F380,$A$239:$A$380,$A$397,$C$239:$C$380,2017)/$K$397</f>
        <v>48.259504854386272</v>
      </c>
      <c r="G397">
        <f>SUMIFS(G239:G380,$A$239:$A$380,$A$397,$C$239:$C$380,2017)/$K$397</f>
        <v>53.763340554712073</v>
      </c>
      <c r="H397">
        <f>SUMIFS(H239:H380,$A$239:$A$380,$A$397,$C$239:$C$380,2017)/$K$397</f>
        <v>44.320959922678469</v>
      </c>
      <c r="J397">
        <f>SUMIFS(J239:J380,$A$239:$A$380,$A$397,$C$239:$C$380,2017)/$K$397</f>
        <v>48.436334796643052</v>
      </c>
      <c r="K397">
        <f t="shared" si="166"/>
        <v>70920.493999999992</v>
      </c>
      <c r="M397" t="s">
        <v>127</v>
      </c>
      <c r="N397" t="s">
        <v>138</v>
      </c>
      <c r="P397">
        <f>P268-P267</f>
        <v>5794.0002072001953</v>
      </c>
      <c r="Q397">
        <f t="shared" ref="Q397:T397" si="175">Q268-Q267</f>
        <v>-6624.1972446600994</v>
      </c>
      <c r="R397">
        <f t="shared" si="175"/>
        <v>-8875.002283148955</v>
      </c>
      <c r="S397">
        <f t="shared" si="175"/>
        <v>5298.4732733636702</v>
      </c>
      <c r="T397">
        <f t="shared" si="175"/>
        <v>7236.3402676767728</v>
      </c>
      <c r="V397">
        <f t="shared" ref="V397" si="176">V268-V267</f>
        <v>-1842.1977160352835</v>
      </c>
    </row>
    <row r="398" spans="1:22">
      <c r="A398" t="s">
        <v>227</v>
      </c>
      <c r="D398">
        <f>SUMIF($C$239:$C$380,2017,D239:D380)/$K$398</f>
        <v>76.721014432617636</v>
      </c>
      <c r="E398">
        <f>SUMIF($C$239:$C$380,2017,E239:E380)/$K$398</f>
        <v>61.412195766934815</v>
      </c>
      <c r="F398">
        <f>SUMIF($C$239:$C$380,2017,F239:F380)/$K$398</f>
        <v>63.055210769705269</v>
      </c>
      <c r="G398">
        <f>SUMIF($C$239:$C$380,2017,G239:G380)/$K$398</f>
        <v>60.358702496493635</v>
      </c>
      <c r="H398">
        <f>SUMIF($C$239:$C$380,2017,H239:H380)/$K$398</f>
        <v>56.9543143701584</v>
      </c>
      <c r="J398">
        <f>SUMIF($C$239:$C$380,2017,J239:J380)/$K$398</f>
        <v>63.81011260230504</v>
      </c>
      <c r="K398">
        <f>SUMIF(C239:C380,"2017",K239:K380)</f>
        <v>926790.7969999999</v>
      </c>
      <c r="M398" t="s">
        <v>127</v>
      </c>
      <c r="N398" t="s">
        <v>139</v>
      </c>
      <c r="P398">
        <f>P270-P269</f>
        <v>51175.377496947069</v>
      </c>
      <c r="Q398">
        <f t="shared" ref="Q398:T398" si="177">Q270-Q269</f>
        <v>342808.55794737395</v>
      </c>
      <c r="R398">
        <f t="shared" si="177"/>
        <v>234364.84591143462</v>
      </c>
      <c r="S398">
        <f t="shared" si="177"/>
        <v>-149388.99616931146</v>
      </c>
      <c r="T398">
        <f t="shared" si="177"/>
        <v>1025758.4350116553</v>
      </c>
      <c r="V398">
        <f t="shared" ref="V398" si="178">V270-V269</f>
        <v>282883.92902177759</v>
      </c>
    </row>
    <row r="399" spans="1:22">
      <c r="M399" t="s">
        <v>127</v>
      </c>
      <c r="N399" t="s">
        <v>140</v>
      </c>
      <c r="P399">
        <f>P272-P271</f>
        <v>11573.579393939388</v>
      </c>
      <c r="Q399">
        <f t="shared" ref="Q399:T399" si="179">Q272-Q271</f>
        <v>8239.5047219447224</v>
      </c>
      <c r="R399">
        <f t="shared" si="179"/>
        <v>11469.887025058266</v>
      </c>
      <c r="S399">
        <f t="shared" si="179"/>
        <v>5825.1920905205807</v>
      </c>
      <c r="T399">
        <f t="shared" si="179"/>
        <v>19152.929230769234</v>
      </c>
      <c r="V399">
        <f t="shared" ref="V399" si="180">V272-V271</f>
        <v>11132.778866411369</v>
      </c>
    </row>
    <row r="400" spans="1:22">
      <c r="M400" t="s">
        <v>115</v>
      </c>
      <c r="N400" t="s">
        <v>141</v>
      </c>
      <c r="P400">
        <f>P274-P273</f>
        <v>16650.150400533115</v>
      </c>
      <c r="Q400">
        <f t="shared" ref="Q400:T400" si="181">Q274-Q273</f>
        <v>-8855.5443926853695</v>
      </c>
      <c r="R400">
        <f t="shared" si="181"/>
        <v>-13510.141109708195</v>
      </c>
      <c r="S400">
        <f t="shared" si="181"/>
        <v>-3881.2792417628661</v>
      </c>
      <c r="T400">
        <f t="shared" si="181"/>
        <v>-21040.200954545457</v>
      </c>
      <c r="V400">
        <f t="shared" ref="V400" si="182">V274-V273</f>
        <v>-7109.0572183896802</v>
      </c>
    </row>
    <row r="401" spans="13:22">
      <c r="M401" t="s">
        <v>127</v>
      </c>
      <c r="N401" t="s">
        <v>142</v>
      </c>
      <c r="P401">
        <f>P276-P275</f>
        <v>104411.73850223853</v>
      </c>
      <c r="Q401">
        <f t="shared" ref="Q401:T401" si="183">Q276-Q275</f>
        <v>34204.463310657418</v>
      </c>
      <c r="R401">
        <f t="shared" si="183"/>
        <v>84697.720031203295</v>
      </c>
      <c r="S401">
        <f t="shared" si="183"/>
        <v>85558.594200244173</v>
      </c>
      <c r="T401">
        <f t="shared" si="183"/>
        <v>71128.241252525244</v>
      </c>
      <c r="V401">
        <f t="shared" ref="V401" si="184">V276-V275</f>
        <v>76163.099766466534</v>
      </c>
    </row>
    <row r="402" spans="13:22">
      <c r="M402" t="s">
        <v>122</v>
      </c>
      <c r="N402" t="s">
        <v>143</v>
      </c>
      <c r="P402">
        <f>P278-P277</f>
        <v>69040.751388888923</v>
      </c>
      <c r="Q402">
        <f t="shared" ref="Q402:T402" si="185">Q278-Q277</f>
        <v>44226.13826530613</v>
      </c>
      <c r="R402">
        <f t="shared" si="185"/>
        <v>91242.83691358022</v>
      </c>
      <c r="S402">
        <f t="shared" si="185"/>
        <v>58226.268953703693</v>
      </c>
      <c r="T402">
        <f t="shared" si="185"/>
        <v>97912.338333333333</v>
      </c>
      <c r="V402">
        <f t="shared" ref="V402" si="186">V278-V277</f>
        <v>74269.558731103578</v>
      </c>
    </row>
    <row r="403" spans="13:22">
      <c r="M403" t="s">
        <v>119</v>
      </c>
      <c r="N403" t="s">
        <v>145</v>
      </c>
      <c r="P403">
        <f>P280-P279</f>
        <v>2651.3042592592683</v>
      </c>
      <c r="Q403">
        <f t="shared" ref="Q403:T403" si="187">Q280-Q279</f>
        <v>11303.185728068223</v>
      </c>
      <c r="R403">
        <f t="shared" si="187"/>
        <v>5393.0847762345693</v>
      </c>
      <c r="S403">
        <f t="shared" si="187"/>
        <v>6821.5990042648809</v>
      </c>
      <c r="T403">
        <f t="shared" si="187"/>
        <v>8727.7097222222255</v>
      </c>
      <c r="V403">
        <f t="shared" ref="V403" si="188">V280-V279</f>
        <v>6785.5339028366689</v>
      </c>
    </row>
    <row r="404" spans="13:22">
      <c r="M404" t="s">
        <v>122</v>
      </c>
      <c r="N404" t="s">
        <v>146</v>
      </c>
      <c r="P404">
        <f>P282-P281</f>
        <v>-368.81931818180601</v>
      </c>
      <c r="Q404">
        <f t="shared" ref="Q404:T404" si="189">Q282-Q281</f>
        <v>-2131.3383805990452</v>
      </c>
      <c r="R404">
        <f t="shared" si="189"/>
        <v>-22709.610446428589</v>
      </c>
      <c r="S404">
        <f t="shared" si="189"/>
        <v>-34862.300648917764</v>
      </c>
      <c r="T404">
        <f t="shared" si="189"/>
        <v>-9053.9873766233941</v>
      </c>
      <c r="V404">
        <f t="shared" ref="V404" si="190">V282-V281</f>
        <v>-14549.401430232363</v>
      </c>
    </row>
    <row r="405" spans="13:22">
      <c r="M405" t="s">
        <v>122</v>
      </c>
      <c r="N405" t="s">
        <v>147</v>
      </c>
      <c r="P405">
        <f>P284-P283</f>
        <v>-52139.000645774009</v>
      </c>
      <c r="Q405">
        <f t="shared" ref="Q405:T405" si="191">Q284-Q283</f>
        <v>-23711.730551776302</v>
      </c>
      <c r="R405">
        <f t="shared" si="191"/>
        <v>19287.924808031501</v>
      </c>
      <c r="S405">
        <f t="shared" si="191"/>
        <v>19500.782406294951</v>
      </c>
      <c r="T405">
        <f t="shared" si="191"/>
        <v>34666.097777777744</v>
      </c>
      <c r="V405">
        <f t="shared" ref="V405" si="192">V284-V283</f>
        <v>670.66802513322909</v>
      </c>
    </row>
    <row r="406" spans="13:22">
      <c r="M406" t="s">
        <v>110</v>
      </c>
      <c r="N406" t="s">
        <v>148</v>
      </c>
      <c r="P406">
        <f>P286-P285</f>
        <v>4207410.1478114463</v>
      </c>
      <c r="Q406">
        <f t="shared" ref="Q406:T406" si="193">Q286-Q285</f>
        <v>2369818.1351367608</v>
      </c>
      <c r="R406">
        <f t="shared" si="193"/>
        <v>6348923.5229171626</v>
      </c>
      <c r="S406">
        <f t="shared" si="193"/>
        <v>249321.70545392483</v>
      </c>
      <c r="T406">
        <f t="shared" si="193"/>
        <v>2597606.7081177831</v>
      </c>
      <c r="V406">
        <f t="shared" ref="V406" si="194">V286-V285</f>
        <v>3627574.2130891494</v>
      </c>
    </row>
    <row r="407" spans="13:22">
      <c r="M407" t="s">
        <v>112</v>
      </c>
      <c r="N407" t="s">
        <v>150</v>
      </c>
      <c r="P407">
        <f>P288-P287</f>
        <v>279916.28766834998</v>
      </c>
      <c r="Q407">
        <f t="shared" ref="Q407:T407" si="195">Q288-Q287</f>
        <v>84895.344956366403</v>
      </c>
      <c r="R407">
        <f t="shared" si="195"/>
        <v>91032.221896544972</v>
      </c>
      <c r="S407">
        <f t="shared" si="195"/>
        <v>189482.3180074555</v>
      </c>
      <c r="T407">
        <f t="shared" si="195"/>
        <v>274798.45331890322</v>
      </c>
      <c r="V407">
        <f t="shared" ref="V407" si="196">V288-V287</f>
        <v>162501.59028842842</v>
      </c>
    </row>
    <row r="408" spans="13:22">
      <c r="M408" t="s">
        <v>122</v>
      </c>
      <c r="N408" t="s">
        <v>151</v>
      </c>
      <c r="P408">
        <f>P290-P289</f>
        <v>12465.667684167682</v>
      </c>
      <c r="Q408">
        <f t="shared" ref="Q408:T408" si="197">Q290-Q289</f>
        <v>3878.7548343014932</v>
      </c>
      <c r="R408">
        <f t="shared" si="197"/>
        <v>-492.81567145817098</v>
      </c>
      <c r="S408">
        <f t="shared" si="197"/>
        <v>-5128.7874662535032</v>
      </c>
      <c r="T408">
        <f t="shared" si="197"/>
        <v>12972.578285714291</v>
      </c>
      <c r="V408">
        <f t="shared" ref="V408" si="198">V290-V289</f>
        <v>3990.4747005824465</v>
      </c>
    </row>
    <row r="409" spans="13:22">
      <c r="M409" t="s">
        <v>112</v>
      </c>
      <c r="N409" t="s">
        <v>152</v>
      </c>
      <c r="P409">
        <f>P292-P291</f>
        <v>28828.23566905316</v>
      </c>
      <c r="Q409">
        <f t="shared" ref="Q409:T409" si="199">Q292-Q291</f>
        <v>39415.643611471867</v>
      </c>
      <c r="R409">
        <f t="shared" si="199"/>
        <v>10262.014003496472</v>
      </c>
      <c r="S409">
        <f t="shared" si="199"/>
        <v>15781.417817279929</v>
      </c>
      <c r="T409">
        <f t="shared" si="199"/>
        <v>73417.267252747246</v>
      </c>
      <c r="V409">
        <f t="shared" ref="V409" si="200">V292-V291</f>
        <v>29086.186076763319</v>
      </c>
    </row>
    <row r="410" spans="13:22">
      <c r="M410" t="s">
        <v>115</v>
      </c>
      <c r="N410" t="s">
        <v>153</v>
      </c>
      <c r="P410">
        <f>P294-P293</f>
        <v>32297.029369658121</v>
      </c>
      <c r="Q410">
        <f t="shared" ref="Q410:T410" si="201">Q294-Q293</f>
        <v>122981.94844802021</v>
      </c>
      <c r="R410">
        <f t="shared" si="201"/>
        <v>41490.996659590426</v>
      </c>
      <c r="S410">
        <f t="shared" si="201"/>
        <v>-15146.470043611276</v>
      </c>
      <c r="T410">
        <f t="shared" si="201"/>
        <v>146886.94208158506</v>
      </c>
      <c r="V410">
        <f t="shared" ref="V410" si="202">V294-V293</f>
        <v>63178.575298829848</v>
      </c>
    </row>
    <row r="411" spans="13:22">
      <c r="M411" t="s">
        <v>127</v>
      </c>
      <c r="N411" t="s">
        <v>154</v>
      </c>
      <c r="P411">
        <f>P296-P295</f>
        <v>47987.508892450016</v>
      </c>
      <c r="Q411">
        <f t="shared" ref="Q411:T411" si="203">Q296-Q295</f>
        <v>285264.33695185732</v>
      </c>
      <c r="R411">
        <f t="shared" si="203"/>
        <v>290313.26489977597</v>
      </c>
      <c r="S411">
        <f t="shared" si="203"/>
        <v>155981.74657814391</v>
      </c>
      <c r="T411">
        <f t="shared" si="203"/>
        <v>402206.04938461527</v>
      </c>
      <c r="V411">
        <f t="shared" ref="V411" si="204">V296-V295</f>
        <v>244556.3877322519</v>
      </c>
    </row>
    <row r="412" spans="13:22">
      <c r="M412" t="s">
        <v>115</v>
      </c>
      <c r="N412" t="s">
        <v>155</v>
      </c>
      <c r="P412">
        <f>P298-P297</f>
        <v>-23102.21886446885</v>
      </c>
      <c r="Q412">
        <f t="shared" ref="Q412:T412" si="205">Q298-Q297</f>
        <v>-16957.90709614435</v>
      </c>
      <c r="R412">
        <f t="shared" si="205"/>
        <v>9430.9244674185175</v>
      </c>
      <c r="S412">
        <f t="shared" si="205"/>
        <v>-16765.903751740465</v>
      </c>
      <c r="T412">
        <f t="shared" si="205"/>
        <v>1931.8282591093157</v>
      </c>
      <c r="V412">
        <f t="shared" ref="V412" si="206">V298-V297</f>
        <v>-6237.655620398742</v>
      </c>
    </row>
    <row r="413" spans="13:22">
      <c r="M413" t="s">
        <v>127</v>
      </c>
      <c r="N413" t="s">
        <v>157</v>
      </c>
      <c r="P413">
        <f>P300-P299</f>
        <v>22040.266794933465</v>
      </c>
      <c r="Q413">
        <f t="shared" ref="Q413:T413" si="207">Q300-Q299</f>
        <v>18500.67231993403</v>
      </c>
      <c r="R413">
        <f t="shared" si="207"/>
        <v>17503.627482517488</v>
      </c>
      <c r="S413">
        <f t="shared" si="207"/>
        <v>9526.7844936988913</v>
      </c>
      <c r="T413">
        <f t="shared" si="207"/>
        <v>23468.604190476184</v>
      </c>
      <c r="V413">
        <f t="shared" ref="V413" si="208">V300-V299</f>
        <v>18193.336577720696</v>
      </c>
    </row>
    <row r="414" spans="13:22">
      <c r="M414" t="s">
        <v>127</v>
      </c>
      <c r="N414" t="s">
        <v>158</v>
      </c>
      <c r="P414">
        <f>P302-P301</f>
        <v>19122.890978631622</v>
      </c>
      <c r="Q414">
        <f t="shared" ref="Q414:T414" si="209">Q302-Q301</f>
        <v>6074.8620016895657</v>
      </c>
      <c r="R414">
        <f t="shared" si="209"/>
        <v>-2876.888482207687</v>
      </c>
      <c r="S414">
        <f t="shared" si="209"/>
        <v>-51.707002926872519</v>
      </c>
      <c r="T414">
        <f t="shared" si="209"/>
        <v>-11288.66300653595</v>
      </c>
      <c r="V414">
        <f t="shared" ref="V414" si="210">V302-V301</f>
        <v>1886.767658566001</v>
      </c>
    </row>
    <row r="415" spans="13:22">
      <c r="M415" t="s">
        <v>119</v>
      </c>
      <c r="N415" t="s">
        <v>159</v>
      </c>
      <c r="P415">
        <f>P304-P303</f>
        <v>112145.43465608469</v>
      </c>
      <c r="Q415">
        <f t="shared" ref="Q415:T415" si="211">Q304-Q303</f>
        <v>107470.93985057273</v>
      </c>
      <c r="R415">
        <f t="shared" si="211"/>
        <v>56862.994364740269</v>
      </c>
      <c r="S415">
        <f t="shared" si="211"/>
        <v>7646.8251926468802</v>
      </c>
      <c r="T415">
        <f t="shared" si="211"/>
        <v>212309.18498778989</v>
      </c>
      <c r="V415">
        <f t="shared" ref="V415" si="212">V304-V303</f>
        <v>91637.290576273808</v>
      </c>
    </row>
    <row r="416" spans="13:22">
      <c r="M416" t="s">
        <v>127</v>
      </c>
      <c r="N416" t="s">
        <v>160</v>
      </c>
      <c r="P416">
        <f>P306-P305</f>
        <v>45777.382339800126</v>
      </c>
      <c r="Q416">
        <f t="shared" ref="Q416:T416" si="213">Q306-Q305</f>
        <v>89239.984812647715</v>
      </c>
      <c r="R416">
        <f t="shared" si="213"/>
        <v>67523.1070677471</v>
      </c>
      <c r="S416">
        <f t="shared" si="213"/>
        <v>61424.939681118907</v>
      </c>
      <c r="T416">
        <f t="shared" si="213"/>
        <v>182856.00323232322</v>
      </c>
      <c r="V416">
        <f t="shared" ref="V416" si="214">V306-V305</f>
        <v>83743.60534592875</v>
      </c>
    </row>
    <row r="417" spans="13:22">
      <c r="M417" t="s">
        <v>110</v>
      </c>
      <c r="N417" t="s">
        <v>161</v>
      </c>
      <c r="P417">
        <f>P308-P307</f>
        <v>-70944.69233467849</v>
      </c>
      <c r="Q417">
        <f t="shared" ref="Q417:T417" si="215">Q308-Q307</f>
        <v>-10139.361483037472</v>
      </c>
      <c r="R417">
        <f t="shared" si="215"/>
        <v>-183838.8944257801</v>
      </c>
      <c r="S417">
        <f t="shared" si="215"/>
        <v>-79321.450887295126</v>
      </c>
      <c r="T417">
        <f t="shared" si="215"/>
        <v>-176859.11806637805</v>
      </c>
      <c r="V417">
        <f t="shared" ref="V417" si="216">V308-V307</f>
        <v>-112934.50741715881</v>
      </c>
    </row>
    <row r="418" spans="13:22">
      <c r="M418" t="s">
        <v>119</v>
      </c>
      <c r="N418" t="s">
        <v>162</v>
      </c>
      <c r="P418">
        <f>P310-P309</f>
        <v>35372.960044261301</v>
      </c>
      <c r="Q418">
        <f t="shared" ref="Q418:T418" si="217">Q310-Q309</f>
        <v>47428.27275433176</v>
      </c>
      <c r="R418">
        <f t="shared" si="217"/>
        <v>41453.53304988984</v>
      </c>
      <c r="S418">
        <f t="shared" si="217"/>
        <v>15724.130782555672</v>
      </c>
      <c r="T418">
        <f t="shared" si="217"/>
        <v>183997.04838383841</v>
      </c>
      <c r="V418">
        <f t="shared" ref="V418" si="218">V310-V309</f>
        <v>58293.827485043934</v>
      </c>
    </row>
    <row r="419" spans="13:22">
      <c r="M419" t="s">
        <v>119</v>
      </c>
      <c r="N419" t="s">
        <v>163</v>
      </c>
      <c r="P419">
        <f>P312-P311</f>
        <v>26504.773882907211</v>
      </c>
      <c r="Q419">
        <f t="shared" ref="Q419:T419" si="219">Q312-Q311</f>
        <v>34538.067360972353</v>
      </c>
      <c r="R419">
        <f t="shared" si="219"/>
        <v>39707.143411716868</v>
      </c>
      <c r="S419">
        <f t="shared" si="219"/>
        <v>10842.463305046804</v>
      </c>
      <c r="T419">
        <f t="shared" si="219"/>
        <v>44878.098000332997</v>
      </c>
      <c r="V419">
        <f t="shared" ref="V419" si="220">V312-V311</f>
        <v>33025.246922621467</v>
      </c>
    </row>
    <row r="420" spans="13:22">
      <c r="M420" t="s">
        <v>122</v>
      </c>
      <c r="N420" t="s">
        <v>164</v>
      </c>
      <c r="P420">
        <f>P314-P313</f>
        <v>437511.15479242988</v>
      </c>
      <c r="Q420">
        <f t="shared" ref="Q420:T420" si="221">Q314-Q313</f>
        <v>887830.8592035668</v>
      </c>
      <c r="R420">
        <f t="shared" si="221"/>
        <v>632149.50581239699</v>
      </c>
      <c r="S420">
        <f t="shared" si="221"/>
        <v>45593.430139695294</v>
      </c>
      <c r="T420">
        <f t="shared" si="221"/>
        <v>588556.89745754236</v>
      </c>
      <c r="V420">
        <f t="shared" ref="V420" si="222">V314-V313</f>
        <v>559897.96145469975</v>
      </c>
    </row>
    <row r="421" spans="13:22">
      <c r="M421" t="s">
        <v>115</v>
      </c>
      <c r="N421" t="s">
        <v>165</v>
      </c>
      <c r="P421">
        <f>P316-P315</f>
        <v>37239.201358024693</v>
      </c>
      <c r="Q421">
        <f t="shared" ref="Q421:V421" si="223">Q316-Q315</f>
        <v>-15932.301498758239</v>
      </c>
      <c r="R421">
        <f t="shared" si="223"/>
        <v>9024.0318011463933</v>
      </c>
      <c r="S421">
        <f t="shared" si="223"/>
        <v>-22119.395857936506</v>
      </c>
      <c r="T421">
        <f t="shared" si="223"/>
        <v>-1725.673238095238</v>
      </c>
      <c r="V421">
        <f t="shared" si="223"/>
        <v>2030.2424313802403</v>
      </c>
    </row>
    <row r="422" spans="13:22">
      <c r="M422" t="s">
        <v>110</v>
      </c>
      <c r="N422" t="s">
        <v>166</v>
      </c>
      <c r="P422">
        <f>P318-P317</f>
        <v>9036.5588888888815</v>
      </c>
      <c r="Q422">
        <f t="shared" ref="Q422:T422" si="224">Q318-Q317</f>
        <v>4884.6937582383762</v>
      </c>
      <c r="R422">
        <f t="shared" si="224"/>
        <v>6184.7591239316171</v>
      </c>
      <c r="S422">
        <f t="shared" si="224"/>
        <v>-8897.2708637362521</v>
      </c>
      <c r="T422">
        <f t="shared" si="224"/>
        <v>19511.373115384624</v>
      </c>
      <c r="V422">
        <f t="shared" ref="V422" si="225">V318-V317</f>
        <v>6162.8522967549507</v>
      </c>
    </row>
    <row r="423" spans="13:22">
      <c r="M423" t="s">
        <v>112</v>
      </c>
      <c r="N423" t="s">
        <v>167</v>
      </c>
      <c r="P423">
        <f>P320-P319</f>
        <v>-100659.3641479119</v>
      </c>
      <c r="Q423">
        <f t="shared" ref="Q423:T423" si="226">Q320-Q319</f>
        <v>-144699.93814486824</v>
      </c>
      <c r="R423">
        <f t="shared" si="226"/>
        <v>-93967.716756811598</v>
      </c>
      <c r="S423">
        <f t="shared" si="226"/>
        <v>-62387.060461488669</v>
      </c>
      <c r="T423">
        <f t="shared" si="226"/>
        <v>59713.444666666735</v>
      </c>
      <c r="V423">
        <f t="shared" ref="V423" si="227">V320-V319</f>
        <v>-78795.326627354254</v>
      </c>
    </row>
    <row r="424" spans="13:22">
      <c r="M424" t="s">
        <v>119</v>
      </c>
      <c r="N424" t="s">
        <v>168</v>
      </c>
      <c r="P424">
        <f>P322-P321</f>
        <v>93221.806130039797</v>
      </c>
      <c r="Q424">
        <f t="shared" ref="Q424:T424" si="228">Q322-Q321</f>
        <v>72988.812178324326</v>
      </c>
      <c r="R424">
        <f t="shared" si="228"/>
        <v>77743.988276765274</v>
      </c>
      <c r="S424">
        <f t="shared" si="228"/>
        <v>36327.423843863828</v>
      </c>
      <c r="T424">
        <f t="shared" si="228"/>
        <v>39551.253558274999</v>
      </c>
      <c r="V424">
        <f t="shared" ref="V424" si="229">V322-V321</f>
        <v>68094.096105592675</v>
      </c>
    </row>
    <row r="425" spans="13:22">
      <c r="M425" t="s">
        <v>110</v>
      </c>
      <c r="N425" t="s">
        <v>169</v>
      </c>
      <c r="P425">
        <f>P324-P323</f>
        <v>426126.60887445894</v>
      </c>
      <c r="Q425">
        <f t="shared" ref="Q425:T425" si="230">Q324-Q323</f>
        <v>399588.10925582319</v>
      </c>
      <c r="R425">
        <f t="shared" si="230"/>
        <v>274434.37874579104</v>
      </c>
      <c r="S425">
        <f t="shared" si="230"/>
        <v>34308.93935762404</v>
      </c>
      <c r="T425">
        <f t="shared" si="230"/>
        <v>522549.41818181821</v>
      </c>
      <c r="V425">
        <f t="shared" ref="V425" si="231">V324-V323</f>
        <v>326610.87859097787</v>
      </c>
    </row>
    <row r="426" spans="13:22">
      <c r="M426" t="s">
        <v>127</v>
      </c>
      <c r="N426" t="s">
        <v>170</v>
      </c>
      <c r="P426">
        <f>P326-P325</f>
        <v>3571.4993055555606</v>
      </c>
      <c r="Q426">
        <f t="shared" ref="Q426:T426" si="232">Q326-Q325</f>
        <v>7857.7195637695695</v>
      </c>
      <c r="R426">
        <f t="shared" si="232"/>
        <v>7729.0751154709433</v>
      </c>
      <c r="S426">
        <f t="shared" si="232"/>
        <v>7516.6465050505067</v>
      </c>
      <c r="T426">
        <f t="shared" si="232"/>
        <v>19128.247435897443</v>
      </c>
      <c r="V426">
        <f t="shared" ref="V426" si="233">V326-V325</f>
        <v>8444.1751906056961</v>
      </c>
    </row>
    <row r="427" spans="13:22">
      <c r="M427" t="s">
        <v>110</v>
      </c>
      <c r="N427" t="s">
        <v>171</v>
      </c>
      <c r="P427">
        <f>P328-P327</f>
        <v>260841.57859053492</v>
      </c>
      <c r="Q427">
        <f t="shared" ref="Q427:T427" si="234">Q328-Q327</f>
        <v>257623.95739561139</v>
      </c>
      <c r="R427">
        <f t="shared" si="234"/>
        <v>260730.23860453669</v>
      </c>
      <c r="S427">
        <f t="shared" si="234"/>
        <v>107031.32760960585</v>
      </c>
      <c r="T427">
        <f t="shared" si="234"/>
        <v>349578.95882064349</v>
      </c>
      <c r="V427">
        <f t="shared" ref="V427" si="235">V328-V327</f>
        <v>250863.75624909054</v>
      </c>
    </row>
    <row r="428" spans="13:22">
      <c r="M428" t="s">
        <v>122</v>
      </c>
      <c r="N428" t="s">
        <v>172</v>
      </c>
      <c r="P428">
        <f>P330-P329</f>
        <v>45926.893742050117</v>
      </c>
      <c r="Q428">
        <f t="shared" ref="Q428:T428" si="236">Q330-Q329</f>
        <v>26892.32280230883</v>
      </c>
      <c r="R428">
        <f t="shared" si="236"/>
        <v>22988.190769801193</v>
      </c>
      <c r="S428">
        <f t="shared" si="236"/>
        <v>-15116.626676190455</v>
      </c>
      <c r="T428">
        <f t="shared" si="236"/>
        <v>61840.745493506474</v>
      </c>
      <c r="V428">
        <f t="shared" ref="V428" si="237">V330-V329</f>
        <v>27808.185868361674</v>
      </c>
    </row>
    <row r="429" spans="13:22">
      <c r="M429" t="s">
        <v>119</v>
      </c>
      <c r="N429" t="s">
        <v>173</v>
      </c>
      <c r="P429">
        <f>P332-P331</f>
        <v>38016.384194509184</v>
      </c>
      <c r="Q429">
        <f t="shared" ref="Q429:T429" si="238">Q332-Q331</f>
        <v>76684.811785436759</v>
      </c>
      <c r="R429">
        <f t="shared" si="238"/>
        <v>64107.512481731188</v>
      </c>
      <c r="S429">
        <f t="shared" si="238"/>
        <v>7839.2146927147405</v>
      </c>
      <c r="T429">
        <f t="shared" si="238"/>
        <v>159671.31826506832</v>
      </c>
      <c r="V429">
        <f t="shared" ref="V429" si="239">V332-V331</f>
        <v>67763.85149242304</v>
      </c>
    </row>
    <row r="430" spans="13:22">
      <c r="M430" t="s">
        <v>127</v>
      </c>
      <c r="N430" t="s">
        <v>215</v>
      </c>
      <c r="P430">
        <f>P334-P333</f>
        <v>535830.91515068989</v>
      </c>
      <c r="Q430">
        <f t="shared" ref="Q430:T430" si="240">Q334-Q333</f>
        <v>859088.84546927386</v>
      </c>
      <c r="R430">
        <f t="shared" si="240"/>
        <v>559855.05737470742</v>
      </c>
      <c r="S430">
        <f t="shared" si="240"/>
        <v>329628.34280083515</v>
      </c>
      <c r="T430">
        <f t="shared" si="240"/>
        <v>402574.57722222223</v>
      </c>
      <c r="V430">
        <f t="shared" ref="V430" si="241">V334-V333</f>
        <v>560225.2199371662</v>
      </c>
    </row>
    <row r="431" spans="13:22">
      <c r="M431" t="s">
        <v>110</v>
      </c>
      <c r="N431" t="s">
        <v>216</v>
      </c>
      <c r="P431">
        <f>P336-P335</f>
        <v>438126.82578532537</v>
      </c>
      <c r="Q431">
        <f t="shared" ref="Q431:T431" si="242">Q336-Q335</f>
        <v>306.86407002480701</v>
      </c>
      <c r="R431">
        <f t="shared" si="242"/>
        <v>662133.70152649819</v>
      </c>
      <c r="S431">
        <f t="shared" si="242"/>
        <v>231451.26242920011</v>
      </c>
      <c r="T431">
        <f t="shared" si="242"/>
        <v>792014.92737995344</v>
      </c>
      <c r="V431">
        <f t="shared" ref="V431" si="243">V336-V335</f>
        <v>448395.55344473897</v>
      </c>
    </row>
    <row r="432" spans="13:22">
      <c r="M432" t="s">
        <v>122</v>
      </c>
      <c r="N432" t="s">
        <v>183</v>
      </c>
      <c r="P432">
        <f>P338-P337</f>
        <v>32601.690084606751</v>
      </c>
      <c r="Q432">
        <f t="shared" ref="Q432:T432" si="244">Q338-Q337</f>
        <v>26714.129856281281</v>
      </c>
      <c r="R432">
        <f t="shared" si="244"/>
        <v>28562.190850970001</v>
      </c>
      <c r="S432">
        <f t="shared" si="244"/>
        <v>9612.3994091340792</v>
      </c>
      <c r="T432">
        <f t="shared" si="244"/>
        <v>33931.588913752908</v>
      </c>
      <c r="V432">
        <f t="shared" ref="V432" si="245">V338-V337</f>
        <v>26945.00803793384</v>
      </c>
    </row>
    <row r="433" spans="13:22">
      <c r="M433" t="s">
        <v>110</v>
      </c>
      <c r="N433" t="s">
        <v>184</v>
      </c>
      <c r="P433">
        <f>P340-P339</f>
        <v>19535.773864390954</v>
      </c>
      <c r="Q433">
        <f t="shared" ref="Q433:T433" si="246">Q340-Q339</f>
        <v>9584.3279876496526</v>
      </c>
      <c r="R433">
        <f t="shared" si="246"/>
        <v>61327.243540925454</v>
      </c>
      <c r="S433">
        <f t="shared" si="246"/>
        <v>27869.043223154033</v>
      </c>
      <c r="T433">
        <f t="shared" si="246"/>
        <v>55537.804670329664</v>
      </c>
      <c r="V433">
        <f t="shared" ref="V433" si="247">V340-V339</f>
        <v>38207.602887383342</v>
      </c>
    </row>
    <row r="434" spans="13:22">
      <c r="M434" t="s">
        <v>122</v>
      </c>
      <c r="N434" t="s">
        <v>185</v>
      </c>
      <c r="P434">
        <f>P342-P341</f>
        <v>5936.9082046966068</v>
      </c>
      <c r="Q434">
        <f t="shared" ref="Q434:T434" si="248">Q342-Q341</f>
        <v>97190.933734170569</v>
      </c>
      <c r="R434">
        <f t="shared" si="248"/>
        <v>136829.90715909097</v>
      </c>
      <c r="S434">
        <f t="shared" si="248"/>
        <v>67927.505076433416</v>
      </c>
      <c r="T434">
        <f t="shared" si="248"/>
        <v>181003.887985348</v>
      </c>
      <c r="V434">
        <f t="shared" ref="V434" si="249">V342-V341</f>
        <v>102930.68104529637</v>
      </c>
    </row>
    <row r="435" spans="13:22">
      <c r="M435" t="s">
        <v>110</v>
      </c>
      <c r="N435" t="s">
        <v>186</v>
      </c>
      <c r="P435">
        <f>P344-P343</f>
        <v>323196.48626075522</v>
      </c>
      <c r="Q435">
        <f t="shared" ref="Q435:T435" si="250">Q344-Q343</f>
        <v>-161709.04983719974</v>
      </c>
      <c r="R435">
        <f t="shared" si="250"/>
        <v>106703.21174008586</v>
      </c>
      <c r="S435">
        <f t="shared" si="250"/>
        <v>105218.91863358347</v>
      </c>
      <c r="T435">
        <f t="shared" si="250"/>
        <v>594309.83966666693</v>
      </c>
      <c r="V435">
        <f t="shared" ref="V435" si="251">V344-V343</f>
        <v>159579.94003104069</v>
      </c>
    </row>
    <row r="436" spans="13:22">
      <c r="M436" t="s">
        <v>115</v>
      </c>
      <c r="N436" t="s">
        <v>187</v>
      </c>
      <c r="P436">
        <f>P346-P345</f>
        <v>76097.403422813586</v>
      </c>
      <c r="Q436">
        <f t="shared" ref="Q436:T436" si="252">Q346-Q345</f>
        <v>64064.103886850004</v>
      </c>
      <c r="R436">
        <f t="shared" si="252"/>
        <v>-5323.7835207484895</v>
      </c>
      <c r="S436">
        <f t="shared" si="252"/>
        <v>-25600.113788272167</v>
      </c>
      <c r="T436">
        <f t="shared" si="252"/>
        <v>28053.459276018097</v>
      </c>
      <c r="V436">
        <f t="shared" ref="V436" si="253">V346-V345</f>
        <v>22857.564834916921</v>
      </c>
    </row>
    <row r="437" spans="13:22">
      <c r="M437" t="s">
        <v>115</v>
      </c>
      <c r="N437" t="s">
        <v>188</v>
      </c>
      <c r="P437">
        <f>P348-P347</f>
        <v>261609.9102880659</v>
      </c>
      <c r="Q437">
        <f t="shared" ref="Q437:T437" si="254">Q348-Q347</f>
        <v>224464.18647014373</v>
      </c>
      <c r="R437">
        <f t="shared" si="254"/>
        <v>1851.3613080543</v>
      </c>
      <c r="S437">
        <f t="shared" si="254"/>
        <v>139161.08074426814</v>
      </c>
      <c r="T437">
        <f t="shared" si="254"/>
        <v>314415.75777777797</v>
      </c>
      <c r="V437">
        <f t="shared" ref="V437" si="255">V348-V347</f>
        <v>155171.69415217987</v>
      </c>
    </row>
    <row r="438" spans="13:22">
      <c r="M438" t="s">
        <v>127</v>
      </c>
      <c r="N438" t="s">
        <v>189</v>
      </c>
      <c r="P438">
        <f>P350-P349</f>
        <v>772.3799647265696</v>
      </c>
      <c r="Q438">
        <f t="shared" ref="Q438:T438" si="256">Q350-Q349</f>
        <v>26083.768164956738</v>
      </c>
      <c r="R438">
        <f t="shared" si="256"/>
        <v>11519.068428608298</v>
      </c>
      <c r="S438">
        <f t="shared" si="256"/>
        <v>-1440.8397160172754</v>
      </c>
      <c r="T438">
        <f t="shared" si="256"/>
        <v>19950.758876678883</v>
      </c>
      <c r="V438">
        <f t="shared" ref="V438" si="257">V350-V349</f>
        <v>11942.830682561966</v>
      </c>
    </row>
    <row r="439" spans="13:22">
      <c r="M439" t="s">
        <v>119</v>
      </c>
      <c r="N439" t="s">
        <v>191</v>
      </c>
      <c r="P439">
        <f>P352-P351</f>
        <v>-1060.9327481315122</v>
      </c>
      <c r="Q439">
        <f t="shared" ref="Q439:T439" si="258">Q352-Q351</f>
        <v>22686.945226466574</v>
      </c>
      <c r="R439">
        <f t="shared" si="258"/>
        <v>19157.789238639467</v>
      </c>
      <c r="S439">
        <f t="shared" si="258"/>
        <v>-26745.829322324571</v>
      </c>
      <c r="T439">
        <f t="shared" si="258"/>
        <v>-49800.289841269841</v>
      </c>
      <c r="V439">
        <f t="shared" ref="V439" si="259">V352-V351</f>
        <v>-356.88068865571404</v>
      </c>
    </row>
    <row r="440" spans="13:22">
      <c r="M440" t="s">
        <v>127</v>
      </c>
      <c r="N440" t="s">
        <v>196</v>
      </c>
      <c r="P440">
        <f>P354-P353</f>
        <v>72087.893602693584</v>
      </c>
      <c r="Q440">
        <f t="shared" ref="Q440:T440" si="260">Q354-Q353</f>
        <v>40441.296722325285</v>
      </c>
      <c r="R440">
        <f t="shared" si="260"/>
        <v>38766.717171717173</v>
      </c>
      <c r="S440">
        <f t="shared" si="260"/>
        <v>44232.642289562282</v>
      </c>
      <c r="T440">
        <f t="shared" si="260"/>
        <v>-864.87999999999738</v>
      </c>
      <c r="V440">
        <f t="shared" ref="V440" si="261">V354-V353</f>
        <v>39933.02446231019</v>
      </c>
    </row>
    <row r="441" spans="13:22">
      <c r="M441" t="s">
        <v>110</v>
      </c>
      <c r="N441" t="s">
        <v>197</v>
      </c>
      <c r="P441">
        <f>P356-P355</f>
        <v>-12597.383510933432</v>
      </c>
      <c r="Q441">
        <f t="shared" ref="Q441:T441" si="262">Q356-Q355</f>
        <v>-36932.164640386007</v>
      </c>
      <c r="R441">
        <f t="shared" si="262"/>
        <v>3280.4349841207732</v>
      </c>
      <c r="S441">
        <f t="shared" si="262"/>
        <v>-17566.683697273082</v>
      </c>
      <c r="T441">
        <f t="shared" si="262"/>
        <v>47629.656039294059</v>
      </c>
      <c r="V441">
        <f t="shared" ref="V441" si="263">V356-V355</f>
        <v>-4126.5534865356749</v>
      </c>
    </row>
    <row r="442" spans="13:22">
      <c r="M442" t="s">
        <v>127</v>
      </c>
      <c r="N442" t="s">
        <v>199</v>
      </c>
      <c r="P442">
        <f>P358-P357</f>
        <v>2410.4336223036225</v>
      </c>
      <c r="Q442">
        <f t="shared" ref="Q442:T442" si="264">Q358-Q357</f>
        <v>2229.0227663623809</v>
      </c>
      <c r="R442">
        <f t="shared" si="264"/>
        <v>-987.59464368964473</v>
      </c>
      <c r="S442">
        <f t="shared" si="264"/>
        <v>794.49267411292385</v>
      </c>
      <c r="T442">
        <f t="shared" si="264"/>
        <v>3306.8961904761909</v>
      </c>
      <c r="V442">
        <f t="shared" ref="V442" si="265">V358-V357</f>
        <v>939.20091774677348</v>
      </c>
    </row>
    <row r="443" spans="13:22">
      <c r="M443" t="s">
        <v>115</v>
      </c>
      <c r="N443" t="s">
        <v>200</v>
      </c>
      <c r="P443">
        <f>P360-P359</f>
        <v>69854.027417027421</v>
      </c>
      <c r="Q443">
        <f t="shared" ref="Q443:T443" si="266">Q360-Q359</f>
        <v>67348.589159623458</v>
      </c>
      <c r="R443">
        <f t="shared" si="266"/>
        <v>40817.450057920476</v>
      </c>
      <c r="S443">
        <f t="shared" si="266"/>
        <v>11797.978674122161</v>
      </c>
      <c r="T443">
        <f t="shared" si="266"/>
        <v>77840.129714285737</v>
      </c>
      <c r="V443">
        <f t="shared" ref="V443" si="267">V360-V359</f>
        <v>52244.692321617564</v>
      </c>
    </row>
    <row r="444" spans="13:22">
      <c r="M444" t="s">
        <v>127</v>
      </c>
      <c r="N444" t="s">
        <v>201</v>
      </c>
      <c r="P444">
        <f>P362-P361</f>
        <v>198495.31325316674</v>
      </c>
      <c r="Q444">
        <f t="shared" ref="Q444:T444" si="268">Q362-Q361</f>
        <v>293625.00606328878</v>
      </c>
      <c r="R444">
        <f t="shared" si="268"/>
        <v>365455.8108417379</v>
      </c>
      <c r="S444">
        <f t="shared" si="268"/>
        <v>80241.532736251247</v>
      </c>
      <c r="T444">
        <f t="shared" si="268"/>
        <v>624097.08211111114</v>
      </c>
      <c r="V444">
        <f t="shared" ref="V444" si="269">V362-V361</f>
        <v>318671.70646570518</v>
      </c>
    </row>
    <row r="445" spans="13:22">
      <c r="M445" t="s">
        <v>110</v>
      </c>
      <c r="N445" t="s">
        <v>203</v>
      </c>
      <c r="P445">
        <f>P364-P363</f>
        <v>-983.30959221847843</v>
      </c>
      <c r="Q445">
        <f t="shared" ref="Q445:T445" si="270">Q364-Q363</f>
        <v>2491.6915549076784</v>
      </c>
      <c r="R445">
        <f t="shared" si="270"/>
        <v>3721.4680162738478</v>
      </c>
      <c r="S445">
        <f t="shared" si="270"/>
        <v>-1203.7261497033833</v>
      </c>
      <c r="T445">
        <f t="shared" si="270"/>
        <v>3441.3833549783531</v>
      </c>
      <c r="V445">
        <f t="shared" ref="V445" si="271">V364-V363</f>
        <v>1925.3681586486855</v>
      </c>
    </row>
    <row r="446" spans="13:22">
      <c r="M446" t="s">
        <v>119</v>
      </c>
      <c r="N446" t="s">
        <v>204</v>
      </c>
      <c r="P446">
        <f>P366-P365</f>
        <v>28076.092638888877</v>
      </c>
      <c r="Q446">
        <f t="shared" ref="Q446:T446" si="272">Q366-Q365</f>
        <v>24434.623761904746</v>
      </c>
      <c r="R446">
        <f t="shared" si="272"/>
        <v>21947.152441578466</v>
      </c>
      <c r="S446">
        <f t="shared" si="272"/>
        <v>-21797.875847089977</v>
      </c>
      <c r="T446">
        <f t="shared" si="272"/>
        <v>4489.6490000000049</v>
      </c>
      <c r="V446">
        <f t="shared" ref="V446" si="273">V366-V365</f>
        <v>14752.103349433106</v>
      </c>
    </row>
    <row r="447" spans="13:22">
      <c r="M447" t="s">
        <v>115</v>
      </c>
      <c r="N447" t="s">
        <v>205</v>
      </c>
      <c r="P447">
        <f>P368-P367</f>
        <v>5057.5892857142608</v>
      </c>
      <c r="Q447">
        <f t="shared" ref="Q447:T447" si="274">Q368-Q367</f>
        <v>-22659.926700680262</v>
      </c>
      <c r="R447">
        <f t="shared" si="274"/>
        <v>-18974.648500457857</v>
      </c>
      <c r="S447">
        <f t="shared" si="274"/>
        <v>-28988.655008657981</v>
      </c>
      <c r="T447">
        <f t="shared" si="274"/>
        <v>-34778.785054945067</v>
      </c>
      <c r="V447">
        <f t="shared" ref="V447" si="275">V368-V367</f>
        <v>-19868.238069423605</v>
      </c>
    </row>
    <row r="448" spans="13:22">
      <c r="M448" t="s">
        <v>127</v>
      </c>
      <c r="N448" t="s">
        <v>206</v>
      </c>
      <c r="P448">
        <f>P370-P369</f>
        <v>180338.36105175689</v>
      </c>
      <c r="Q448">
        <f t="shared" ref="Q448:T448" si="276">Q370-Q369</f>
        <v>160855.116245104</v>
      </c>
      <c r="R448">
        <f t="shared" si="276"/>
        <v>8106.4081282914849</v>
      </c>
      <c r="S448">
        <f t="shared" si="276"/>
        <v>33331.154199710698</v>
      </c>
      <c r="T448">
        <f t="shared" si="276"/>
        <v>267486.42268842272</v>
      </c>
      <c r="V448">
        <f t="shared" ref="V448" si="277">V370-V369</f>
        <v>108839.45034304098</v>
      </c>
    </row>
    <row r="449" spans="13:22">
      <c r="M449" t="s">
        <v>115</v>
      </c>
      <c r="N449" t="s">
        <v>207</v>
      </c>
      <c r="P449">
        <f>P372-P371</f>
        <v>220336.23676434683</v>
      </c>
      <c r="Q449">
        <f t="shared" ref="Q449:T449" si="278">Q372-Q371</f>
        <v>247677.31178136595</v>
      </c>
      <c r="R449">
        <f t="shared" si="278"/>
        <v>268985.91823734913</v>
      </c>
      <c r="S449">
        <f t="shared" si="278"/>
        <v>63623.348998589092</v>
      </c>
      <c r="T449">
        <f t="shared" si="278"/>
        <v>232259.89819047617</v>
      </c>
      <c r="V449">
        <f t="shared" ref="V449" si="279">V372-V371</f>
        <v>221800.16736711899</v>
      </c>
    </row>
    <row r="450" spans="13:22">
      <c r="M450" t="s">
        <v>115</v>
      </c>
      <c r="N450" t="s">
        <v>208</v>
      </c>
      <c r="P450">
        <f>P374-P373</f>
        <v>42800.638183421455</v>
      </c>
      <c r="Q450">
        <f t="shared" ref="Q450:T450" si="280">Q374-Q373</f>
        <v>141174.97058024374</v>
      </c>
      <c r="R450">
        <f t="shared" si="280"/>
        <v>69914.156710881623</v>
      </c>
      <c r="S450">
        <f t="shared" si="280"/>
        <v>30036.073141636094</v>
      </c>
      <c r="T450">
        <f t="shared" si="280"/>
        <v>371822.35777777771</v>
      </c>
      <c r="V450">
        <f t="shared" ref="V450" si="281">V374-V373</f>
        <v>116951.16166542511</v>
      </c>
    </row>
    <row r="451" spans="13:22">
      <c r="M451" t="s">
        <v>110</v>
      </c>
      <c r="N451" t="s">
        <v>209</v>
      </c>
      <c r="P451">
        <f>P376-P375</f>
        <v>301488.88523809519</v>
      </c>
      <c r="Q451">
        <f t="shared" ref="Q451:T451" si="282">Q376-Q375</f>
        <v>452403.75648830039</v>
      </c>
      <c r="R451">
        <f t="shared" si="282"/>
        <v>401421.86027777777</v>
      </c>
      <c r="S451">
        <f t="shared" si="282"/>
        <v>108986.65471746074</v>
      </c>
      <c r="T451">
        <f t="shared" si="282"/>
        <v>817670.304</v>
      </c>
      <c r="V451">
        <f t="shared" ref="V451" si="283">V376-V375</f>
        <v>412174.47782192309</v>
      </c>
    </row>
    <row r="452" spans="13:22">
      <c r="M452" t="s">
        <v>127</v>
      </c>
      <c r="N452" t="s">
        <v>210</v>
      </c>
      <c r="P452">
        <f>P378-P377</f>
        <v>46426.464884744841</v>
      </c>
      <c r="Q452">
        <f t="shared" ref="Q452:T452" si="284">Q378-Q377</f>
        <v>75574.400572760642</v>
      </c>
      <c r="R452">
        <f t="shared" si="284"/>
        <v>81990.644327894261</v>
      </c>
      <c r="S452">
        <f t="shared" si="284"/>
        <v>23468.297427505808</v>
      </c>
      <c r="T452">
        <f t="shared" si="284"/>
        <v>148817.48861538467</v>
      </c>
      <c r="V452">
        <f t="shared" ref="V452" si="285">V378-V377</f>
        <v>75797.035870485066</v>
      </c>
    </row>
    <row r="453" spans="13:22">
      <c r="M453" t="s">
        <v>127</v>
      </c>
      <c r="N453" t="s">
        <v>211</v>
      </c>
      <c r="P453">
        <f>P380-P379</f>
        <v>62005.702722462767</v>
      </c>
      <c r="Q453">
        <f t="shared" ref="Q453:T453" si="286">Q380-Q379</f>
        <v>28156.259276025608</v>
      </c>
      <c r="R453">
        <f t="shared" si="286"/>
        <v>30534.900505050522</v>
      </c>
      <c r="S453">
        <f t="shared" si="286"/>
        <v>-4133.2903416066256</v>
      </c>
      <c r="T453">
        <f t="shared" si="286"/>
        <v>58478.209454545431</v>
      </c>
      <c r="V453">
        <f t="shared" ref="V453" si="287">V380-V379</f>
        <v>34493.469511207397</v>
      </c>
    </row>
    <row r="455" spans="13:22">
      <c r="M455" s="145" t="s">
        <v>119</v>
      </c>
      <c r="N455" s="145"/>
      <c r="O455" s="145"/>
      <c r="P455" s="145" cm="1">
        <f t="array" ref="P455">MEDIAN(IF($M$383:$M$453=M455,$P$383:$P$453))/W365</f>
        <v>14.970538720538714</v>
      </c>
      <c r="Q455" s="145" cm="1">
        <f t="array" ref="Q455">MEDIAN(IF($M$383:$M$453=M455,$Q$383:$Q$453))/W255</f>
        <v>22.727423370280512</v>
      </c>
      <c r="R455" s="145" cm="1">
        <f t="array" ref="R455">MEDIAN(IF($M$383:$M$453=M455,$R$383:$R$453))/W311</f>
        <v>38.017748712193146</v>
      </c>
      <c r="S455" s="145" cm="1">
        <f t="array" ref="S455">MEDIAN(IF($M$383:$M$453=M455,$S$383:$S$453))/W331</f>
        <v>1.7370777370777477</v>
      </c>
      <c r="T455" s="145" cm="1">
        <f t="array" ref="T455">MEDIAN(IF($M$383:$M$453=M455,$T$383:$T$453))/W253</f>
        <v>15.272727272727272</v>
      </c>
      <c r="U455" s="145"/>
      <c r="V455" s="145" cm="1">
        <f t="array" ref="V455">MEDIAN(IF($M$383:$M$453=M455,$V$383:$V$453))/W247</f>
        <v>15.223580526301605</v>
      </c>
    </row>
    <row r="456" spans="13:22">
      <c r="M456" s="145" t="s">
        <v>112</v>
      </c>
      <c r="N456" s="145"/>
      <c r="O456" s="145"/>
      <c r="P456" s="145">
        <f>SUM(P409,P407)/SUM(W291,W287)</f>
        <v>25.789009279981741</v>
      </c>
      <c r="Q456" s="145">
        <f>SUM(Q407,Q409)/SUM(W287,W291)</f>
        <v>10.383527465121221</v>
      </c>
      <c r="R456" s="145">
        <f>SUM(R409,R395)/SUM(W291,W263)</f>
        <v>1.7731295415686443</v>
      </c>
      <c r="S456" s="145">
        <f>SUM(S423,S409)/SUM(W319,W291)</f>
        <v>-3.9082526049172728</v>
      </c>
      <c r="T456" s="145">
        <f>SUM(T409,T407)/SUM(W291,W287)</f>
        <v>29.085984593948961</v>
      </c>
      <c r="U456" s="145"/>
      <c r="V456" s="145">
        <f>SUM(V409,V407)/SUM(W291,W287)</f>
        <v>16.003065865604071</v>
      </c>
    </row>
    <row r="457" spans="13:22">
      <c r="M457" s="145" t="s">
        <v>127</v>
      </c>
      <c r="N457" s="145"/>
      <c r="O457" s="145"/>
      <c r="P457" s="145">
        <f>SUM(P411,P452)/SUM(W295,W377)</f>
        <v>5.5843648256247294</v>
      </c>
      <c r="Q457" s="145">
        <f>SUM(Q401,Q440)/SUM(W275,W353)</f>
        <v>7.5808326200259408</v>
      </c>
      <c r="R457" s="145">
        <f>SUM(R440,R453)/SUM(W353,W379)</f>
        <v>11.039810839211169</v>
      </c>
      <c r="S457" s="145">
        <f>SUM(S413,S452)/SUM(W299,W377)</f>
        <v>7.198407632235849</v>
      </c>
      <c r="T457" s="145">
        <f>SUM(T389,T453)/SUM(W251,W379)</f>
        <v>8.9616554908956569</v>
      </c>
      <c r="U457" s="145"/>
      <c r="V457" s="145">
        <f>SUM(V440,V452)/SUM(W377,W353)</f>
        <v>17.44623077384994</v>
      </c>
    </row>
    <row r="458" spans="13:22">
      <c r="M458" s="145" t="s">
        <v>122</v>
      </c>
      <c r="N458" s="145"/>
      <c r="O458" s="145"/>
      <c r="P458" s="145" cm="1">
        <f t="array" ref="P458">MEDIAN(IF($M$383:$M$453=M458,$P$383:$P$453))/W289</f>
        <v>15.923890923890921</v>
      </c>
      <c r="Q458" s="145" cm="1">
        <f t="array" ref="Q458">MEDIAN(IF($M$383:$M$453=M458,$Q$383:$Q$453))/W337</f>
        <v>25.356733213876069</v>
      </c>
      <c r="R458" s="145" cm="1">
        <f t="array" ref="R458">MEDIAN(IF($M$383:$M$453=M458,$R$383:$R$453))/W337</f>
        <v>27.110890652557305</v>
      </c>
      <c r="S458" s="145" cm="1">
        <f t="array" ref="S458">MEDIAN(IF($M$383:$M$453=M458,$S$383:$S$453))/W337</f>
        <v>9.1239747906414603</v>
      </c>
      <c r="T458" s="145" cm="1">
        <f t="array" ref="T458">MEDIAN(IF($M$383:$M$453=M458,$T$383:$T$453))/W283</f>
        <v>13.535353535353522</v>
      </c>
      <c r="U458" s="145"/>
      <c r="V458" s="145" cm="1">
        <f t="array" ref="V458">MEDIAN(IF($M$383:$M$453=M458,$V$383:$V$453))/W265</f>
        <v>15.33531347715021</v>
      </c>
    </row>
    <row r="459" spans="13:22">
      <c r="M459" s="145" t="s">
        <v>110</v>
      </c>
      <c r="N459" s="145"/>
      <c r="O459" s="145"/>
      <c r="P459" s="145">
        <f>(P388+P427)/(W249+W327)</f>
        <v>29.610809238270463</v>
      </c>
      <c r="Q459" s="145">
        <f>(Q422+Q433)/(W317+W339)</f>
        <v>4.8843992629655579</v>
      </c>
      <c r="R459" s="145">
        <f>(R383+R435)/(W343+W239)</f>
        <v>8.1189181201473986</v>
      </c>
      <c r="S459" s="145">
        <f>(S433+S425)/(W339+W323)</f>
        <v>3.6614644614005987</v>
      </c>
      <c r="T459" s="145">
        <f>(T427+T383)/(W327+W239)</f>
        <v>46.465711400686956</v>
      </c>
      <c r="U459" s="145"/>
      <c r="V459" s="145">
        <f>(V435+V427)/(W343+W327)</f>
        <v>11.517960796017704</v>
      </c>
    </row>
    <row r="460" spans="13:22">
      <c r="M460" s="145" t="s">
        <v>115</v>
      </c>
      <c r="N460" s="145"/>
      <c r="O460" s="145"/>
      <c r="P460" s="145" cm="1">
        <f t="array" ref="P460">MEDIAN(IF($M$383:$M$453=M460,$P$383:$P$453))/W315</f>
        <v>34.938271604938272</v>
      </c>
      <c r="Q460" s="145" cm="1">
        <f t="array" ref="Q460">MEDIAN(IF($M$383:$M$453=M460,$Q$383:$Q$453))/W345</f>
        <v>14.208190074786714</v>
      </c>
      <c r="R460" s="145" cm="1">
        <f t="array" ref="R460">MEDIAN(IF($M$383:$M$453=M460,$R$383:$R$453))/W297</f>
        <v>5.9410167575802069</v>
      </c>
      <c r="S460" s="145" cm="1">
        <f t="array" ref="S460">MEDIAN(IF($M$383:$M$453=M460,$S$383:$S$453))/W273</f>
        <v>-4.200877825877825</v>
      </c>
      <c r="T460" s="145" cm="1">
        <f t="array" ref="T460">MEDIAN(IF($M$383:$M$453=M460,$T$383:$T$453))/W345</f>
        <v>6.2217194570135739</v>
      </c>
      <c r="U460" s="145"/>
      <c r="V460" s="145" cm="1">
        <f t="array" ref="V460">MEDIAN(IF($M$383:$M$453=M460,$V$383:$V$453))/W241</f>
        <v>35.118457330021975</v>
      </c>
    </row>
    <row r="461" spans="13:22">
      <c r="M461" s="145" t="s">
        <v>227</v>
      </c>
      <c r="N461" s="145"/>
      <c r="O461" s="145"/>
      <c r="P461" s="145">
        <f>MEDIAN(P383:P453)/W309</f>
        <v>8.6317155067155085</v>
      </c>
      <c r="Q461" s="145">
        <f>MEDIAN(Q383:Q453)/W259</f>
        <v>11.478204335347188</v>
      </c>
      <c r="R461" s="145">
        <f>MEDIAN(R383:R453)/W247</f>
        <v>13.715733854622755</v>
      </c>
      <c r="S461" s="145">
        <f>MEDIAN(S383:S453)/W337</f>
        <v>9.1239747906414603</v>
      </c>
      <c r="T461" s="145">
        <f>MEDIAN(T383:T453)/W329</f>
        <v>35.396103896103888</v>
      </c>
      <c r="U461" s="145"/>
      <c r="V461" s="145">
        <f>MEDIAN(V383:V453)/W247</f>
        <v>15.223580526301605</v>
      </c>
    </row>
  </sheetData>
  <mergeCells count="4">
    <mergeCell ref="D1:J1"/>
    <mergeCell ref="O3:U3"/>
    <mergeCell ref="O7:U7"/>
    <mergeCell ref="D237:J2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96490-C63F-4E24-9724-EA45FFBAB46E}">
  <dimension ref="A1:CK111"/>
  <sheetViews>
    <sheetView topLeftCell="A82" zoomScale="60" zoomScaleNormal="60" workbookViewId="0">
      <selection activeCell="AZ11" sqref="AZ11:CA11"/>
    </sheetView>
  </sheetViews>
  <sheetFormatPr defaultRowHeight="14.5"/>
  <sheetData>
    <row r="1" spans="1:89">
      <c r="A1" s="1"/>
      <c r="B1" t="s">
        <v>0</v>
      </c>
      <c r="C1" t="s">
        <v>1</v>
      </c>
      <c r="D1" t="s">
        <v>1</v>
      </c>
      <c r="E1" t="s">
        <v>1</v>
      </c>
      <c r="F1" t="s">
        <v>1</v>
      </c>
      <c r="G1" t="s">
        <v>1</v>
      </c>
      <c r="H1" t="s">
        <v>1</v>
      </c>
      <c r="I1" t="s">
        <v>1</v>
      </c>
      <c r="J1" t="s">
        <v>1</v>
      </c>
      <c r="K1" t="s">
        <v>1</v>
      </c>
      <c r="L1" t="s">
        <v>1</v>
      </c>
      <c r="M1" t="s">
        <v>1</v>
      </c>
      <c r="N1" t="s">
        <v>1</v>
      </c>
      <c r="O1" t="s">
        <v>1</v>
      </c>
      <c r="P1" t="s">
        <v>1</v>
      </c>
      <c r="Q1" t="s">
        <v>1</v>
      </c>
      <c r="R1" t="s">
        <v>1</v>
      </c>
      <c r="U1" t="s">
        <v>1</v>
      </c>
      <c r="V1" t="s">
        <v>1</v>
      </c>
      <c r="W1" t="s">
        <v>1</v>
      </c>
      <c r="X1" t="s">
        <v>1</v>
      </c>
      <c r="Y1" t="s">
        <v>1</v>
      </c>
      <c r="Z1" t="s">
        <v>1</v>
      </c>
      <c r="AA1" t="s">
        <v>1</v>
      </c>
      <c r="AB1" t="s">
        <v>1</v>
      </c>
      <c r="AC1" t="s">
        <v>1</v>
      </c>
      <c r="AD1" t="s">
        <v>1</v>
      </c>
      <c r="AE1" t="s">
        <v>1</v>
      </c>
      <c r="AF1" t="s">
        <v>1</v>
      </c>
      <c r="AG1" t="s">
        <v>1</v>
      </c>
      <c r="AH1" t="s">
        <v>1</v>
      </c>
      <c r="AI1" t="s">
        <v>1</v>
      </c>
      <c r="AJ1" t="s">
        <v>1</v>
      </c>
      <c r="AK1" t="s">
        <v>1</v>
      </c>
      <c r="AL1" t="s">
        <v>1</v>
      </c>
      <c r="AM1" t="s">
        <v>1</v>
      </c>
      <c r="AN1" t="s">
        <v>1</v>
      </c>
      <c r="AO1" t="s">
        <v>1</v>
      </c>
      <c r="AP1" t="s">
        <v>1</v>
      </c>
      <c r="AQ1" t="s">
        <v>1</v>
      </c>
      <c r="AR1" t="s">
        <v>1</v>
      </c>
      <c r="AS1" t="s">
        <v>1</v>
      </c>
      <c r="AT1" t="s">
        <v>1</v>
      </c>
      <c r="AU1" t="s">
        <v>1</v>
      </c>
      <c r="AV1" t="s">
        <v>1</v>
      </c>
      <c r="AW1" t="s">
        <v>1</v>
      </c>
      <c r="AX1" t="s">
        <v>1</v>
      </c>
      <c r="AY1" t="s">
        <v>1</v>
      </c>
      <c r="AZ1" t="s">
        <v>1</v>
      </c>
      <c r="BA1" t="s">
        <v>1</v>
      </c>
      <c r="BB1" t="s">
        <v>1</v>
      </c>
      <c r="BC1" t="s">
        <v>1</v>
      </c>
      <c r="BD1" t="s">
        <v>1</v>
      </c>
      <c r="BE1" t="s">
        <v>1</v>
      </c>
      <c r="BF1" t="s">
        <v>1</v>
      </c>
      <c r="BG1" t="s">
        <v>1</v>
      </c>
      <c r="BH1" t="s">
        <v>1</v>
      </c>
      <c r="BI1" t="s">
        <v>1</v>
      </c>
      <c r="BJ1" t="s">
        <v>1</v>
      </c>
      <c r="BK1" t="s">
        <v>1</v>
      </c>
      <c r="BM1" t="s">
        <v>1</v>
      </c>
      <c r="BN1" t="s">
        <v>1</v>
      </c>
      <c r="BO1" t="s">
        <v>1</v>
      </c>
      <c r="BP1" t="s">
        <v>1</v>
      </c>
      <c r="BQ1" t="s">
        <v>1</v>
      </c>
      <c r="BR1" t="s">
        <v>1</v>
      </c>
      <c r="BT1" t="s">
        <v>1</v>
      </c>
      <c r="BU1" t="s">
        <v>1</v>
      </c>
      <c r="BV1" t="s">
        <v>1</v>
      </c>
      <c r="BW1" t="s">
        <v>1</v>
      </c>
      <c r="BY1" t="s">
        <v>1</v>
      </c>
      <c r="BZ1" t="s">
        <v>1</v>
      </c>
      <c r="CA1" t="s">
        <v>1</v>
      </c>
      <c r="CB1" t="s">
        <v>1</v>
      </c>
      <c r="CC1" t="s">
        <v>1</v>
      </c>
      <c r="CD1" t="s">
        <v>1</v>
      </c>
      <c r="CE1" t="s">
        <v>1</v>
      </c>
      <c r="CF1" t="s">
        <v>1</v>
      </c>
      <c r="CG1" t="s">
        <v>1</v>
      </c>
      <c r="CH1" t="s">
        <v>1</v>
      </c>
      <c r="CI1" t="s">
        <v>1</v>
      </c>
      <c r="CJ1" t="s">
        <v>1</v>
      </c>
      <c r="CK1" t="s">
        <v>1</v>
      </c>
    </row>
    <row r="2" spans="1:89">
      <c r="A2" s="1"/>
      <c r="B2" s="2" t="s">
        <v>2</v>
      </c>
      <c r="C2" t="s">
        <v>3</v>
      </c>
      <c r="D2" t="s">
        <v>3</v>
      </c>
      <c r="E2" t="s">
        <v>3</v>
      </c>
      <c r="F2" t="s">
        <v>3</v>
      </c>
      <c r="G2" t="s">
        <v>3</v>
      </c>
      <c r="H2" t="s">
        <v>3</v>
      </c>
      <c r="I2" t="s">
        <v>3</v>
      </c>
      <c r="J2" t="s">
        <v>3</v>
      </c>
      <c r="K2" t="s">
        <v>3</v>
      </c>
      <c r="L2" t="s">
        <v>3</v>
      </c>
      <c r="M2" t="s">
        <v>4</v>
      </c>
      <c r="N2" t="s">
        <v>4</v>
      </c>
      <c r="O2" t="s">
        <v>4</v>
      </c>
      <c r="P2" t="s">
        <v>4</v>
      </c>
      <c r="Q2" t="s">
        <v>4</v>
      </c>
      <c r="R2" t="s">
        <v>4</v>
      </c>
      <c r="S2" t="s">
        <v>4</v>
      </c>
      <c r="T2" t="s">
        <v>4</v>
      </c>
      <c r="U2" t="s">
        <v>4</v>
      </c>
      <c r="V2" t="s">
        <v>4</v>
      </c>
      <c r="W2" t="s">
        <v>4</v>
      </c>
      <c r="X2" t="s">
        <v>4</v>
      </c>
      <c r="Y2" t="s">
        <v>4</v>
      </c>
      <c r="Z2" t="s">
        <v>4</v>
      </c>
      <c r="AA2" t="s">
        <v>4</v>
      </c>
      <c r="AB2" t="s">
        <v>4</v>
      </c>
      <c r="AC2" t="s">
        <v>4</v>
      </c>
      <c r="AD2" t="s">
        <v>4</v>
      </c>
      <c r="AE2" t="s">
        <v>4</v>
      </c>
      <c r="AF2" t="s">
        <v>4</v>
      </c>
      <c r="AG2" t="s">
        <v>4</v>
      </c>
      <c r="AH2" t="s">
        <v>5</v>
      </c>
      <c r="AI2" t="s">
        <v>5</v>
      </c>
      <c r="AJ2" t="s">
        <v>5</v>
      </c>
      <c r="AK2" t="s">
        <v>5</v>
      </c>
      <c r="AL2" t="s">
        <v>5</v>
      </c>
      <c r="AM2" t="s">
        <v>5</v>
      </c>
      <c r="AN2" t="s">
        <v>5</v>
      </c>
      <c r="AO2" t="s">
        <v>5</v>
      </c>
      <c r="AP2" t="s">
        <v>5</v>
      </c>
      <c r="AQ2" t="s">
        <v>5</v>
      </c>
      <c r="AR2" t="s">
        <v>5</v>
      </c>
      <c r="AS2" t="s">
        <v>5</v>
      </c>
      <c r="AT2" t="s">
        <v>5</v>
      </c>
      <c r="AU2" t="s">
        <v>5</v>
      </c>
      <c r="AV2" t="s">
        <v>5</v>
      </c>
      <c r="AW2" t="s">
        <v>5</v>
      </c>
      <c r="AX2" t="s">
        <v>5</v>
      </c>
      <c r="AY2" t="s">
        <v>5</v>
      </c>
      <c r="AZ2" t="s">
        <v>7</v>
      </c>
      <c r="BA2" t="s">
        <v>7</v>
      </c>
      <c r="BB2" t="s">
        <v>7</v>
      </c>
      <c r="BC2" t="s">
        <v>7</v>
      </c>
      <c r="BD2" t="s">
        <v>7</v>
      </c>
      <c r="BE2" t="s">
        <v>7</v>
      </c>
      <c r="BF2" t="s">
        <v>7</v>
      </c>
      <c r="BG2" t="s">
        <v>7</v>
      </c>
      <c r="BH2" t="s">
        <v>7</v>
      </c>
      <c r="BI2" t="s">
        <v>7</v>
      </c>
      <c r="BJ2" t="s">
        <v>7</v>
      </c>
      <c r="BK2" t="s">
        <v>7</v>
      </c>
      <c r="BL2" t="s">
        <v>7</v>
      </c>
      <c r="BM2" t="s">
        <v>7</v>
      </c>
      <c r="BN2" t="s">
        <v>7</v>
      </c>
      <c r="BO2" t="s">
        <v>7</v>
      </c>
      <c r="BP2" t="s">
        <v>7</v>
      </c>
      <c r="BQ2" t="s">
        <v>7</v>
      </c>
      <c r="BR2" t="s">
        <v>7</v>
      </c>
      <c r="BS2" t="s">
        <v>7</v>
      </c>
      <c r="BT2" t="s">
        <v>7</v>
      </c>
      <c r="BU2" t="s">
        <v>7</v>
      </c>
      <c r="BV2" t="s">
        <v>7</v>
      </c>
      <c r="BW2" t="s">
        <v>7</v>
      </c>
      <c r="BX2" t="s">
        <v>7</v>
      </c>
      <c r="BY2" t="s">
        <v>7</v>
      </c>
      <c r="BZ2" t="s">
        <v>7</v>
      </c>
      <c r="CA2" t="s">
        <v>7</v>
      </c>
      <c r="CB2" t="s">
        <v>6</v>
      </c>
      <c r="CC2" t="s">
        <v>6</v>
      </c>
      <c r="CD2" t="s">
        <v>6</v>
      </c>
      <c r="CE2" t="s">
        <v>6</v>
      </c>
      <c r="CF2" t="s">
        <v>6</v>
      </c>
      <c r="CG2" t="s">
        <v>6</v>
      </c>
      <c r="CH2" t="s">
        <v>6</v>
      </c>
      <c r="CI2" t="s">
        <v>6</v>
      </c>
      <c r="CJ2" t="s">
        <v>6</v>
      </c>
      <c r="CK2" t="s">
        <v>6</v>
      </c>
    </row>
    <row r="3" spans="1:89" ht="15.5">
      <c r="A3" s="1"/>
      <c r="B3" s="3" t="s">
        <v>8</v>
      </c>
      <c r="C3" s="3" t="s">
        <v>9</v>
      </c>
      <c r="D3" s="3"/>
      <c r="E3" s="3" t="s">
        <v>9</v>
      </c>
      <c r="F3" s="3"/>
      <c r="G3" s="3" t="s">
        <v>9</v>
      </c>
      <c r="H3" s="3"/>
      <c r="I3" s="3" t="s">
        <v>9</v>
      </c>
      <c r="J3" s="3"/>
      <c r="K3" s="3" t="s">
        <v>9</v>
      </c>
      <c r="L3" s="3" t="s">
        <v>9</v>
      </c>
      <c r="M3" s="3" t="s">
        <v>9</v>
      </c>
      <c r="N3" s="3"/>
      <c r="O3" s="3" t="s">
        <v>9</v>
      </c>
      <c r="P3" s="3"/>
      <c r="Q3" s="3" t="s">
        <v>9</v>
      </c>
      <c r="R3" s="3"/>
      <c r="S3" s="3" t="s">
        <v>9</v>
      </c>
      <c r="T3" s="3"/>
      <c r="U3" s="3"/>
      <c r="V3" s="3"/>
      <c r="W3" s="3"/>
      <c r="X3" s="3"/>
      <c r="Y3" s="3"/>
      <c r="Z3" s="3"/>
      <c r="AA3" s="3"/>
      <c r="AB3" s="3"/>
      <c r="AC3" s="3"/>
      <c r="AD3" s="3"/>
      <c r="AE3" s="3" t="s">
        <v>9</v>
      </c>
      <c r="AF3" s="3" t="s">
        <v>9</v>
      </c>
      <c r="AG3" s="3" t="s">
        <v>9</v>
      </c>
      <c r="AH3" s="3" t="s">
        <v>9</v>
      </c>
      <c r="AI3" s="3"/>
      <c r="AJ3" s="3" t="s">
        <v>9</v>
      </c>
      <c r="AK3" s="3"/>
      <c r="AL3" s="3" t="s">
        <v>9</v>
      </c>
      <c r="AM3" s="3"/>
      <c r="AN3" s="3" t="s">
        <v>9</v>
      </c>
      <c r="AO3" s="3"/>
      <c r="AP3" s="3" t="s">
        <v>9</v>
      </c>
      <c r="AQ3" s="3"/>
      <c r="AR3" s="3" t="s">
        <v>9</v>
      </c>
      <c r="AS3" s="3"/>
      <c r="AT3" s="3" t="s">
        <v>9</v>
      </c>
      <c r="AU3" s="3" t="s">
        <v>9</v>
      </c>
      <c r="AV3" s="3" t="s">
        <v>9</v>
      </c>
      <c r="AW3" s="3" t="s">
        <v>9</v>
      </c>
      <c r="AX3" s="3" t="s">
        <v>9</v>
      </c>
      <c r="AY3" s="3" t="s">
        <v>9</v>
      </c>
      <c r="AZ3" s="3" t="s">
        <v>9</v>
      </c>
      <c r="BA3" s="3"/>
      <c r="BB3" s="3"/>
      <c r="BC3" s="3"/>
      <c r="BD3" s="3"/>
      <c r="BE3" s="3"/>
      <c r="BF3" s="3"/>
      <c r="BG3" s="3"/>
      <c r="BH3" s="3"/>
      <c r="BI3" s="3"/>
      <c r="BJ3" s="3"/>
      <c r="BK3" s="3"/>
      <c r="BL3" s="3" t="s">
        <v>9</v>
      </c>
      <c r="BM3" s="3"/>
      <c r="BN3" s="3"/>
      <c r="BO3" s="3"/>
      <c r="BP3" s="3"/>
      <c r="BQ3" s="3"/>
      <c r="BR3" s="3" t="s">
        <v>9</v>
      </c>
      <c r="BS3" s="3" t="s">
        <v>9</v>
      </c>
      <c r="BT3" s="3"/>
      <c r="BU3" s="3"/>
      <c r="BV3" s="3"/>
      <c r="BW3" s="3"/>
      <c r="BX3" s="3" t="s">
        <v>9</v>
      </c>
      <c r="BY3" s="3"/>
      <c r="BZ3" s="3"/>
      <c r="CA3" s="3"/>
      <c r="CB3" s="3" t="s">
        <v>9</v>
      </c>
      <c r="CC3" s="3"/>
      <c r="CD3" s="3" t="s">
        <v>9</v>
      </c>
      <c r="CE3" s="3"/>
      <c r="CF3" s="3" t="s">
        <v>9</v>
      </c>
      <c r="CG3" s="3"/>
      <c r="CH3" s="3" t="s">
        <v>9</v>
      </c>
      <c r="CI3" s="3"/>
      <c r="CJ3" s="3" t="s">
        <v>9</v>
      </c>
      <c r="CK3" s="3"/>
    </row>
    <row r="4" spans="1:89" ht="15.5">
      <c r="A4" s="1"/>
      <c r="B4" s="3" t="s">
        <v>429</v>
      </c>
      <c r="C4" s="3"/>
      <c r="D4" s="3" t="s">
        <v>9</v>
      </c>
      <c r="E4" s="3"/>
      <c r="F4" s="3" t="s">
        <v>9</v>
      </c>
      <c r="G4" s="3"/>
      <c r="H4" s="3" t="s">
        <v>9</v>
      </c>
      <c r="I4" s="3"/>
      <c r="J4" s="3" t="s">
        <v>9</v>
      </c>
      <c r="K4" s="3"/>
      <c r="L4" s="3"/>
      <c r="M4" s="3"/>
      <c r="N4" s="3" t="s">
        <v>9</v>
      </c>
      <c r="O4" s="3"/>
      <c r="P4" s="3" t="s">
        <v>9</v>
      </c>
      <c r="Q4" s="3"/>
      <c r="R4" s="3" t="s">
        <v>9</v>
      </c>
      <c r="S4" s="3"/>
      <c r="T4" s="3" t="s">
        <v>9</v>
      </c>
      <c r="U4" s="3"/>
      <c r="V4" s="3"/>
      <c r="W4" s="3"/>
      <c r="X4" s="3"/>
      <c r="Y4" s="3"/>
      <c r="Z4" s="3"/>
      <c r="AA4" s="3"/>
      <c r="AB4" s="3"/>
      <c r="AC4" s="3"/>
      <c r="AD4" s="3"/>
      <c r="AE4" s="3"/>
      <c r="AF4" s="3"/>
      <c r="AG4" s="3"/>
      <c r="AH4" s="3"/>
      <c r="AI4" s="3" t="s">
        <v>9</v>
      </c>
      <c r="AJ4" s="3"/>
      <c r="AK4" s="3" t="s">
        <v>9</v>
      </c>
      <c r="AL4" s="3"/>
      <c r="AM4" s="3" t="s">
        <v>9</v>
      </c>
      <c r="AN4" s="3"/>
      <c r="AO4" s="3" t="s">
        <v>9</v>
      </c>
      <c r="AP4" s="3"/>
      <c r="AQ4" s="3" t="s">
        <v>9</v>
      </c>
      <c r="AR4" s="3"/>
      <c r="AS4" s="3" t="s">
        <v>9</v>
      </c>
      <c r="AT4" s="3"/>
      <c r="AU4" s="3"/>
      <c r="AV4" s="3"/>
      <c r="AW4" s="3"/>
      <c r="AX4" s="3"/>
      <c r="AY4" s="3"/>
      <c r="AZ4" s="3"/>
      <c r="BA4" s="3" t="s">
        <v>9</v>
      </c>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t="s">
        <v>9</v>
      </c>
      <c r="CD4" s="3"/>
      <c r="CE4" s="3" t="s">
        <v>9</v>
      </c>
      <c r="CF4" s="3"/>
      <c r="CG4" s="3" t="s">
        <v>9</v>
      </c>
      <c r="CH4" s="3"/>
      <c r="CI4" s="3" t="s">
        <v>9</v>
      </c>
      <c r="CJ4" s="3"/>
      <c r="CK4" s="3" t="s">
        <v>9</v>
      </c>
    </row>
    <row r="5" spans="1:89" ht="15.5">
      <c r="A5" s="1"/>
      <c r="B5" s="3" t="s">
        <v>548</v>
      </c>
      <c r="C5" s="3" t="s">
        <v>9</v>
      </c>
      <c r="D5" s="3"/>
      <c r="E5" s="3" t="s">
        <v>9</v>
      </c>
      <c r="F5" s="3"/>
      <c r="G5" s="3" t="s">
        <v>9</v>
      </c>
      <c r="H5" s="3"/>
      <c r="I5" s="3" t="s">
        <v>9</v>
      </c>
      <c r="J5" s="3"/>
      <c r="K5" s="3"/>
      <c r="L5" s="3"/>
      <c r="M5" s="3" t="s">
        <v>9</v>
      </c>
      <c r="N5" s="3"/>
      <c r="O5" s="3" t="s">
        <v>9</v>
      </c>
      <c r="P5" s="3"/>
      <c r="Q5" s="3" t="s">
        <v>9</v>
      </c>
      <c r="R5" s="3"/>
      <c r="S5" s="3" t="s">
        <v>9</v>
      </c>
      <c r="T5" s="3"/>
      <c r="U5" s="3"/>
      <c r="V5" s="3"/>
      <c r="W5" s="3"/>
      <c r="X5" s="3"/>
      <c r="Y5" s="3"/>
      <c r="Z5" s="3"/>
      <c r="AA5" s="3"/>
      <c r="AB5" s="3"/>
      <c r="AC5" s="3"/>
      <c r="AD5" s="3"/>
      <c r="AE5" s="3"/>
      <c r="AF5" s="3"/>
      <c r="AG5" s="3"/>
      <c r="AH5" s="3" t="s">
        <v>9</v>
      </c>
      <c r="AI5" s="3"/>
      <c r="AJ5" s="3" t="s">
        <v>9</v>
      </c>
      <c r="AK5" s="3"/>
      <c r="AL5" s="3" t="s">
        <v>9</v>
      </c>
      <c r="AM5" s="3"/>
      <c r="AN5" s="3" t="s">
        <v>9</v>
      </c>
      <c r="AO5" s="3"/>
      <c r="AP5" s="3" t="s">
        <v>9</v>
      </c>
      <c r="AQ5" s="3"/>
      <c r="AR5" s="3" t="s">
        <v>9</v>
      </c>
      <c r="AS5" s="3"/>
      <c r="AT5" s="3"/>
      <c r="AU5" s="3"/>
      <c r="AV5" s="3"/>
      <c r="AW5" s="3"/>
      <c r="AX5" s="3"/>
      <c r="AY5" s="3"/>
      <c r="AZ5" s="3" t="s">
        <v>9</v>
      </c>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t="s">
        <v>9</v>
      </c>
      <c r="CC5" s="3"/>
      <c r="CD5" s="3" t="s">
        <v>9</v>
      </c>
      <c r="CE5" s="3"/>
      <c r="CF5" s="3" t="s">
        <v>9</v>
      </c>
      <c r="CG5" s="3"/>
      <c r="CH5" s="3" t="s">
        <v>9</v>
      </c>
      <c r="CI5" s="3"/>
      <c r="CJ5" s="3" t="s">
        <v>9</v>
      </c>
      <c r="CK5" s="3"/>
    </row>
    <row r="6" spans="1:89">
      <c r="A6" s="1"/>
      <c r="B6" t="s">
        <v>10</v>
      </c>
      <c r="K6" t="s">
        <v>11</v>
      </c>
      <c r="L6" t="s">
        <v>11</v>
      </c>
      <c r="AE6" t="s">
        <v>11</v>
      </c>
      <c r="AF6" t="s">
        <v>11</v>
      </c>
      <c r="AG6" t="s">
        <v>11</v>
      </c>
      <c r="AT6" t="s">
        <v>11</v>
      </c>
      <c r="AU6" t="s">
        <v>11</v>
      </c>
      <c r="AV6" t="s">
        <v>11</v>
      </c>
      <c r="AW6" t="s">
        <v>11</v>
      </c>
      <c r="AX6" t="s">
        <v>11</v>
      </c>
      <c r="AY6" t="s">
        <v>11</v>
      </c>
      <c r="BR6" t="s">
        <v>11</v>
      </c>
      <c r="BT6" t="s">
        <v>11</v>
      </c>
      <c r="BU6" t="s">
        <v>11</v>
      </c>
      <c r="BV6" t="s">
        <v>11</v>
      </c>
      <c r="BW6" t="s">
        <v>11</v>
      </c>
      <c r="BY6" t="s">
        <v>11</v>
      </c>
      <c r="BZ6" t="s">
        <v>11</v>
      </c>
      <c r="CA6" t="s">
        <v>11</v>
      </c>
    </row>
    <row r="7" spans="1:89" ht="34.5" customHeight="1">
      <c r="A7" s="1"/>
      <c r="B7" t="s">
        <v>12</v>
      </c>
      <c r="S7" s="241" t="s">
        <v>13</v>
      </c>
      <c r="T7" s="241"/>
      <c r="AR7" t="s">
        <v>14</v>
      </c>
      <c r="AW7" s="240" t="s">
        <v>15</v>
      </c>
      <c r="AX7" s="240"/>
      <c r="AY7" s="240"/>
      <c r="AZ7" s="241" t="s">
        <v>13</v>
      </c>
      <c r="BA7" s="241"/>
      <c r="BL7" s="4" t="s">
        <v>16</v>
      </c>
      <c r="BM7" s="240" t="s">
        <v>217</v>
      </c>
      <c r="BN7" s="240"/>
      <c r="BO7" s="240"/>
      <c r="BP7" s="240"/>
      <c r="BQ7" s="240"/>
      <c r="BS7" t="s">
        <v>17</v>
      </c>
      <c r="BX7" t="s">
        <v>17</v>
      </c>
    </row>
    <row r="8" spans="1:89">
      <c r="A8" s="6"/>
    </row>
    <row r="9" spans="1:89" ht="208.5" customHeight="1">
      <c r="A9" s="7"/>
      <c r="B9" s="8" t="s">
        <v>18</v>
      </c>
      <c r="C9" s="255" t="s">
        <v>19</v>
      </c>
      <c r="D9" s="256"/>
      <c r="E9" s="257" t="s">
        <v>20</v>
      </c>
      <c r="F9" s="257"/>
      <c r="G9" s="258" t="s">
        <v>21</v>
      </c>
      <c r="H9" s="258"/>
      <c r="I9" s="257" t="s">
        <v>22</v>
      </c>
      <c r="J9" s="257"/>
      <c r="K9" s="10" t="s">
        <v>23</v>
      </c>
      <c r="L9" s="11" t="s">
        <v>24</v>
      </c>
      <c r="M9" s="259" t="s">
        <v>25</v>
      </c>
      <c r="N9" s="260"/>
      <c r="O9" s="252" t="s">
        <v>26</v>
      </c>
      <c r="P9" s="252"/>
      <c r="Q9" s="260" t="s">
        <v>27</v>
      </c>
      <c r="R9" s="260"/>
      <c r="S9" s="261" t="s">
        <v>28</v>
      </c>
      <c r="T9" s="261"/>
      <c r="U9" s="252" t="s">
        <v>29</v>
      </c>
      <c r="V9" s="251"/>
      <c r="W9" s="251" t="s">
        <v>30</v>
      </c>
      <c r="X9" s="251"/>
      <c r="Y9" s="251" t="s">
        <v>31</v>
      </c>
      <c r="Z9" s="251"/>
      <c r="AA9" s="251" t="s">
        <v>32</v>
      </c>
      <c r="AB9" s="251"/>
      <c r="AC9" s="252" t="s">
        <v>33</v>
      </c>
      <c r="AD9" s="252"/>
      <c r="AE9" s="13" t="s">
        <v>34</v>
      </c>
      <c r="AF9" s="12" t="s">
        <v>35</v>
      </c>
      <c r="AG9" s="16" t="s">
        <v>36</v>
      </c>
      <c r="AH9" s="253" t="s">
        <v>37</v>
      </c>
      <c r="AI9" s="254"/>
      <c r="AJ9" s="249" t="s">
        <v>38</v>
      </c>
      <c r="AK9" s="249"/>
      <c r="AL9" s="254" t="s">
        <v>39</v>
      </c>
      <c r="AM9" s="254"/>
      <c r="AN9" s="249" t="s">
        <v>40</v>
      </c>
      <c r="AO9" s="249"/>
      <c r="AP9" s="254" t="s">
        <v>41</v>
      </c>
      <c r="AQ9" s="254"/>
      <c r="AR9" s="249" t="s">
        <v>42</v>
      </c>
      <c r="AS9" s="249"/>
      <c r="AT9" s="18" t="s">
        <v>43</v>
      </c>
      <c r="AU9" s="17" t="s">
        <v>44</v>
      </c>
      <c r="AV9" s="18" t="s">
        <v>45</v>
      </c>
      <c r="AW9" s="17" t="s">
        <v>46</v>
      </c>
      <c r="AX9" s="18" t="s">
        <v>47</v>
      </c>
      <c r="AY9" s="19" t="s">
        <v>48</v>
      </c>
      <c r="AZ9" s="245" t="s">
        <v>54</v>
      </c>
      <c r="BA9" s="246"/>
      <c r="BB9" s="247" t="s">
        <v>55</v>
      </c>
      <c r="BC9" s="248"/>
      <c r="BD9" s="248" t="s">
        <v>56</v>
      </c>
      <c r="BE9" s="248"/>
      <c r="BF9" s="248" t="s">
        <v>57</v>
      </c>
      <c r="BG9" s="248"/>
      <c r="BH9" s="248" t="s">
        <v>58</v>
      </c>
      <c r="BI9" s="248"/>
      <c r="BJ9" s="248" t="s">
        <v>59</v>
      </c>
      <c r="BK9" s="248"/>
      <c r="BL9" s="14" t="s">
        <v>60</v>
      </c>
      <c r="BM9" s="22" t="s">
        <v>61</v>
      </c>
      <c r="BN9" s="23" t="s">
        <v>62</v>
      </c>
      <c r="BO9" s="23" t="s">
        <v>63</v>
      </c>
      <c r="BP9" s="23" t="s">
        <v>64</v>
      </c>
      <c r="BQ9" s="23" t="s">
        <v>65</v>
      </c>
      <c r="BR9" s="20" t="s">
        <v>66</v>
      </c>
      <c r="BS9" s="14" t="s">
        <v>67</v>
      </c>
      <c r="BT9" s="22" t="s">
        <v>68</v>
      </c>
      <c r="BU9" s="20" t="s">
        <v>69</v>
      </c>
      <c r="BV9" s="22" t="s">
        <v>70</v>
      </c>
      <c r="BW9" s="20" t="s">
        <v>71</v>
      </c>
      <c r="BX9" s="14" t="s">
        <v>72</v>
      </c>
      <c r="BY9" s="22" t="s">
        <v>73</v>
      </c>
      <c r="BZ9" s="20" t="s">
        <v>74</v>
      </c>
      <c r="CA9" s="24" t="s">
        <v>75</v>
      </c>
      <c r="CB9" s="250" t="s">
        <v>49</v>
      </c>
      <c r="CC9" s="242"/>
      <c r="CD9" s="243" t="s">
        <v>50</v>
      </c>
      <c r="CE9" s="243"/>
      <c r="CF9" s="242" t="s">
        <v>51</v>
      </c>
      <c r="CG9" s="242"/>
      <c r="CH9" s="243" t="s">
        <v>52</v>
      </c>
      <c r="CI9" s="243"/>
      <c r="CJ9" s="242" t="s">
        <v>53</v>
      </c>
      <c r="CK9" s="244"/>
    </row>
    <row r="10" spans="1:89" ht="29">
      <c r="A10" s="25"/>
      <c r="B10" s="26" t="s">
        <v>76</v>
      </c>
      <c r="C10" s="9" t="s">
        <v>77</v>
      </c>
      <c r="D10" s="28" t="s">
        <v>78</v>
      </c>
      <c r="E10" s="27" t="s">
        <v>77</v>
      </c>
      <c r="F10" s="27" t="s">
        <v>78</v>
      </c>
      <c r="G10" s="28" t="s">
        <v>77</v>
      </c>
      <c r="H10" s="28" t="s">
        <v>78</v>
      </c>
      <c r="I10" s="27" t="s">
        <v>77</v>
      </c>
      <c r="J10" s="27" t="s">
        <v>78</v>
      </c>
      <c r="K10" s="28" t="s">
        <v>78</v>
      </c>
      <c r="L10" s="29" t="s">
        <v>78</v>
      </c>
      <c r="M10" s="30" t="s">
        <v>77</v>
      </c>
      <c r="N10" s="31" t="s">
        <v>78</v>
      </c>
      <c r="O10" s="15" t="s">
        <v>77</v>
      </c>
      <c r="P10" s="15" t="s">
        <v>78</v>
      </c>
      <c r="Q10" s="31" t="s">
        <v>77</v>
      </c>
      <c r="R10" s="31" t="s">
        <v>78</v>
      </c>
      <c r="S10" s="31" t="s">
        <v>77</v>
      </c>
      <c r="T10" s="31" t="s">
        <v>78</v>
      </c>
      <c r="U10" s="15" t="s">
        <v>77</v>
      </c>
      <c r="V10" s="15" t="s">
        <v>78</v>
      </c>
      <c r="W10" s="15" t="s">
        <v>77</v>
      </c>
      <c r="X10" s="15" t="s">
        <v>78</v>
      </c>
      <c r="Y10" s="15" t="s">
        <v>77</v>
      </c>
      <c r="Z10" s="15" t="s">
        <v>78</v>
      </c>
      <c r="AA10" s="15" t="s">
        <v>77</v>
      </c>
      <c r="AB10" s="15" t="s">
        <v>78</v>
      </c>
      <c r="AC10" s="15" t="s">
        <v>77</v>
      </c>
      <c r="AD10" s="15" t="s">
        <v>78</v>
      </c>
      <c r="AE10" s="31" t="s">
        <v>78</v>
      </c>
      <c r="AF10" s="15" t="s">
        <v>78</v>
      </c>
      <c r="AG10" s="32" t="s">
        <v>78</v>
      </c>
      <c r="AH10" s="33" t="s">
        <v>77</v>
      </c>
      <c r="AI10" s="35" t="s">
        <v>78</v>
      </c>
      <c r="AJ10" s="34" t="s">
        <v>77</v>
      </c>
      <c r="AK10" s="34" t="s">
        <v>78</v>
      </c>
      <c r="AL10" s="35" t="s">
        <v>77</v>
      </c>
      <c r="AM10" s="35" t="s">
        <v>78</v>
      </c>
      <c r="AN10" s="34" t="s">
        <v>77</v>
      </c>
      <c r="AO10" s="34" t="s">
        <v>78</v>
      </c>
      <c r="AP10" s="35" t="s">
        <v>77</v>
      </c>
      <c r="AQ10" s="35" t="s">
        <v>78</v>
      </c>
      <c r="AR10" s="34" t="s">
        <v>77</v>
      </c>
      <c r="AS10" s="34" t="s">
        <v>78</v>
      </c>
      <c r="AT10" s="35" t="s">
        <v>78</v>
      </c>
      <c r="AU10" s="34" t="s">
        <v>78</v>
      </c>
      <c r="AV10" s="35" t="s">
        <v>78</v>
      </c>
      <c r="AW10" s="34" t="s">
        <v>78</v>
      </c>
      <c r="AX10" s="35" t="s">
        <v>78</v>
      </c>
      <c r="AY10" s="36" t="s">
        <v>78</v>
      </c>
      <c r="AZ10" s="40" t="s">
        <v>77</v>
      </c>
      <c r="BA10" s="40" t="s">
        <v>78</v>
      </c>
      <c r="BB10" s="21" t="s">
        <v>77</v>
      </c>
      <c r="BC10" s="21" t="s">
        <v>78</v>
      </c>
      <c r="BD10" s="21" t="s">
        <v>77</v>
      </c>
      <c r="BE10" s="21" t="s">
        <v>78</v>
      </c>
      <c r="BF10" s="21" t="s">
        <v>77</v>
      </c>
      <c r="BG10" s="21" t="s">
        <v>78</v>
      </c>
      <c r="BH10" s="21" t="s">
        <v>77</v>
      </c>
      <c r="BI10" s="21" t="s">
        <v>78</v>
      </c>
      <c r="BJ10" s="21" t="s">
        <v>77</v>
      </c>
      <c r="BK10" s="21" t="s">
        <v>78</v>
      </c>
      <c r="BL10" s="40" t="s">
        <v>78</v>
      </c>
      <c r="BM10" s="23" t="s">
        <v>78</v>
      </c>
      <c r="BN10" s="23" t="s">
        <v>78</v>
      </c>
      <c r="BO10" s="23" t="s">
        <v>78</v>
      </c>
      <c r="BP10" s="23" t="s">
        <v>78</v>
      </c>
      <c r="BQ10" s="23" t="s">
        <v>78</v>
      </c>
      <c r="BR10" s="21" t="s">
        <v>78</v>
      </c>
      <c r="BS10" s="40" t="s">
        <v>78</v>
      </c>
      <c r="BT10" s="23" t="s">
        <v>78</v>
      </c>
      <c r="BU10" s="21" t="s">
        <v>78</v>
      </c>
      <c r="BV10" s="23" t="s">
        <v>78</v>
      </c>
      <c r="BW10" s="21" t="s">
        <v>78</v>
      </c>
      <c r="BX10" s="40" t="s">
        <v>78</v>
      </c>
      <c r="BY10" s="23" t="s">
        <v>78</v>
      </c>
      <c r="BZ10" s="21" t="s">
        <v>78</v>
      </c>
      <c r="CA10" s="41" t="s">
        <v>78</v>
      </c>
      <c r="CB10" s="37" t="s">
        <v>77</v>
      </c>
      <c r="CC10" s="39" t="s">
        <v>78</v>
      </c>
      <c r="CD10" s="38" t="s">
        <v>77</v>
      </c>
      <c r="CE10" s="38" t="s">
        <v>78</v>
      </c>
      <c r="CF10" s="39" t="s">
        <v>77</v>
      </c>
      <c r="CG10" s="39" t="s">
        <v>78</v>
      </c>
      <c r="CH10" s="38" t="s">
        <v>77</v>
      </c>
      <c r="CI10" s="38" t="s">
        <v>78</v>
      </c>
      <c r="CJ10" s="39" t="s">
        <v>77</v>
      </c>
      <c r="CK10" s="82" t="s">
        <v>78</v>
      </c>
    </row>
    <row r="11" spans="1:89" ht="87">
      <c r="A11" s="4"/>
      <c r="B11" s="4" t="s">
        <v>79</v>
      </c>
      <c r="C11" s="42" t="s">
        <v>470</v>
      </c>
      <c r="D11" s="42" t="s">
        <v>505</v>
      </c>
      <c r="E11" s="43" t="s">
        <v>471</v>
      </c>
      <c r="F11" s="43" t="s">
        <v>506</v>
      </c>
      <c r="G11" s="42" t="s">
        <v>472</v>
      </c>
      <c r="H11" s="42" t="s">
        <v>507</v>
      </c>
      <c r="I11" s="44" t="s">
        <v>473</v>
      </c>
      <c r="J11" s="44" t="s">
        <v>508</v>
      </c>
      <c r="K11" s="42" t="s">
        <v>474</v>
      </c>
      <c r="L11" s="44" t="s">
        <v>475</v>
      </c>
      <c r="M11" s="45" t="s">
        <v>476</v>
      </c>
      <c r="N11" s="45" t="s">
        <v>509</v>
      </c>
      <c r="O11" s="46" t="s">
        <v>477</v>
      </c>
      <c r="P11" s="46" t="s">
        <v>510</v>
      </c>
      <c r="Q11" s="45" t="s">
        <v>478</v>
      </c>
      <c r="R11" s="45" t="s">
        <v>511</v>
      </c>
      <c r="S11" s="47" t="s">
        <v>479</v>
      </c>
      <c r="T11" s="47" t="s">
        <v>512</v>
      </c>
      <c r="U11" s="47" t="s">
        <v>513</v>
      </c>
      <c r="V11" s="47" t="s">
        <v>513</v>
      </c>
      <c r="W11" s="47" t="s">
        <v>514</v>
      </c>
      <c r="X11" s="47" t="s">
        <v>514</v>
      </c>
      <c r="Y11" s="47" t="s">
        <v>515</v>
      </c>
      <c r="Z11" s="47" t="s">
        <v>515</v>
      </c>
      <c r="AA11" s="47" t="s">
        <v>516</v>
      </c>
      <c r="AB11" s="47" t="s">
        <v>516</v>
      </c>
      <c r="AC11" s="47" t="s">
        <v>517</v>
      </c>
      <c r="AD11" s="47" t="s">
        <v>517</v>
      </c>
      <c r="AE11" s="48" t="s">
        <v>480</v>
      </c>
      <c r="AF11" s="49" t="s">
        <v>481</v>
      </c>
      <c r="AG11" s="48" t="s">
        <v>482</v>
      </c>
      <c r="AH11" s="50" t="s">
        <v>483</v>
      </c>
      <c r="AI11" s="50" t="s">
        <v>518</v>
      </c>
      <c r="AJ11" s="51" t="s">
        <v>484</v>
      </c>
      <c r="AK11" s="51" t="s">
        <v>519</v>
      </c>
      <c r="AL11" s="50" t="s">
        <v>485</v>
      </c>
      <c r="AM11" s="50" t="s">
        <v>520</v>
      </c>
      <c r="AN11" s="51" t="s">
        <v>486</v>
      </c>
      <c r="AO11" s="51" t="s">
        <v>521</v>
      </c>
      <c r="AP11" s="50" t="s">
        <v>487</v>
      </c>
      <c r="AQ11" s="50" t="s">
        <v>522</v>
      </c>
      <c r="AR11" s="51" t="s">
        <v>488</v>
      </c>
      <c r="AS11" s="51" t="s">
        <v>523</v>
      </c>
      <c r="AT11" s="50" t="s">
        <v>489</v>
      </c>
      <c r="AU11" s="51" t="s">
        <v>490</v>
      </c>
      <c r="AV11" s="50" t="s">
        <v>491</v>
      </c>
      <c r="AW11" s="51" t="s">
        <v>492</v>
      </c>
      <c r="AX11" s="50" t="s">
        <v>493</v>
      </c>
      <c r="AY11" s="51" t="s">
        <v>494</v>
      </c>
      <c r="AZ11" s="54" t="s">
        <v>495</v>
      </c>
      <c r="BA11" s="54" t="s">
        <v>546</v>
      </c>
      <c r="BB11" s="217" t="s">
        <v>529</v>
      </c>
      <c r="BC11" s="217" t="s">
        <v>529</v>
      </c>
      <c r="BD11" s="217" t="s">
        <v>530</v>
      </c>
      <c r="BE11" s="217" t="s">
        <v>530</v>
      </c>
      <c r="BF11" s="217" t="s">
        <v>531</v>
      </c>
      <c r="BG11" s="217" t="s">
        <v>531</v>
      </c>
      <c r="BH11" s="217" t="s">
        <v>532</v>
      </c>
      <c r="BI11" s="217" t="s">
        <v>532</v>
      </c>
      <c r="BJ11" s="217" t="s">
        <v>533</v>
      </c>
      <c r="BK11" s="217" t="s">
        <v>533</v>
      </c>
      <c r="BL11" s="54" t="s">
        <v>496</v>
      </c>
      <c r="BM11" s="218" t="s">
        <v>534</v>
      </c>
      <c r="BN11" s="218" t="s">
        <v>535</v>
      </c>
      <c r="BO11" s="218" t="s">
        <v>536</v>
      </c>
      <c r="BP11" s="218" t="s">
        <v>537</v>
      </c>
      <c r="BQ11" s="218" t="s">
        <v>538</v>
      </c>
      <c r="BR11" s="55" t="s">
        <v>497</v>
      </c>
      <c r="BS11" s="54" t="s">
        <v>498</v>
      </c>
      <c r="BT11" s="218" t="s">
        <v>539</v>
      </c>
      <c r="BU11" s="218" t="s">
        <v>540</v>
      </c>
      <c r="BV11" s="218" t="s">
        <v>541</v>
      </c>
      <c r="BW11" s="218" t="s">
        <v>542</v>
      </c>
      <c r="BX11" s="54" t="s">
        <v>499</v>
      </c>
      <c r="BY11" s="218" t="s">
        <v>543</v>
      </c>
      <c r="BZ11" s="218" t="s">
        <v>544</v>
      </c>
      <c r="CA11" s="218" t="s">
        <v>545</v>
      </c>
      <c r="CB11" s="52" t="s">
        <v>501</v>
      </c>
      <c r="CC11" s="52" t="s">
        <v>524</v>
      </c>
      <c r="CD11" s="53" t="s">
        <v>500</v>
      </c>
      <c r="CE11" s="53" t="s">
        <v>525</v>
      </c>
      <c r="CF11" s="52" t="s">
        <v>502</v>
      </c>
      <c r="CG11" s="52" t="s">
        <v>526</v>
      </c>
      <c r="CH11" s="53" t="s">
        <v>503</v>
      </c>
      <c r="CI11" s="53" t="s">
        <v>527</v>
      </c>
      <c r="CJ11" s="52" t="s">
        <v>504</v>
      </c>
      <c r="CK11" s="52" t="s">
        <v>528</v>
      </c>
    </row>
    <row r="12" spans="1:89" ht="73.5" customHeight="1">
      <c r="A12" s="58"/>
      <c r="B12" s="58" t="s">
        <v>109</v>
      </c>
      <c r="C12" s="59" t="str">
        <f>C11&amp;":"&amp;C10</f>
        <v>Y/N: Defined objectives:Yes/No</v>
      </c>
      <c r="D12" s="59" t="str">
        <f t="shared" ref="D12:BE12" si="0">D11&amp;":"&amp;D10</f>
        <v>1-10: Defined objectives:Rating (1-10)</v>
      </c>
      <c r="E12" s="59" t="str">
        <f t="shared" si="0"/>
        <v>Y/N: Reaching vuln:Yes/No</v>
      </c>
      <c r="F12" s="59" t="str">
        <f t="shared" si="0"/>
        <v>1-10: Reaching vuln:Rating (1-10)</v>
      </c>
      <c r="G12" s="59" t="str">
        <f t="shared" si="0"/>
        <v>Y/N: Resource needs projected:Yes/No</v>
      </c>
      <c r="H12" s="59" t="str">
        <f t="shared" si="0"/>
        <v>1-10: Resource needs projected:Rating (1-10)</v>
      </c>
      <c r="I12" s="59" t="str">
        <f t="shared" si="0"/>
        <v>Y/N: Diverse participation:Yes/No</v>
      </c>
      <c r="J12" s="59" t="str">
        <f t="shared" si="0"/>
        <v>1-10: Diverse participation:Rating (1-10)</v>
      </c>
      <c r="K12" s="59" t="str">
        <f t="shared" si="0"/>
        <v>1-10: High level support:Rating (1-10)</v>
      </c>
      <c r="L12" s="59" t="str">
        <f t="shared" si="0"/>
        <v>1-10: Supplies regulations:Rating (1-10)</v>
      </c>
      <c r="M12" s="59" t="str">
        <f t="shared" si="0"/>
        <v>Y/N: Data collect private commodities:Yes/No</v>
      </c>
      <c r="N12" s="59" t="str">
        <f t="shared" si="0"/>
        <v>1-10: Data collect private commodities:Rating (1-10)</v>
      </c>
      <c r="O12" s="59" t="str">
        <f t="shared" si="0"/>
        <v>Y/N: Quality control for SS:Yes/No</v>
      </c>
      <c r="P12" s="59" t="str">
        <f t="shared" si="0"/>
        <v>1-10: Quality control for SS:Rating (1-10)</v>
      </c>
      <c r="Q12" s="59" t="str">
        <f t="shared" si="0"/>
        <v>Y/N: Data used for vuln access:Yes/No</v>
      </c>
      <c r="R12" s="59" t="str">
        <f t="shared" si="0"/>
        <v>1-10: Data used for vuln access:Rating (1-10)</v>
      </c>
      <c r="S12" s="59" t="str">
        <f t="shared" si="0"/>
        <v>Y/N: Data to monitor subgroups:Yes/No</v>
      </c>
      <c r="T12" s="59" t="str">
        <f t="shared" si="0"/>
        <v>1-10: Data to monitor subgroups:Rating (1-10)</v>
      </c>
      <c r="U12" s="59" t="str">
        <f t="shared" si="0"/>
        <v>monitor youth:Yes/No</v>
      </c>
      <c r="V12" s="59" t="str">
        <f t="shared" si="0"/>
        <v>monitor youth:Rating (1-10)</v>
      </c>
      <c r="W12" s="59" t="str">
        <f t="shared" si="0"/>
        <v>monitor unmarried:Yes/No</v>
      </c>
      <c r="X12" s="59" t="str">
        <f t="shared" si="0"/>
        <v>monitor unmarried:Rating (1-10)</v>
      </c>
      <c r="Y12" s="59" t="str">
        <f t="shared" si="0"/>
        <v>monitor wealth:Yes/No</v>
      </c>
      <c r="Z12" s="59" t="str">
        <f t="shared" si="0"/>
        <v>monitor wealth:Rating (1-10)</v>
      </c>
      <c r="AA12" s="59" t="str">
        <f t="shared" si="0"/>
        <v>monitor post-abortion:Yes/No</v>
      </c>
      <c r="AB12" s="59" t="str">
        <f t="shared" si="0"/>
        <v>monitor post-abortion:Rating (1-10)</v>
      </c>
      <c r="AC12" s="59" t="str">
        <f t="shared" si="0"/>
        <v>monitor HIV:Yes/No</v>
      </c>
      <c r="AD12" s="59" t="str">
        <f t="shared" si="0"/>
        <v>monitor HIV:Rating (1-10)</v>
      </c>
      <c r="AE12" s="59" t="str">
        <f t="shared" si="0"/>
        <v>1-10: Record keeping:Rating (1-10)</v>
      </c>
      <c r="AF12" s="59" t="str">
        <f t="shared" si="0"/>
        <v>1-10: Data used to measure progress:Rating (1-10)</v>
      </c>
      <c r="AG12" s="59" t="str">
        <f t="shared" si="0"/>
        <v>1-10: Data used for program improvement:Rating (1-10)</v>
      </c>
      <c r="AH12" s="59" t="str">
        <f t="shared" si="0"/>
        <v>Y/N: SOPs match WHO:Yes/No</v>
      </c>
      <c r="AI12" s="59" t="str">
        <f t="shared" si="0"/>
        <v>1-10: SOPs match WHO:Rating (1-10)</v>
      </c>
      <c r="AJ12" s="59" t="str">
        <f t="shared" si="0"/>
        <v>Y/N: Taskshare:Yes/No</v>
      </c>
      <c r="AK12" s="59" t="str">
        <f t="shared" si="0"/>
        <v>1-10: Taskshare:Rating (1-10)</v>
      </c>
      <c r="AL12" s="59" t="str">
        <f t="shared" si="0"/>
        <v>Y/N: QoC indicators pubic:Yes/No</v>
      </c>
      <c r="AM12" s="59" t="str">
        <f t="shared" si="0"/>
        <v>1-10: QoC indicators pubic:Rating (1-10)</v>
      </c>
      <c r="AN12" s="59" t="str">
        <f t="shared" si="0"/>
        <v>Y/N: QoC indicators private:Yes/No</v>
      </c>
      <c r="AO12" s="59" t="str">
        <f t="shared" si="0"/>
        <v>1-10: QoC indicators private:Rating (1-10)</v>
      </c>
      <c r="AP12" s="59" t="str">
        <f t="shared" si="0"/>
        <v>Y/N: Structures to address QoC:Yes/No</v>
      </c>
      <c r="AQ12" s="59" t="str">
        <f t="shared" si="0"/>
        <v>1-10: Structures to address QoC:Rating (1-10)</v>
      </c>
      <c r="AR12" s="59" t="str">
        <f t="shared" si="0"/>
        <v>Y/N: Info on provider bias:Yes/No</v>
      </c>
      <c r="AS12" s="59" t="str">
        <f t="shared" si="0"/>
        <v>1-10: Info on provider bias:Rating (1-10)</v>
      </c>
      <c r="AT12" s="59" t="str">
        <f t="shared" si="0"/>
        <v>1-10: Training:Rating (1-10)</v>
      </c>
      <c r="AU12" s="59" t="str">
        <f t="shared" si="0"/>
        <v>1-10: Logistics and supply:Rating (1-10)</v>
      </c>
      <c r="AV12" s="59" t="str">
        <f t="shared" si="0"/>
        <v>1-10: Supervision:Rating (1-10)</v>
      </c>
      <c r="AW12" s="59" t="str">
        <f t="shared" si="0"/>
        <v>1-10: Sterilization counsel:Rating (1-10)</v>
      </c>
      <c r="AX12" s="59" t="str">
        <f t="shared" si="0"/>
        <v>1-10: IUD removal access:Rating (1-10)</v>
      </c>
      <c r="AY12" s="59" t="str">
        <f t="shared" si="0"/>
        <v>1-10: Implant removal access:Rating (1-10)</v>
      </c>
      <c r="AZ12" s="59" t="str">
        <f t="shared" si="0"/>
        <v>Y/N: Anti-discrimination policy:Yes/No</v>
      </c>
      <c r="BA12" s="59" t="str">
        <f t="shared" si="0"/>
        <v>1-10: Anti-discrimination policy:Rating (1-10)</v>
      </c>
      <c r="BB12" s="59" t="str">
        <f t="shared" si="0"/>
        <v>policies youth:Yes/No</v>
      </c>
      <c r="BC12" s="59" t="str">
        <f t="shared" si="0"/>
        <v>policies youth:Rating (1-10)</v>
      </c>
      <c r="BD12" s="59" t="str">
        <f t="shared" si="0"/>
        <v>policies unmarried:Yes/No</v>
      </c>
      <c r="BE12" s="59" t="str">
        <f t="shared" si="0"/>
        <v>policies unmarried:Rating (1-10)</v>
      </c>
      <c r="BF12" s="59" t="str">
        <f t="shared" ref="BF12:CA12" si="1">BF11&amp;":"&amp;BF10</f>
        <v>policies wealth:Yes/No</v>
      </c>
      <c r="BG12" s="59" t="str">
        <f t="shared" si="1"/>
        <v>policies wealth:Rating (1-10)</v>
      </c>
      <c r="BH12" s="59" t="str">
        <f t="shared" si="1"/>
        <v>policies post-abortion:Yes/No</v>
      </c>
      <c r="BI12" s="59" t="str">
        <f t="shared" si="1"/>
        <v>policies post-abortion:Rating (1-10)</v>
      </c>
      <c r="BJ12" s="59" t="str">
        <f t="shared" si="1"/>
        <v>policies HIV:Yes/No</v>
      </c>
      <c r="BK12" s="59" t="str">
        <f t="shared" si="1"/>
        <v>policies HIV:Rating (1-10)</v>
      </c>
      <c r="BL12" s="59" t="str">
        <f t="shared" si="1"/>
        <v>1-10: Providers discriminate:Rating (1-10)</v>
      </c>
      <c r="BM12" s="59" t="str">
        <f t="shared" si="1"/>
        <v>providers youth:Rating (1-10)</v>
      </c>
      <c r="BN12" s="59" t="str">
        <f t="shared" si="1"/>
        <v>providers unmarried:Rating (1-10)</v>
      </c>
      <c r="BO12" s="59" t="str">
        <f t="shared" si="1"/>
        <v>providers wealth:Rating (1-10)</v>
      </c>
      <c r="BP12" s="59" t="str">
        <f t="shared" si="1"/>
        <v>providers post-abortion:Rating (1-10)</v>
      </c>
      <c r="BQ12" s="59" t="str">
        <f t="shared" si="1"/>
        <v>providers HIV:Rating (1-10)</v>
      </c>
      <c r="BR12" s="59" t="str">
        <f t="shared" si="1"/>
        <v>1-10: CBD dist:Rating (1-10)</v>
      </c>
      <c r="BS12" s="59" t="str">
        <f t="shared" si="1"/>
        <v>1-10: LAPM access:Rating (1-10)</v>
      </c>
      <c r="BT12" s="59" t="str">
        <f t="shared" si="1"/>
        <v>access f steril:Rating (1-10)</v>
      </c>
      <c r="BU12" s="59" t="str">
        <f t="shared" si="1"/>
        <v>access m steril:Rating (1-10)</v>
      </c>
      <c r="BV12" s="59" t="str">
        <f t="shared" si="1"/>
        <v>access IUD:Rating (1-10)</v>
      </c>
      <c r="BW12" s="59" t="str">
        <f t="shared" si="1"/>
        <v>access implant:Rating (1-10)</v>
      </c>
      <c r="BX12" s="59" t="str">
        <f t="shared" si="1"/>
        <v>1-10: STM access:Rating (1-10)</v>
      </c>
      <c r="BY12" s="59" t="str">
        <f t="shared" si="1"/>
        <v>access condom:Rating (1-10)</v>
      </c>
      <c r="BZ12" s="59" t="str">
        <f t="shared" si="1"/>
        <v>access pills:Rating (1-10)</v>
      </c>
      <c r="CA12" s="59" t="str">
        <f t="shared" si="1"/>
        <v>access injectables:Rating (1-10)</v>
      </c>
      <c r="CB12" s="59" t="str">
        <f t="shared" ref="CB12:CK12" si="2">CB11&amp;":"&amp;CB10</f>
        <v>Y/N: Monitor access:Yes/No</v>
      </c>
      <c r="CC12" s="59" t="str">
        <f t="shared" si="2"/>
        <v>1-10: Monitor access:Rating (1-10)</v>
      </c>
      <c r="CD12" s="59" t="str">
        <f t="shared" si="2"/>
        <v>Y/N: Monitor denial of services:Yes/No</v>
      </c>
      <c r="CE12" s="59" t="str">
        <f t="shared" si="2"/>
        <v>1-10: Monitor denial of services:Rating (1-10)</v>
      </c>
      <c r="CF12" s="59" t="str">
        <f t="shared" si="2"/>
        <v>Y/N: Violations review:Yes/No</v>
      </c>
      <c r="CG12" s="59" t="str">
        <f t="shared" si="2"/>
        <v>1-10: Violations review:Rating (1-10)</v>
      </c>
      <c r="CH12" s="59" t="str">
        <f t="shared" si="2"/>
        <v>Y/N: Feedback:Yes/No</v>
      </c>
      <c r="CI12" s="59" t="str">
        <f t="shared" si="2"/>
        <v>1-10: Feedback:Rating (1-10)</v>
      </c>
      <c r="CJ12" s="59" t="str">
        <f t="shared" si="2"/>
        <v>Y/N: Communication:Yes/No</v>
      </c>
      <c r="CK12" s="59" t="str">
        <f t="shared" si="2"/>
        <v>1-10: Communication:Rating (1-10)</v>
      </c>
    </row>
    <row r="13" spans="1:89">
      <c r="A13" s="60" t="s">
        <v>110</v>
      </c>
      <c r="B13" s="61" t="s">
        <v>111</v>
      </c>
      <c r="C13" s="62">
        <v>100</v>
      </c>
      <c r="D13" s="62">
        <v>71.895424836601308</v>
      </c>
      <c r="E13" s="62">
        <v>100</v>
      </c>
      <c r="F13" s="62">
        <v>65.359477124183016</v>
      </c>
      <c r="G13" s="62">
        <v>93.75</v>
      </c>
      <c r="H13" s="62">
        <v>53.333333333333329</v>
      </c>
      <c r="I13" s="62">
        <v>100</v>
      </c>
      <c r="J13" s="62">
        <v>64.583333333333329</v>
      </c>
      <c r="K13" s="62">
        <v>60.784313725490193</v>
      </c>
      <c r="L13" s="62">
        <v>61.80555555555555</v>
      </c>
      <c r="M13" s="62">
        <v>70.588235294117652</v>
      </c>
      <c r="N13" s="62">
        <v>25</v>
      </c>
      <c r="O13" s="62">
        <v>81.25</v>
      </c>
      <c r="P13" s="62">
        <v>47.407407407407405</v>
      </c>
      <c r="Q13" s="62">
        <v>58.82352941176471</v>
      </c>
      <c r="R13" s="62">
        <v>31.851851851851851</v>
      </c>
      <c r="S13" s="62">
        <v>44.511904761904759</v>
      </c>
      <c r="T13" s="62">
        <v>20.411625411625412</v>
      </c>
      <c r="U13" s="62">
        <v>43.75</v>
      </c>
      <c r="V13" s="62">
        <v>17.592592592592595</v>
      </c>
      <c r="W13" s="62">
        <v>7.1428571428571423</v>
      </c>
      <c r="X13" s="62">
        <v>1.0101010101010093</v>
      </c>
      <c r="Y13" s="62">
        <v>46.666666666666664</v>
      </c>
      <c r="Z13" s="62">
        <v>33.333333333333329</v>
      </c>
      <c r="AA13" s="62">
        <v>56.25</v>
      </c>
      <c r="AB13" s="62">
        <v>23.931623931623928</v>
      </c>
      <c r="AC13" s="62">
        <v>68.75</v>
      </c>
      <c r="AD13" s="62">
        <v>26.19047619047619</v>
      </c>
      <c r="AE13" s="62">
        <v>37.777777777777779</v>
      </c>
      <c r="AF13" s="62">
        <v>53.59477124183006</v>
      </c>
      <c r="AG13" s="62">
        <v>52.941176470588232</v>
      </c>
      <c r="AH13" s="62">
        <v>100</v>
      </c>
      <c r="AI13" s="62">
        <v>63.888888888888886</v>
      </c>
      <c r="AJ13" s="62">
        <v>66.666666666666657</v>
      </c>
      <c r="AK13" s="62">
        <v>62.222222222222214</v>
      </c>
      <c r="AL13" s="62">
        <v>71.428571428571431</v>
      </c>
      <c r="AM13" s="62">
        <v>36.111111111111107</v>
      </c>
      <c r="AN13" s="62">
        <v>40</v>
      </c>
      <c r="AO13" s="62">
        <v>15.151515151515152</v>
      </c>
      <c r="AP13" s="62">
        <v>88.235294117647058</v>
      </c>
      <c r="AQ13" s="62">
        <v>35.947712418300654</v>
      </c>
      <c r="AR13" s="62">
        <v>40</v>
      </c>
      <c r="AS13" s="62">
        <v>16.666666666666664</v>
      </c>
      <c r="AT13" s="62">
        <v>64.052287581699346</v>
      </c>
      <c r="AU13" s="62">
        <v>46.405228758169933</v>
      </c>
      <c r="AV13" s="62">
        <v>44.444444444444443</v>
      </c>
      <c r="AW13" s="62">
        <v>56.349206349206341</v>
      </c>
      <c r="AX13" s="62">
        <v>47.222222222222221</v>
      </c>
      <c r="AY13" s="62">
        <v>28.148148148148145</v>
      </c>
      <c r="AZ13" s="62">
        <v>51.023809523809526</v>
      </c>
      <c r="BA13" s="62">
        <v>33.358974358974358</v>
      </c>
      <c r="BB13" s="62">
        <v>62.5</v>
      </c>
      <c r="BC13" s="62">
        <v>38.46153846153846</v>
      </c>
      <c r="BD13" s="62">
        <v>14.285714285714285</v>
      </c>
      <c r="BE13" s="62">
        <v>3.3333333333333339</v>
      </c>
      <c r="BF13" s="62">
        <v>53.333333333333336</v>
      </c>
      <c r="BG13" s="62">
        <v>47.222222222222221</v>
      </c>
      <c r="BH13" s="62">
        <v>68.75</v>
      </c>
      <c r="BI13" s="62">
        <v>28.205128205128201</v>
      </c>
      <c r="BJ13" s="62">
        <v>56.25</v>
      </c>
      <c r="BK13" s="62">
        <v>49.572649572649574</v>
      </c>
      <c r="BL13" s="62">
        <v>59.145299145299148</v>
      </c>
      <c r="BM13" s="62">
        <v>50.427350427350426</v>
      </c>
      <c r="BN13" s="62">
        <v>59.82905982905983</v>
      </c>
      <c r="BO13" s="62">
        <v>19.658119658119656</v>
      </c>
      <c r="BP13" s="62">
        <v>19.658119658119656</v>
      </c>
      <c r="BQ13" s="62">
        <v>54.700854700854705</v>
      </c>
      <c r="BR13" s="62">
        <v>46.527777777777779</v>
      </c>
      <c r="BS13" s="62">
        <v>36.557734204793029</v>
      </c>
      <c r="BT13" s="62">
        <v>37.777777777777779</v>
      </c>
      <c r="BU13" s="62">
        <v>27.407407407407408</v>
      </c>
      <c r="BV13" s="62">
        <v>57.516339869281047</v>
      </c>
      <c r="BW13" s="62">
        <v>23.52941176470588</v>
      </c>
      <c r="BX13" s="62">
        <v>75.381263616557732</v>
      </c>
      <c r="BY13" s="62">
        <v>77.777777777777771</v>
      </c>
      <c r="BZ13" s="62">
        <v>76.470588235294116</v>
      </c>
      <c r="CA13" s="62">
        <v>71.895424836601308</v>
      </c>
      <c r="CB13" s="62">
        <v>82.35294117647058</v>
      </c>
      <c r="CC13" s="62">
        <v>48.148148148148145</v>
      </c>
      <c r="CD13" s="62">
        <v>40</v>
      </c>
      <c r="CE13" s="62">
        <v>17.592592592592595</v>
      </c>
      <c r="CF13" s="62">
        <v>53.333333333333336</v>
      </c>
      <c r="CG13" s="62">
        <v>12.820512820512819</v>
      </c>
      <c r="CH13" s="62">
        <v>62.5</v>
      </c>
      <c r="CI13" s="62">
        <v>19.841269841269838</v>
      </c>
      <c r="CJ13" s="62">
        <v>88.235294117647058</v>
      </c>
      <c r="CK13" s="62">
        <v>36.805555555555557</v>
      </c>
    </row>
    <row r="14" spans="1:89">
      <c r="A14" s="60" t="s">
        <v>115</v>
      </c>
      <c r="B14" s="61" t="s">
        <v>116</v>
      </c>
      <c r="C14" s="62">
        <v>100</v>
      </c>
      <c r="D14" s="62">
        <v>77.037037037037038</v>
      </c>
      <c r="E14" s="62">
        <v>100</v>
      </c>
      <c r="F14" s="62">
        <v>78.518518518518519</v>
      </c>
      <c r="G14" s="62">
        <v>100</v>
      </c>
      <c r="H14" s="62">
        <v>45.185185185185183</v>
      </c>
      <c r="I14" s="62">
        <v>100</v>
      </c>
      <c r="J14" s="62">
        <v>69.629629629629633</v>
      </c>
      <c r="K14" s="62">
        <v>58.518518518518519</v>
      </c>
      <c r="L14" s="62">
        <v>62.962962962962962</v>
      </c>
      <c r="M14" s="62">
        <v>100</v>
      </c>
      <c r="N14" s="62">
        <v>43.703703703703702</v>
      </c>
      <c r="O14" s="62">
        <v>100</v>
      </c>
      <c r="P14" s="62">
        <v>50.370370370370367</v>
      </c>
      <c r="Q14" s="62">
        <v>100</v>
      </c>
      <c r="R14" s="62">
        <v>60</v>
      </c>
      <c r="S14" s="62">
        <v>65.333333333333329</v>
      </c>
      <c r="T14" s="62">
        <v>17.481481481481481</v>
      </c>
      <c r="U14" s="62">
        <v>100</v>
      </c>
      <c r="V14" s="62">
        <v>34.074074074074069</v>
      </c>
      <c r="W14" s="62">
        <v>33.333333333333329</v>
      </c>
      <c r="X14" s="62">
        <v>11.111111111111111</v>
      </c>
      <c r="Y14" s="62">
        <v>73.333333333333329</v>
      </c>
      <c r="Z14" s="62">
        <v>14.814814814814817</v>
      </c>
      <c r="AA14" s="62">
        <v>40</v>
      </c>
      <c r="AB14" s="62">
        <v>10.37037037037037</v>
      </c>
      <c r="AC14" s="62">
        <v>80</v>
      </c>
      <c r="AD14" s="62">
        <v>17.037037037037035</v>
      </c>
      <c r="AE14" s="62">
        <v>60</v>
      </c>
      <c r="AF14" s="62">
        <v>69.629629629629633</v>
      </c>
      <c r="AG14" s="62">
        <v>61.111111111111107</v>
      </c>
      <c r="AH14" s="62">
        <v>100</v>
      </c>
      <c r="AI14" s="62">
        <v>65.185185185185176</v>
      </c>
      <c r="AJ14" s="62">
        <v>100</v>
      </c>
      <c r="AK14" s="62">
        <v>85.92592592592591</v>
      </c>
      <c r="AL14" s="62">
        <v>100</v>
      </c>
      <c r="AM14" s="62">
        <v>41.481481481481481</v>
      </c>
      <c r="AN14" s="62">
        <v>73.333333333333329</v>
      </c>
      <c r="AO14" s="62">
        <v>23.703703703703702</v>
      </c>
      <c r="AP14" s="62">
        <v>100</v>
      </c>
      <c r="AQ14" s="62">
        <v>53.333333333333329</v>
      </c>
      <c r="AR14" s="62">
        <v>33.333333333333329</v>
      </c>
      <c r="AS14" s="62">
        <v>8.8888888888888893</v>
      </c>
      <c r="AT14" s="62">
        <v>77.777777777777771</v>
      </c>
      <c r="AU14" s="62">
        <v>52.592592592592588</v>
      </c>
      <c r="AV14" s="62">
        <v>69.629629629629633</v>
      </c>
      <c r="AW14" s="62">
        <v>91.1111111111111</v>
      </c>
      <c r="AX14" s="62">
        <v>88.148148148148152</v>
      </c>
      <c r="AY14" s="62">
        <v>10.37037037037037</v>
      </c>
      <c r="AZ14" s="62">
        <v>90.476190476190482</v>
      </c>
      <c r="BA14" s="62">
        <v>46.962962962962962</v>
      </c>
      <c r="BB14" s="62">
        <v>92.857142857142861</v>
      </c>
      <c r="BC14" s="62">
        <v>37.037037037037031</v>
      </c>
      <c r="BD14" s="62">
        <v>73.333333333333329</v>
      </c>
      <c r="BE14" s="62">
        <v>19.999999999999996</v>
      </c>
      <c r="BF14" s="62">
        <v>93.333333333333329</v>
      </c>
      <c r="BG14" s="62">
        <v>49.629629629629626</v>
      </c>
      <c r="BH14" s="62">
        <v>92.857142857142861</v>
      </c>
      <c r="BI14" s="62">
        <v>59.259259259259252</v>
      </c>
      <c r="BJ14" s="62">
        <v>100</v>
      </c>
      <c r="BK14" s="62">
        <v>68.888888888888886</v>
      </c>
      <c r="BL14" s="62">
        <v>71.111111111111114</v>
      </c>
      <c r="BM14" s="62">
        <v>33.333333333333329</v>
      </c>
      <c r="BN14" s="62">
        <v>16.296296296296298</v>
      </c>
      <c r="BO14" s="62">
        <v>31.111111111111107</v>
      </c>
      <c r="BP14" s="62">
        <v>8.1481481481481488</v>
      </c>
      <c r="BQ14" s="62">
        <v>55.555555555555557</v>
      </c>
      <c r="BR14" s="62">
        <v>48.148148148148145</v>
      </c>
      <c r="BS14" s="62">
        <v>23.333333333333332</v>
      </c>
      <c r="BT14" s="62">
        <v>8.1481481481481488</v>
      </c>
      <c r="BU14" s="62">
        <v>0</v>
      </c>
      <c r="BV14" s="62">
        <v>79.259259259259252</v>
      </c>
      <c r="BW14" s="62">
        <v>5.9259259259259265</v>
      </c>
      <c r="BX14" s="62">
        <v>46.913580246913575</v>
      </c>
      <c r="BY14" s="62">
        <v>80.740740740740748</v>
      </c>
      <c r="BZ14" s="62">
        <v>53.333333333333329</v>
      </c>
      <c r="CA14" s="62">
        <v>6.6666666666666679</v>
      </c>
      <c r="CB14" s="62">
        <v>100</v>
      </c>
      <c r="CC14" s="62">
        <v>70.370370370370367</v>
      </c>
      <c r="CD14" s="62">
        <v>40</v>
      </c>
      <c r="CE14" s="62">
        <v>8.8888888888888893</v>
      </c>
      <c r="CF14" s="62">
        <v>26.666666666666668</v>
      </c>
      <c r="CG14" s="62">
        <v>7.4074074074074083</v>
      </c>
      <c r="CH14" s="62">
        <v>100</v>
      </c>
      <c r="CI14" s="62">
        <v>79.259259259259252</v>
      </c>
      <c r="CJ14" s="62">
        <v>100</v>
      </c>
      <c r="CK14" s="62">
        <v>58.518518518518519</v>
      </c>
    </row>
    <row r="15" spans="1:89">
      <c r="A15" s="60" t="s">
        <v>110</v>
      </c>
      <c r="B15" s="61" t="s">
        <v>118</v>
      </c>
      <c r="C15" s="62">
        <v>94.444444444444443</v>
      </c>
      <c r="D15" s="62">
        <v>67.901234567901227</v>
      </c>
      <c r="E15" s="62">
        <v>94.444444444444443</v>
      </c>
      <c r="F15" s="62">
        <v>57.407407407407412</v>
      </c>
      <c r="G15" s="62">
        <v>88.888888888888886</v>
      </c>
      <c r="H15" s="62">
        <v>55.555555555555557</v>
      </c>
      <c r="I15" s="62">
        <v>66.666666666666657</v>
      </c>
      <c r="J15" s="62">
        <v>46.825396825396822</v>
      </c>
      <c r="K15" s="62">
        <v>71.929824561403507</v>
      </c>
      <c r="L15" s="62">
        <v>51.851851851851855</v>
      </c>
      <c r="M15" s="62">
        <v>55.555555555555557</v>
      </c>
      <c r="N15" s="62">
        <v>40.972222222222221</v>
      </c>
      <c r="O15" s="62">
        <v>70.588235294117652</v>
      </c>
      <c r="P15" s="62">
        <v>54.814814814814817</v>
      </c>
      <c r="Q15" s="62">
        <v>64.705882352941174</v>
      </c>
      <c r="R15" s="62">
        <v>42.962962962962955</v>
      </c>
      <c r="S15" s="62">
        <v>50.833333333333329</v>
      </c>
      <c r="T15" s="62">
        <v>35.158249158249156</v>
      </c>
      <c r="U15" s="62">
        <v>72.222222222222214</v>
      </c>
      <c r="V15" s="62">
        <v>42.962962962962955</v>
      </c>
      <c r="W15" s="62">
        <v>22.222222222222221</v>
      </c>
      <c r="X15" s="62">
        <v>18.18181818181818</v>
      </c>
      <c r="Y15" s="62">
        <v>43.75</v>
      </c>
      <c r="Z15" s="62">
        <v>41.111111111111114</v>
      </c>
      <c r="AA15" s="62">
        <v>72.222222222222214</v>
      </c>
      <c r="AB15" s="62">
        <v>42.222222222222221</v>
      </c>
      <c r="AC15" s="62">
        <v>43.75</v>
      </c>
      <c r="AD15" s="62">
        <v>31.313131313131315</v>
      </c>
      <c r="AE15" s="62">
        <v>52.046783625730988</v>
      </c>
      <c r="AF15" s="62">
        <v>41.358024691358025</v>
      </c>
      <c r="AG15" s="62">
        <v>39.766081871345023</v>
      </c>
      <c r="AH15" s="62">
        <v>100</v>
      </c>
      <c r="AI15" s="62">
        <v>57.89473684210526</v>
      </c>
      <c r="AJ15" s="62">
        <v>61.111111111111114</v>
      </c>
      <c r="AK15" s="62">
        <v>40.972222222222221</v>
      </c>
      <c r="AL15" s="62">
        <v>94.444444444444443</v>
      </c>
      <c r="AM15" s="62">
        <v>50.980392156862742</v>
      </c>
      <c r="AN15" s="62">
        <v>43.75</v>
      </c>
      <c r="AO15" s="62">
        <v>25.925925925925927</v>
      </c>
      <c r="AP15" s="62">
        <v>72.222222222222214</v>
      </c>
      <c r="AQ15" s="62">
        <v>39.2156862745098</v>
      </c>
      <c r="AR15" s="62">
        <v>50</v>
      </c>
      <c r="AS15" s="62">
        <v>28.205128205128201</v>
      </c>
      <c r="AT15" s="62">
        <v>55.555555555555557</v>
      </c>
      <c r="AU15" s="62">
        <v>67.251461988304087</v>
      </c>
      <c r="AV15" s="62">
        <v>40.74074074074074</v>
      </c>
      <c r="AW15" s="62">
        <v>67.901234567901227</v>
      </c>
      <c r="AX15" s="62">
        <v>56.140350877192979</v>
      </c>
      <c r="AY15" s="62">
        <v>42.10526315789474</v>
      </c>
      <c r="AZ15" s="62">
        <v>49.184726522187823</v>
      </c>
      <c r="BA15" s="62">
        <v>36.941798941798936</v>
      </c>
      <c r="BB15" s="62">
        <v>63.157894736842103</v>
      </c>
      <c r="BC15" s="62">
        <v>40.476190476190482</v>
      </c>
      <c r="BD15" s="62">
        <v>22.222222222222221</v>
      </c>
      <c r="BE15" s="62">
        <v>23.333333333333332</v>
      </c>
      <c r="BF15" s="62">
        <v>44.444444444444443</v>
      </c>
      <c r="BG15" s="62">
        <v>45.370370370370367</v>
      </c>
      <c r="BH15" s="62">
        <v>63.157894736842103</v>
      </c>
      <c r="BI15" s="62">
        <v>41.269841269841272</v>
      </c>
      <c r="BJ15" s="62">
        <v>52.941176470588239</v>
      </c>
      <c r="BK15" s="62">
        <v>34.259259259259252</v>
      </c>
      <c r="BL15" s="62">
        <v>60.806864656193866</v>
      </c>
      <c r="BM15" s="62">
        <v>38.888888888888886</v>
      </c>
      <c r="BN15" s="62">
        <v>54.970760233918128</v>
      </c>
      <c r="BO15" s="62">
        <v>33.950617283950614</v>
      </c>
      <c r="BP15" s="62">
        <v>30.246913580246915</v>
      </c>
      <c r="BQ15" s="62">
        <v>37.908496732026144</v>
      </c>
      <c r="BR15" s="62">
        <v>50.292397660818708</v>
      </c>
      <c r="BS15" s="62">
        <v>47.076023391812868</v>
      </c>
      <c r="BT15" s="62">
        <v>48.538011695906427</v>
      </c>
      <c r="BU15" s="62">
        <v>38.596491228070178</v>
      </c>
      <c r="BV15" s="62">
        <v>53.801169590643269</v>
      </c>
      <c r="BW15" s="62">
        <v>47.368421052631582</v>
      </c>
      <c r="BX15" s="62">
        <v>76.803118908382075</v>
      </c>
      <c r="BY15" s="62">
        <v>76.023391812865498</v>
      </c>
      <c r="BZ15" s="62">
        <v>87.134502923976612</v>
      </c>
      <c r="CA15" s="62">
        <v>67.251461988304087</v>
      </c>
      <c r="CB15" s="62">
        <v>94.444444444444443</v>
      </c>
      <c r="CC15" s="62">
        <v>43.75</v>
      </c>
      <c r="CD15" s="62">
        <v>47.058823529411761</v>
      </c>
      <c r="CE15" s="62">
        <v>33.333333333333329</v>
      </c>
      <c r="CF15" s="62">
        <v>41.17647058823529</v>
      </c>
      <c r="CG15" s="62">
        <v>39.81481481481481</v>
      </c>
      <c r="CH15" s="62">
        <v>63.157894736842103</v>
      </c>
      <c r="CI15" s="62">
        <v>35.042735042735046</v>
      </c>
      <c r="CJ15" s="62">
        <v>78.94736842105263</v>
      </c>
      <c r="CK15" s="62">
        <v>32.716049382716051</v>
      </c>
    </row>
    <row r="16" spans="1:89">
      <c r="A16" s="60" t="s">
        <v>110</v>
      </c>
      <c r="B16" s="61" t="s">
        <v>121</v>
      </c>
      <c r="C16" s="62">
        <v>81.818181818181827</v>
      </c>
      <c r="D16" s="62">
        <v>53.535353535353536</v>
      </c>
      <c r="E16" s="62">
        <v>75</v>
      </c>
      <c r="F16" s="62">
        <v>65.740740740740748</v>
      </c>
      <c r="G16" s="62">
        <v>81.818181818181827</v>
      </c>
      <c r="H16" s="62">
        <v>46.464646464646464</v>
      </c>
      <c r="I16" s="62">
        <v>72.727272727272734</v>
      </c>
      <c r="J16" s="62">
        <v>44.444444444444443</v>
      </c>
      <c r="K16" s="62">
        <v>58.333333333333329</v>
      </c>
      <c r="L16" s="62">
        <v>67.777777777777771</v>
      </c>
      <c r="M16" s="62">
        <v>35.714285714285715</v>
      </c>
      <c r="N16" s="62">
        <v>29.629629629629626</v>
      </c>
      <c r="O16" s="62">
        <v>91.666666666666657</v>
      </c>
      <c r="P16" s="62">
        <v>52.136752136752136</v>
      </c>
      <c r="Q16" s="62">
        <v>76.923076923076934</v>
      </c>
      <c r="R16" s="62">
        <v>60.185185185185183</v>
      </c>
      <c r="S16" s="62">
        <v>60</v>
      </c>
      <c r="T16" s="62">
        <v>52.982905982905983</v>
      </c>
      <c r="U16" s="62">
        <v>64.285714285714292</v>
      </c>
      <c r="V16" s="62">
        <v>60.683760683760681</v>
      </c>
      <c r="W16" s="62">
        <v>64.285714285714292</v>
      </c>
      <c r="X16" s="62">
        <v>47.008547008547005</v>
      </c>
      <c r="Y16" s="62">
        <v>46.153846153846153</v>
      </c>
      <c r="Z16" s="62">
        <v>48.888888888888893</v>
      </c>
      <c r="AA16" s="62">
        <v>53.846153846153847</v>
      </c>
      <c r="AB16" s="62">
        <v>41.666666666666664</v>
      </c>
      <c r="AC16" s="62">
        <v>71.428571428571431</v>
      </c>
      <c r="AD16" s="62">
        <v>66.666666666666657</v>
      </c>
      <c r="AE16" s="62">
        <v>51.282051282051277</v>
      </c>
      <c r="AF16" s="62">
        <v>50.427350427350426</v>
      </c>
      <c r="AG16" s="62">
        <v>45.299145299145295</v>
      </c>
      <c r="AH16" s="62">
        <v>100</v>
      </c>
      <c r="AI16" s="62">
        <v>70.940170940170944</v>
      </c>
      <c r="AJ16" s="62">
        <v>81.818181818181827</v>
      </c>
      <c r="AK16" s="62">
        <v>55.555555555555557</v>
      </c>
      <c r="AL16" s="62">
        <v>66.666666666666657</v>
      </c>
      <c r="AM16" s="62">
        <v>52.222222222222221</v>
      </c>
      <c r="AN16" s="62">
        <v>9.0909090909090917</v>
      </c>
      <c r="AO16" s="62">
        <v>27.777777777777779</v>
      </c>
      <c r="AP16" s="62">
        <v>80</v>
      </c>
      <c r="AQ16" s="62">
        <v>49.382716049382715</v>
      </c>
      <c r="AR16" s="62">
        <v>46.153846153846153</v>
      </c>
      <c r="AS16" s="62">
        <v>31.111111111111107</v>
      </c>
      <c r="AT16" s="62">
        <v>55.555555555555557</v>
      </c>
      <c r="AU16" s="62">
        <v>62.393162393162385</v>
      </c>
      <c r="AV16" s="62">
        <v>42.735042735042732</v>
      </c>
      <c r="AW16" s="62">
        <v>62.037037037037031</v>
      </c>
      <c r="AX16" s="62">
        <v>64.957264957264954</v>
      </c>
      <c r="AY16" s="62">
        <v>23.232323232323232</v>
      </c>
      <c r="AZ16" s="62">
        <v>73.22011322011322</v>
      </c>
      <c r="BA16" s="62">
        <v>68.53142536475869</v>
      </c>
      <c r="BB16" s="62">
        <v>78.571428571428569</v>
      </c>
      <c r="BC16" s="62">
        <v>70</v>
      </c>
      <c r="BD16" s="62">
        <v>83.333333333333343</v>
      </c>
      <c r="BE16" s="62">
        <v>65.656565656565661</v>
      </c>
      <c r="BF16" s="62">
        <v>54.54545454545454</v>
      </c>
      <c r="BG16" s="62">
        <v>68.055555555555557</v>
      </c>
      <c r="BH16" s="62">
        <v>72.727272727272734</v>
      </c>
      <c r="BI16" s="62">
        <v>64.197530864197532</v>
      </c>
      <c r="BJ16" s="62">
        <v>76.923076923076934</v>
      </c>
      <c r="BK16" s="62">
        <v>74.747474747474755</v>
      </c>
      <c r="BL16" s="62">
        <v>90.805860805860803</v>
      </c>
      <c r="BM16" s="62">
        <v>8.7301587301587311</v>
      </c>
      <c r="BN16" s="62">
        <v>11.111111111111111</v>
      </c>
      <c r="BO16" s="62">
        <v>7.1428571428571415</v>
      </c>
      <c r="BP16" s="62">
        <v>8.7301587301587311</v>
      </c>
      <c r="BQ16" s="62">
        <v>10.256410256410257</v>
      </c>
      <c r="BR16" s="62">
        <v>47.222222222222221</v>
      </c>
      <c r="BS16" s="62">
        <v>51.100427350427353</v>
      </c>
      <c r="BT16" s="62">
        <v>54.700854700854705</v>
      </c>
      <c r="BU16" s="62">
        <v>54.700854700854705</v>
      </c>
      <c r="BV16" s="62">
        <v>63.888888888888886</v>
      </c>
      <c r="BW16" s="62">
        <v>31.111111111111107</v>
      </c>
      <c r="BX16" s="62">
        <v>82.553249219915884</v>
      </c>
      <c r="BY16" s="62">
        <v>84.126984126984127</v>
      </c>
      <c r="BZ16" s="62">
        <v>81.481481481481481</v>
      </c>
      <c r="CA16" s="62">
        <v>82.051282051282058</v>
      </c>
      <c r="CB16" s="62">
        <v>92.307692307692307</v>
      </c>
      <c r="CC16" s="62">
        <v>51.851851851851855</v>
      </c>
      <c r="CD16" s="62">
        <v>41.666666666666671</v>
      </c>
      <c r="CE16" s="62">
        <v>38.095238095238095</v>
      </c>
      <c r="CF16" s="62">
        <v>30</v>
      </c>
      <c r="CG16" s="62">
        <v>27.777777777777779</v>
      </c>
      <c r="CH16" s="62">
        <v>41.666666666666671</v>
      </c>
      <c r="CI16" s="62">
        <v>33.333333333333329</v>
      </c>
      <c r="CJ16" s="62">
        <v>84.615384615384613</v>
      </c>
      <c r="CK16" s="62">
        <v>48.484848484848477</v>
      </c>
    </row>
    <row r="17" spans="1:89">
      <c r="A17" s="60" t="s">
        <v>122</v>
      </c>
      <c r="B17" s="61" t="s">
        <v>123</v>
      </c>
      <c r="C17" s="62">
        <v>100</v>
      </c>
      <c r="D17" s="62">
        <v>58.119658119658119</v>
      </c>
      <c r="E17" s="62">
        <v>100</v>
      </c>
      <c r="F17" s="62">
        <v>50</v>
      </c>
      <c r="G17" s="62">
        <v>84.615384615384613</v>
      </c>
      <c r="H17" s="62">
        <v>36.752136752136749</v>
      </c>
      <c r="I17" s="62">
        <v>23.076923076923077</v>
      </c>
      <c r="J17" s="62">
        <v>20.512820512820515</v>
      </c>
      <c r="K17" s="62">
        <v>34.18803418803418</v>
      </c>
      <c r="L17" s="62">
        <v>64.957264957264954</v>
      </c>
      <c r="M17" s="62">
        <v>0</v>
      </c>
      <c r="N17" s="62">
        <v>27.350427350427353</v>
      </c>
      <c r="O17" s="62">
        <v>69.230769230769226</v>
      </c>
      <c r="P17" s="62">
        <v>41.880341880341881</v>
      </c>
      <c r="Q17" s="62">
        <v>30.76923076923077</v>
      </c>
      <c r="R17" s="62">
        <v>27.350427350427353</v>
      </c>
      <c r="S17" s="62">
        <v>46.025641025641022</v>
      </c>
      <c r="T17" s="62">
        <v>30.256410256410255</v>
      </c>
      <c r="U17" s="62">
        <v>69.230769230769226</v>
      </c>
      <c r="V17" s="62">
        <v>38.46153846153846</v>
      </c>
      <c r="W17" s="62">
        <v>33.333333333333329</v>
      </c>
      <c r="X17" s="62">
        <v>31.623931623931625</v>
      </c>
      <c r="Y17" s="62">
        <v>0</v>
      </c>
      <c r="Z17" s="62">
        <v>14.529914529914526</v>
      </c>
      <c r="AA17" s="62">
        <v>58.333333333333336</v>
      </c>
      <c r="AB17" s="62">
        <v>32.323232323232325</v>
      </c>
      <c r="AC17" s="62">
        <v>69.230769230769226</v>
      </c>
      <c r="AD17" s="62">
        <v>34.343434343434339</v>
      </c>
      <c r="AE17" s="62">
        <v>33.333333333333329</v>
      </c>
      <c r="AF17" s="62">
        <v>35.042735042735046</v>
      </c>
      <c r="AG17" s="62">
        <v>27.350427350427353</v>
      </c>
      <c r="AH17" s="62">
        <v>100</v>
      </c>
      <c r="AI17" s="62">
        <v>76.92307692307692</v>
      </c>
      <c r="AJ17" s="62">
        <v>53.846153846153847</v>
      </c>
      <c r="AK17" s="62">
        <v>29.914529914529915</v>
      </c>
      <c r="AL17" s="62">
        <v>23.076923076923077</v>
      </c>
      <c r="AM17" s="62">
        <v>32.478632478632477</v>
      </c>
      <c r="AN17" s="62">
        <v>23.076923076923077</v>
      </c>
      <c r="AO17" s="62">
        <v>30.769230769230766</v>
      </c>
      <c r="AP17" s="62">
        <v>46.153846153846153</v>
      </c>
      <c r="AQ17" s="62">
        <v>30.769230769230766</v>
      </c>
      <c r="AR17" s="62">
        <v>0</v>
      </c>
      <c r="AS17" s="62">
        <v>15.384615384615383</v>
      </c>
      <c r="AT17" s="62">
        <v>64.102564102564102</v>
      </c>
      <c r="AU17" s="62">
        <v>29.05982905982906</v>
      </c>
      <c r="AV17" s="62">
        <v>26.495726495726494</v>
      </c>
      <c r="AW17" s="62">
        <v>64.102564102564102</v>
      </c>
      <c r="AX17" s="62">
        <v>62.393162393162385</v>
      </c>
      <c r="AY17" s="62">
        <v>63.247863247863251</v>
      </c>
      <c r="AZ17" s="62">
        <v>56.666666666666671</v>
      </c>
      <c r="BA17" s="62">
        <v>41.367521367521363</v>
      </c>
      <c r="BB17" s="62">
        <v>100</v>
      </c>
      <c r="BC17" s="62">
        <v>60.683760683760681</v>
      </c>
      <c r="BD17" s="62">
        <v>38.461538461538467</v>
      </c>
      <c r="BE17" s="62">
        <v>35.897435897435898</v>
      </c>
      <c r="BF17" s="62">
        <v>23.076923076923077</v>
      </c>
      <c r="BG17" s="62">
        <v>29.05982905982906</v>
      </c>
      <c r="BH17" s="62">
        <v>38.461538461538467</v>
      </c>
      <c r="BI17" s="62">
        <v>33.333333333333329</v>
      </c>
      <c r="BJ17" s="62">
        <v>83.333333333333343</v>
      </c>
      <c r="BK17" s="62">
        <v>47.863247863247857</v>
      </c>
      <c r="BL17" s="62">
        <v>39.829059829059837</v>
      </c>
      <c r="BM17" s="62">
        <v>64.957264957264954</v>
      </c>
      <c r="BN17" s="62">
        <v>62.393162393162385</v>
      </c>
      <c r="BO17" s="62">
        <v>47.863247863247857</v>
      </c>
      <c r="BP17" s="62">
        <v>71.794871794871796</v>
      </c>
      <c r="BQ17" s="62">
        <v>53.84615384615384</v>
      </c>
      <c r="BR17" s="62">
        <v>15.384615384615383</v>
      </c>
      <c r="BS17" s="62">
        <v>45.940170940170944</v>
      </c>
      <c r="BT17" s="62">
        <v>47.008547008547005</v>
      </c>
      <c r="BU17" s="62">
        <v>31.623931623931625</v>
      </c>
      <c r="BV17" s="62">
        <v>52.991452991452988</v>
      </c>
      <c r="BW17" s="62">
        <v>52.136752136752136</v>
      </c>
      <c r="BX17" s="62">
        <v>60.13986013986014</v>
      </c>
      <c r="BY17" s="62">
        <v>54.700854700854705</v>
      </c>
      <c r="BZ17" s="62">
        <v>64.102564102564102</v>
      </c>
      <c r="CA17" s="62">
        <v>61.616161616161619</v>
      </c>
      <c r="CB17" s="62">
        <v>46.153846153846153</v>
      </c>
      <c r="CC17" s="62">
        <v>33.333333333333329</v>
      </c>
      <c r="CD17" s="62">
        <v>38.461538461538467</v>
      </c>
      <c r="CE17" s="62">
        <v>23.076923076923077</v>
      </c>
      <c r="CF17" s="62">
        <v>53.846153846153847</v>
      </c>
      <c r="CG17" s="62">
        <v>14.529914529914526</v>
      </c>
      <c r="CH17" s="62">
        <v>7.6923076923076925</v>
      </c>
      <c r="CI17" s="62">
        <v>15.384615384615383</v>
      </c>
      <c r="CJ17" s="62">
        <v>38.461538461538467</v>
      </c>
      <c r="CK17" s="62">
        <v>31.623931623931625</v>
      </c>
    </row>
    <row r="18" spans="1:89">
      <c r="A18" s="60" t="s">
        <v>119</v>
      </c>
      <c r="B18" s="61" t="s">
        <v>124</v>
      </c>
      <c r="C18" s="62">
        <v>84.615384615384613</v>
      </c>
      <c r="D18" s="62">
        <v>53.703703703703695</v>
      </c>
      <c r="E18" s="62">
        <v>84.615384615384613</v>
      </c>
      <c r="F18" s="62">
        <v>50</v>
      </c>
      <c r="G18" s="62">
        <v>100</v>
      </c>
      <c r="H18" s="62">
        <v>52.136752136752136</v>
      </c>
      <c r="I18" s="62">
        <v>84.615384615384613</v>
      </c>
      <c r="J18" s="62">
        <v>50</v>
      </c>
      <c r="K18" s="62">
        <v>35.18518518518519</v>
      </c>
      <c r="L18" s="62">
        <v>46.153846153846153</v>
      </c>
      <c r="M18" s="62">
        <v>91.666666666666657</v>
      </c>
      <c r="N18" s="62">
        <v>46.464646464646464</v>
      </c>
      <c r="O18" s="62">
        <v>91.666666666666657</v>
      </c>
      <c r="P18" s="62">
        <v>47.008547008547005</v>
      </c>
      <c r="Q18" s="62">
        <v>92.307692307692307</v>
      </c>
      <c r="R18" s="62">
        <v>49.074074074074076</v>
      </c>
      <c r="S18" s="62">
        <v>85.897435897435898</v>
      </c>
      <c r="T18" s="62">
        <v>58.131313131313128</v>
      </c>
      <c r="U18" s="62">
        <v>92.307692307692307</v>
      </c>
      <c r="V18" s="62">
        <v>60.185185185185183</v>
      </c>
      <c r="W18" s="62">
        <v>84.615384615384613</v>
      </c>
      <c r="X18" s="62">
        <v>56.56565656565656</v>
      </c>
      <c r="Y18" s="62">
        <v>76.923076923076934</v>
      </c>
      <c r="Z18" s="62">
        <v>50.505050505050505</v>
      </c>
      <c r="AA18" s="62">
        <v>83.333333333333343</v>
      </c>
      <c r="AB18" s="62">
        <v>58.585858585858581</v>
      </c>
      <c r="AC18" s="62">
        <v>92.307692307692307</v>
      </c>
      <c r="AD18" s="62">
        <v>64.81481481481481</v>
      </c>
      <c r="AE18" s="62">
        <v>49.572649572649574</v>
      </c>
      <c r="AF18" s="62">
        <v>46.153846153846153</v>
      </c>
      <c r="AG18" s="62">
        <v>47.863247863247857</v>
      </c>
      <c r="AH18" s="62">
        <v>84.615384615384613</v>
      </c>
      <c r="AI18" s="62">
        <v>46.296296296296298</v>
      </c>
      <c r="AJ18" s="62">
        <v>92.307692307692307</v>
      </c>
      <c r="AK18" s="62">
        <v>51.851851851851855</v>
      </c>
      <c r="AL18" s="62">
        <v>100</v>
      </c>
      <c r="AM18" s="62">
        <v>54.700854700854705</v>
      </c>
      <c r="AN18" s="62">
        <v>100</v>
      </c>
      <c r="AO18" s="62">
        <v>59.82905982905983</v>
      </c>
      <c r="AP18" s="62">
        <v>92.307692307692307</v>
      </c>
      <c r="AQ18" s="62">
        <v>48.717948717948723</v>
      </c>
      <c r="AR18" s="62">
        <v>76.923076923076934</v>
      </c>
      <c r="AS18" s="62">
        <v>47.474747474747467</v>
      </c>
      <c r="AT18" s="62">
        <v>45.299145299145295</v>
      </c>
      <c r="AU18" s="62">
        <v>47.008547008547005</v>
      </c>
      <c r="AV18" s="62">
        <v>50.427350427350426</v>
      </c>
      <c r="AW18" s="62">
        <v>58.119658119658119</v>
      </c>
      <c r="AX18" s="62">
        <v>55.555555555555557</v>
      </c>
      <c r="AY18" s="62">
        <v>58.974358974358971</v>
      </c>
      <c r="AZ18" s="62">
        <v>100</v>
      </c>
      <c r="BA18" s="62">
        <v>67.692307692307679</v>
      </c>
      <c r="BB18" s="62">
        <v>100</v>
      </c>
      <c r="BC18" s="62">
        <v>70.085470085470078</v>
      </c>
      <c r="BD18" s="62">
        <v>100</v>
      </c>
      <c r="BE18" s="62">
        <v>66.666666666666657</v>
      </c>
      <c r="BF18" s="62">
        <v>100</v>
      </c>
      <c r="BG18" s="62">
        <v>66.666666666666657</v>
      </c>
      <c r="BH18" s="62">
        <v>100</v>
      </c>
      <c r="BI18" s="62">
        <v>65.81196581196582</v>
      </c>
      <c r="BJ18" s="62">
        <v>100</v>
      </c>
      <c r="BK18" s="62">
        <v>69.230769230769226</v>
      </c>
      <c r="BL18" s="62">
        <v>85.641025641025649</v>
      </c>
      <c r="BM18" s="62">
        <v>15.384615384615383</v>
      </c>
      <c r="BN18" s="62">
        <v>9.4017094017094021</v>
      </c>
      <c r="BO18" s="62">
        <v>8.5470085470085451</v>
      </c>
      <c r="BP18" s="62">
        <v>21.367521367521366</v>
      </c>
      <c r="BQ18" s="62">
        <v>17.09401709401709</v>
      </c>
      <c r="BR18" s="62">
        <v>47.008547008547005</v>
      </c>
      <c r="BS18" s="62">
        <v>47.222222222222221</v>
      </c>
      <c r="BT18" s="62">
        <v>31.623931623931625</v>
      </c>
      <c r="BU18" s="62">
        <v>36.752136752136749</v>
      </c>
      <c r="BV18" s="62">
        <v>59.82905982905983</v>
      </c>
      <c r="BW18" s="62">
        <v>60.683760683760681</v>
      </c>
      <c r="BX18" s="62">
        <v>83.760683760683762</v>
      </c>
      <c r="BY18" s="62">
        <v>89.743589743589737</v>
      </c>
      <c r="BZ18" s="62">
        <v>84.615384615384613</v>
      </c>
      <c r="CA18" s="62">
        <v>76.92307692307692</v>
      </c>
      <c r="CB18" s="62">
        <v>84.615384615384613</v>
      </c>
      <c r="CC18" s="62">
        <v>45.370370370370367</v>
      </c>
      <c r="CD18" s="62">
        <v>76.923076923076934</v>
      </c>
      <c r="CE18" s="62">
        <v>44.444444444444443</v>
      </c>
      <c r="CF18" s="62">
        <v>76.923076923076934</v>
      </c>
      <c r="CG18" s="62">
        <v>39.393939393939398</v>
      </c>
      <c r="CH18" s="62">
        <v>100</v>
      </c>
      <c r="CI18" s="62">
        <v>46.296296296296298</v>
      </c>
      <c r="CJ18" s="62">
        <v>84.615384615384613</v>
      </c>
      <c r="CK18" s="62">
        <v>62.962962962962962</v>
      </c>
    </row>
    <row r="19" spans="1:89">
      <c r="A19" s="60" t="s">
        <v>119</v>
      </c>
      <c r="B19" s="61" t="s">
        <v>125</v>
      </c>
      <c r="C19" s="62">
        <v>100</v>
      </c>
      <c r="D19" s="62">
        <v>64.285714285714278</v>
      </c>
      <c r="E19" s="62">
        <v>78.571428571428569</v>
      </c>
      <c r="F19" s="62">
        <v>56.481481481481474</v>
      </c>
      <c r="G19" s="62">
        <v>78.571428571428569</v>
      </c>
      <c r="H19" s="62">
        <v>50.427350427350426</v>
      </c>
      <c r="I19" s="62">
        <v>85.714285714285708</v>
      </c>
      <c r="J19" s="62">
        <v>58.974358974358971</v>
      </c>
      <c r="K19" s="62">
        <v>79.365079365079353</v>
      </c>
      <c r="L19" s="62">
        <v>64.285714285714278</v>
      </c>
      <c r="M19" s="62">
        <v>71.428571428571431</v>
      </c>
      <c r="N19" s="62">
        <v>53.535353535353536</v>
      </c>
      <c r="O19" s="62">
        <v>100</v>
      </c>
      <c r="P19" s="62">
        <v>48.412698412698404</v>
      </c>
      <c r="Q19" s="62">
        <v>50</v>
      </c>
      <c r="R19" s="62">
        <v>18.888888888888889</v>
      </c>
      <c r="S19" s="62">
        <v>60</v>
      </c>
      <c r="T19" s="62">
        <v>49.824989824989828</v>
      </c>
      <c r="U19" s="62">
        <v>92.857142857142861</v>
      </c>
      <c r="V19" s="62">
        <v>58.119658119658119</v>
      </c>
      <c r="W19" s="62">
        <v>50</v>
      </c>
      <c r="X19" s="62">
        <v>48.148148148148145</v>
      </c>
      <c r="Y19" s="62">
        <v>28.571428571428569</v>
      </c>
      <c r="Z19" s="62">
        <v>35.18518518518519</v>
      </c>
      <c r="AA19" s="62">
        <v>28.571428571428569</v>
      </c>
      <c r="AB19" s="62">
        <v>31.481481481481481</v>
      </c>
      <c r="AC19" s="62">
        <v>100</v>
      </c>
      <c r="AD19" s="62">
        <v>76.19047619047619</v>
      </c>
      <c r="AE19" s="62">
        <v>53.17460317460317</v>
      </c>
      <c r="AF19" s="62">
        <v>61.111111111111107</v>
      </c>
      <c r="AG19" s="62">
        <v>53.17460317460317</v>
      </c>
      <c r="AH19" s="62">
        <v>100</v>
      </c>
      <c r="AI19" s="62">
        <v>70.634920634920633</v>
      </c>
      <c r="AJ19" s="62">
        <v>100</v>
      </c>
      <c r="AK19" s="62">
        <v>77.777777777777771</v>
      </c>
      <c r="AL19" s="62">
        <v>85.714285714285708</v>
      </c>
      <c r="AM19" s="62">
        <v>58.974358974358971</v>
      </c>
      <c r="AN19" s="62">
        <v>64.285714285714292</v>
      </c>
      <c r="AO19" s="62">
        <v>56.666666666666657</v>
      </c>
      <c r="AP19" s="62">
        <v>100</v>
      </c>
      <c r="AQ19" s="62">
        <v>54.761904761904766</v>
      </c>
      <c r="AR19" s="62">
        <v>78.571428571428569</v>
      </c>
      <c r="AS19" s="62">
        <v>40.170940170940163</v>
      </c>
      <c r="AT19" s="62">
        <v>54.761904761904766</v>
      </c>
      <c r="AU19" s="62">
        <v>58.730158730158728</v>
      </c>
      <c r="AV19" s="62">
        <v>62.698412698412703</v>
      </c>
      <c r="AW19" s="62">
        <v>76.984126984126988</v>
      </c>
      <c r="AX19" s="62">
        <v>65.81196581196582</v>
      </c>
      <c r="AY19" s="62">
        <v>65.873015873015873</v>
      </c>
      <c r="AZ19" s="62">
        <v>60</v>
      </c>
      <c r="BA19" s="62">
        <v>40.267115600448932</v>
      </c>
      <c r="BB19" s="62">
        <v>78.571428571428569</v>
      </c>
      <c r="BC19" s="62">
        <v>43.434343434343432</v>
      </c>
      <c r="BD19" s="62">
        <v>50</v>
      </c>
      <c r="BE19" s="62">
        <v>34.444444444444436</v>
      </c>
      <c r="BF19" s="62">
        <v>42.857142857142854</v>
      </c>
      <c r="BG19" s="62">
        <v>30.864197530864196</v>
      </c>
      <c r="BH19" s="62">
        <v>42.857142857142854</v>
      </c>
      <c r="BI19" s="62">
        <v>25.925925925925927</v>
      </c>
      <c r="BJ19" s="62">
        <v>85.714285714285708</v>
      </c>
      <c r="BK19" s="62">
        <v>66.666666666666657</v>
      </c>
      <c r="BL19" s="62">
        <v>77.301587301587304</v>
      </c>
      <c r="BM19" s="62">
        <v>31.746031746031747</v>
      </c>
      <c r="BN19" s="62">
        <v>21.428571428571427</v>
      </c>
      <c r="BO19" s="62">
        <v>19.047619047619047</v>
      </c>
      <c r="BP19" s="62">
        <v>20.634920634920636</v>
      </c>
      <c r="BQ19" s="62">
        <v>20.634920634920636</v>
      </c>
      <c r="BR19" s="62">
        <v>54.761904761904766</v>
      </c>
      <c r="BS19" s="62">
        <v>57.341269841269835</v>
      </c>
      <c r="BT19" s="62">
        <v>49.206349206349209</v>
      </c>
      <c r="BU19" s="62">
        <v>43.650793650793652</v>
      </c>
      <c r="BV19" s="62">
        <v>66.666666666666657</v>
      </c>
      <c r="BW19" s="62">
        <v>69.841269841269835</v>
      </c>
      <c r="BX19" s="62">
        <v>80.687830687830683</v>
      </c>
      <c r="BY19" s="62">
        <v>86.50793650793652</v>
      </c>
      <c r="BZ19" s="62">
        <v>76.19047619047619</v>
      </c>
      <c r="CA19" s="62">
        <v>79.365079365079353</v>
      </c>
      <c r="CB19" s="62">
        <v>78.571428571428569</v>
      </c>
      <c r="CC19" s="62">
        <v>49.572649572649574</v>
      </c>
      <c r="CD19" s="62">
        <v>57.142857142857139</v>
      </c>
      <c r="CE19" s="62">
        <v>35.555555555555557</v>
      </c>
      <c r="CF19" s="62">
        <v>42.857142857142854</v>
      </c>
      <c r="CG19" s="62">
        <v>14.814814814814817</v>
      </c>
      <c r="CH19" s="62">
        <v>64.285714285714292</v>
      </c>
      <c r="CI19" s="62">
        <v>31.313131313131315</v>
      </c>
      <c r="CJ19" s="62">
        <v>92.857142857142861</v>
      </c>
      <c r="CK19" s="62">
        <v>40.476190476190482</v>
      </c>
    </row>
    <row r="20" spans="1:89">
      <c r="A20" s="60" t="s">
        <v>110</v>
      </c>
      <c r="B20" s="61" t="s">
        <v>126</v>
      </c>
      <c r="C20" s="62">
        <v>100</v>
      </c>
      <c r="D20" s="62">
        <v>64.444444444444443</v>
      </c>
      <c r="E20" s="62">
        <v>80</v>
      </c>
      <c r="F20" s="62">
        <v>62.037037037037031</v>
      </c>
      <c r="G20" s="62">
        <v>100</v>
      </c>
      <c r="H20" s="62">
        <v>41.481481481481481</v>
      </c>
      <c r="I20" s="62">
        <v>93.333333333333329</v>
      </c>
      <c r="J20" s="62">
        <v>39.25925925925926</v>
      </c>
      <c r="K20" s="62">
        <v>71.111111111111114</v>
      </c>
      <c r="L20" s="62">
        <v>55.555555555555557</v>
      </c>
      <c r="M20" s="62">
        <v>73.333333333333329</v>
      </c>
      <c r="N20" s="62">
        <v>28.571428571428573</v>
      </c>
      <c r="O20" s="62">
        <v>93.333333333333329</v>
      </c>
      <c r="P20" s="62">
        <v>27.407407407407408</v>
      </c>
      <c r="Q20" s="62">
        <v>57.142857142857139</v>
      </c>
      <c r="R20" s="62">
        <v>35.802469135802468</v>
      </c>
      <c r="S20" s="62">
        <v>58.666666666666671</v>
      </c>
      <c r="T20" s="62">
        <v>32.246913580246918</v>
      </c>
      <c r="U20" s="62">
        <v>53.333333333333336</v>
      </c>
      <c r="V20" s="62">
        <v>34.567901234567898</v>
      </c>
      <c r="W20" s="62">
        <v>26.666666666666668</v>
      </c>
      <c r="X20" s="62">
        <v>23.456790123456791</v>
      </c>
      <c r="Y20" s="62">
        <v>40</v>
      </c>
      <c r="Z20" s="62">
        <v>35.802469135802468</v>
      </c>
      <c r="AA20" s="62">
        <v>86.666666666666671</v>
      </c>
      <c r="AB20" s="62">
        <v>36.296296296296298</v>
      </c>
      <c r="AC20" s="62">
        <v>86.666666666666671</v>
      </c>
      <c r="AD20" s="62">
        <v>31.111111111111107</v>
      </c>
      <c r="AE20" s="62">
        <v>38.518518518518519</v>
      </c>
      <c r="AF20" s="62">
        <v>47.407407407407405</v>
      </c>
      <c r="AG20" s="62">
        <v>42.222222222222221</v>
      </c>
      <c r="AH20" s="62">
        <v>100</v>
      </c>
      <c r="AI20" s="62">
        <v>67.407407407407405</v>
      </c>
      <c r="AJ20" s="62">
        <v>83.333333333333343</v>
      </c>
      <c r="AK20" s="62">
        <v>61.111111111111107</v>
      </c>
      <c r="AL20" s="62">
        <v>100</v>
      </c>
      <c r="AM20" s="62">
        <v>55.555555555555557</v>
      </c>
      <c r="AN20" s="62">
        <v>33.333333333333329</v>
      </c>
      <c r="AO20" s="62">
        <v>16.666666666666664</v>
      </c>
      <c r="AP20" s="62">
        <v>86.666666666666671</v>
      </c>
      <c r="AQ20" s="62">
        <v>44.444444444444443</v>
      </c>
      <c r="AR20" s="62">
        <v>33.333333333333329</v>
      </c>
      <c r="AS20" s="62">
        <v>19.999999999999996</v>
      </c>
      <c r="AT20" s="62">
        <v>55.555555555555557</v>
      </c>
      <c r="AU20" s="62">
        <v>51.851851851851855</v>
      </c>
      <c r="AV20" s="62">
        <v>39.25925925925926</v>
      </c>
      <c r="AW20" s="62">
        <v>45.925925925925931</v>
      </c>
      <c r="AX20" s="62">
        <v>60</v>
      </c>
      <c r="AY20" s="62">
        <v>54.814814814814817</v>
      </c>
      <c r="AZ20" s="62">
        <v>78.776556776556774</v>
      </c>
      <c r="BA20" s="62">
        <v>48.899470899470899</v>
      </c>
      <c r="BB20" s="62">
        <v>61.53846153846154</v>
      </c>
      <c r="BC20" s="62">
        <v>35.555555555555557</v>
      </c>
      <c r="BD20" s="62">
        <v>61.53846153846154</v>
      </c>
      <c r="BE20" s="62">
        <v>37.777777777777779</v>
      </c>
      <c r="BF20" s="62">
        <v>84.615384615384613</v>
      </c>
      <c r="BG20" s="62">
        <v>53.703703703703695</v>
      </c>
      <c r="BH20" s="62">
        <v>93.333333333333329</v>
      </c>
      <c r="BI20" s="62">
        <v>61.904761904761898</v>
      </c>
      <c r="BJ20" s="62">
        <v>92.857142857142861</v>
      </c>
      <c r="BK20" s="62">
        <v>55.555555555555557</v>
      </c>
      <c r="BL20" s="62">
        <v>88.888888888888886</v>
      </c>
      <c r="BM20" s="62">
        <v>22.222222222222221</v>
      </c>
      <c r="BN20" s="62">
        <v>21.481481481481477</v>
      </c>
      <c r="BO20" s="62">
        <v>5.1851851851851842</v>
      </c>
      <c r="BP20" s="62">
        <v>2.2222222222222214</v>
      </c>
      <c r="BQ20" s="62">
        <v>4.4444444444444429</v>
      </c>
      <c r="BR20" s="62">
        <v>35.555555555555557</v>
      </c>
      <c r="BS20" s="62">
        <v>39.074074074074076</v>
      </c>
      <c r="BT20" s="62">
        <v>31.851851851851851</v>
      </c>
      <c r="BU20" s="62">
        <v>26.666666666666664</v>
      </c>
      <c r="BV20" s="62">
        <v>54.814814814814817</v>
      </c>
      <c r="BW20" s="62">
        <v>42.962962962962955</v>
      </c>
      <c r="BX20" s="62">
        <v>68.641975308641975</v>
      </c>
      <c r="BY20" s="62">
        <v>74.074074074074076</v>
      </c>
      <c r="BZ20" s="62">
        <v>68.888888888888886</v>
      </c>
      <c r="CA20" s="62">
        <v>62.962962962962962</v>
      </c>
      <c r="CB20" s="62">
        <v>100</v>
      </c>
      <c r="CC20" s="62">
        <v>53.333333333333329</v>
      </c>
      <c r="CD20" s="62">
        <v>33.333333333333329</v>
      </c>
      <c r="CE20" s="62">
        <v>25.925925925925927</v>
      </c>
      <c r="CF20" s="62">
        <v>28.571428571428569</v>
      </c>
      <c r="CG20" s="62">
        <v>16.666666666666664</v>
      </c>
      <c r="CH20" s="62">
        <v>86.666666666666671</v>
      </c>
      <c r="CI20" s="62">
        <v>37.606837606837608</v>
      </c>
      <c r="CJ20" s="62">
        <v>60</v>
      </c>
      <c r="CK20" s="62">
        <v>42.592592592592588</v>
      </c>
    </row>
    <row r="21" spans="1:89">
      <c r="A21" s="60" t="s">
        <v>127</v>
      </c>
      <c r="B21" s="61" t="s">
        <v>128</v>
      </c>
      <c r="C21" s="62">
        <v>100</v>
      </c>
      <c r="D21" s="62">
        <v>60.683760683760681</v>
      </c>
      <c r="E21" s="62">
        <v>100</v>
      </c>
      <c r="F21" s="62">
        <v>60.683760683760681</v>
      </c>
      <c r="G21" s="62">
        <v>100</v>
      </c>
      <c r="H21" s="62">
        <v>58.333333333333329</v>
      </c>
      <c r="I21" s="62">
        <v>70</v>
      </c>
      <c r="J21" s="62">
        <v>51.515151515151516</v>
      </c>
      <c r="K21" s="62">
        <v>48.412698412698404</v>
      </c>
      <c r="L21" s="62">
        <v>47.619047619047613</v>
      </c>
      <c r="M21" s="62">
        <v>100</v>
      </c>
      <c r="N21" s="62">
        <v>52.991452991452988</v>
      </c>
      <c r="O21" s="62">
        <v>90.909090909090907</v>
      </c>
      <c r="P21" s="62">
        <v>46.464646464646464</v>
      </c>
      <c r="Q21" s="62">
        <v>75</v>
      </c>
      <c r="R21" s="62">
        <v>45.55555555555555</v>
      </c>
      <c r="S21" s="62">
        <v>89.848484848484844</v>
      </c>
      <c r="T21" s="62">
        <v>47.777777777777779</v>
      </c>
      <c r="U21" s="62">
        <v>100</v>
      </c>
      <c r="V21" s="62">
        <v>51.587301587301589</v>
      </c>
      <c r="W21" s="62">
        <v>83.333333333333343</v>
      </c>
      <c r="X21" s="62">
        <v>46.825396825396822</v>
      </c>
      <c r="Y21" s="62">
        <v>91.666666666666657</v>
      </c>
      <c r="Z21" s="62">
        <v>42.063492063492063</v>
      </c>
      <c r="AA21" s="62">
        <v>83.333333333333343</v>
      </c>
      <c r="AB21" s="62">
        <v>46.031746031746032</v>
      </c>
      <c r="AC21" s="62">
        <v>90.909090909090907</v>
      </c>
      <c r="AD21" s="62">
        <v>52.38095238095238</v>
      </c>
      <c r="AE21" s="62">
        <v>51.515151515151516</v>
      </c>
      <c r="AF21" s="62">
        <v>48.148148148148145</v>
      </c>
      <c r="AG21" s="62">
        <v>44.444444444444443</v>
      </c>
      <c r="AH21" s="62">
        <v>90.909090909090907</v>
      </c>
      <c r="AI21" s="62">
        <v>54.166666666666664</v>
      </c>
      <c r="AJ21" s="62">
        <v>83.333333333333343</v>
      </c>
      <c r="AK21" s="62">
        <v>48.888888888888893</v>
      </c>
      <c r="AL21" s="62">
        <v>92.307692307692307</v>
      </c>
      <c r="AM21" s="62">
        <v>60</v>
      </c>
      <c r="AN21" s="62">
        <v>80</v>
      </c>
      <c r="AO21" s="62">
        <v>55.555555555555557</v>
      </c>
      <c r="AP21" s="62">
        <v>61.53846153846154</v>
      </c>
      <c r="AQ21" s="62">
        <v>47.474747474747467</v>
      </c>
      <c r="AR21" s="62">
        <v>54.54545454545454</v>
      </c>
      <c r="AS21" s="62">
        <v>38.271604938271608</v>
      </c>
      <c r="AT21" s="62">
        <v>57.407407407407412</v>
      </c>
      <c r="AU21" s="62">
        <v>50.427350427350426</v>
      </c>
      <c r="AV21" s="62">
        <v>46.296296296296298</v>
      </c>
      <c r="AW21" s="62">
        <v>46.296296296296298</v>
      </c>
      <c r="AX21" s="62">
        <v>55.555555555555557</v>
      </c>
      <c r="AY21" s="62">
        <v>61.111111111111107</v>
      </c>
      <c r="AZ21" s="62">
        <v>94.696969696969703</v>
      </c>
      <c r="BA21" s="62">
        <v>52.777777777777771</v>
      </c>
      <c r="BB21" s="62">
        <v>91.666666666666657</v>
      </c>
      <c r="BC21" s="62">
        <v>62.962962962962962</v>
      </c>
      <c r="BD21" s="62">
        <v>90.909090909090907</v>
      </c>
      <c r="BE21" s="62">
        <v>56.481481481481474</v>
      </c>
      <c r="BF21" s="62">
        <v>100</v>
      </c>
      <c r="BG21" s="62">
        <v>50.925925925925924</v>
      </c>
      <c r="BH21" s="62">
        <v>90.909090909090907</v>
      </c>
      <c r="BI21" s="62">
        <v>44.444444444444443</v>
      </c>
      <c r="BJ21" s="62">
        <v>100</v>
      </c>
      <c r="BK21" s="62">
        <v>49.074074074074076</v>
      </c>
      <c r="BL21" s="62">
        <v>79.316239316239319</v>
      </c>
      <c r="BM21" s="62">
        <v>19.658119658119656</v>
      </c>
      <c r="BN21" s="62">
        <v>15.384615384615383</v>
      </c>
      <c r="BO21" s="62">
        <v>21.367521367521366</v>
      </c>
      <c r="BP21" s="62">
        <v>20.512820512820515</v>
      </c>
      <c r="BQ21" s="62">
        <v>26.495726495726494</v>
      </c>
      <c r="BR21" s="62">
        <v>45.454545454545453</v>
      </c>
      <c r="BS21" s="62">
        <v>40.491452991452995</v>
      </c>
      <c r="BT21" s="62">
        <v>35.042735042735046</v>
      </c>
      <c r="BU21" s="62">
        <v>18.803418803418804</v>
      </c>
      <c r="BV21" s="62">
        <v>47.008547008547005</v>
      </c>
      <c r="BW21" s="62">
        <v>61.111111111111107</v>
      </c>
      <c r="BX21" s="62">
        <v>73.21937321937321</v>
      </c>
      <c r="BY21" s="62">
        <v>76.068376068376068</v>
      </c>
      <c r="BZ21" s="62">
        <v>73.504273504273499</v>
      </c>
      <c r="CA21" s="62">
        <v>70.085470085470078</v>
      </c>
      <c r="CB21" s="62">
        <v>70</v>
      </c>
      <c r="CC21" s="62">
        <v>36.36363636363636</v>
      </c>
      <c r="CD21" s="62">
        <v>44.444444444444443</v>
      </c>
      <c r="CE21" s="62">
        <v>20.987654320987652</v>
      </c>
      <c r="CF21" s="62">
        <v>33.333333333333329</v>
      </c>
      <c r="CG21" s="62">
        <v>22.222222222222221</v>
      </c>
      <c r="CH21" s="62">
        <v>45.454545454545453</v>
      </c>
      <c r="CI21" s="62">
        <v>50</v>
      </c>
      <c r="CJ21" s="62">
        <v>80</v>
      </c>
      <c r="CK21" s="62">
        <v>43.434343434343432</v>
      </c>
    </row>
    <row r="22" spans="1:89">
      <c r="A22" s="60" t="s">
        <v>119</v>
      </c>
      <c r="B22" s="61" t="s">
        <v>129</v>
      </c>
      <c r="C22" s="62">
        <v>77.777777777777786</v>
      </c>
      <c r="D22" s="62">
        <v>34.722222222222221</v>
      </c>
      <c r="E22" s="62">
        <v>55.555555555555557</v>
      </c>
      <c r="F22" s="62">
        <v>31.944444444444443</v>
      </c>
      <c r="G22" s="62">
        <v>66.666666666666657</v>
      </c>
      <c r="H22" s="62">
        <v>18.055555555555554</v>
      </c>
      <c r="I22" s="62">
        <v>44.444444444444443</v>
      </c>
      <c r="J22" s="62">
        <v>8.3333333333333321</v>
      </c>
      <c r="K22" s="62">
        <v>34.18803418803418</v>
      </c>
      <c r="L22" s="62">
        <v>57.575757575757571</v>
      </c>
      <c r="M22" s="62">
        <v>69.230769230769226</v>
      </c>
      <c r="N22" s="62">
        <v>33.333333333333329</v>
      </c>
      <c r="O22" s="62">
        <v>66.666666666666657</v>
      </c>
      <c r="P22" s="62">
        <v>22.222222222222221</v>
      </c>
      <c r="Q22" s="62">
        <v>92.307692307692307</v>
      </c>
      <c r="R22" s="62">
        <v>31.623931623931625</v>
      </c>
      <c r="S22" s="62">
        <v>68.333333333333329</v>
      </c>
      <c r="T22" s="62">
        <v>27.991452991452991</v>
      </c>
      <c r="U22" s="62">
        <v>100</v>
      </c>
      <c r="V22" s="62">
        <v>42.735042735042732</v>
      </c>
      <c r="W22" s="62">
        <v>50</v>
      </c>
      <c r="X22" s="62">
        <v>15.740740740740739</v>
      </c>
      <c r="Y22" s="62">
        <v>50</v>
      </c>
      <c r="Z22" s="62">
        <v>19.444444444444443</v>
      </c>
      <c r="AA22" s="62">
        <v>66.666666666666657</v>
      </c>
      <c r="AB22" s="62">
        <v>26.851851851851848</v>
      </c>
      <c r="AC22" s="62">
        <v>75</v>
      </c>
      <c r="AD22" s="62">
        <v>35.18518518518519</v>
      </c>
      <c r="AE22" s="62">
        <v>40.404040404040408</v>
      </c>
      <c r="AF22" s="62">
        <v>50.505050505050505</v>
      </c>
      <c r="AG22" s="62">
        <v>54.545454545454547</v>
      </c>
      <c r="AH22" s="62">
        <v>100</v>
      </c>
      <c r="AI22" s="62">
        <v>46.666666666666664</v>
      </c>
      <c r="AJ22" s="62">
        <v>81.818181818181827</v>
      </c>
      <c r="AK22" s="62">
        <v>53.333333333333329</v>
      </c>
      <c r="AL22" s="62">
        <v>90.909090909090907</v>
      </c>
      <c r="AM22" s="62">
        <v>52.222222222222221</v>
      </c>
      <c r="AN22" s="62">
        <v>72.727272727272734</v>
      </c>
      <c r="AO22" s="62">
        <v>41.111111111111114</v>
      </c>
      <c r="AP22" s="62">
        <v>36.363636363636367</v>
      </c>
      <c r="AQ22" s="62">
        <v>23.333333333333332</v>
      </c>
      <c r="AR22" s="62">
        <v>50</v>
      </c>
      <c r="AS22" s="62">
        <v>30</v>
      </c>
      <c r="AT22" s="62">
        <v>62.962962962962962</v>
      </c>
      <c r="AU22" s="62">
        <v>38.46153846153846</v>
      </c>
      <c r="AV22" s="62">
        <v>31.746031746031747</v>
      </c>
      <c r="AW22" s="62">
        <v>23.809523809523807</v>
      </c>
      <c r="AX22" s="62">
        <v>30.158730158730158</v>
      </c>
      <c r="AY22" s="62">
        <v>47.008547008547005</v>
      </c>
      <c r="AZ22" s="62">
        <v>66.545454545454547</v>
      </c>
      <c r="BA22" s="62">
        <v>46.666666666666664</v>
      </c>
      <c r="BB22" s="62">
        <v>72.727272727272734</v>
      </c>
      <c r="BC22" s="62">
        <v>47.777777777777771</v>
      </c>
      <c r="BD22" s="62">
        <v>60</v>
      </c>
      <c r="BE22" s="62">
        <v>45.55555555555555</v>
      </c>
      <c r="BF22" s="62">
        <v>70</v>
      </c>
      <c r="BG22" s="62">
        <v>42.222222222222221</v>
      </c>
      <c r="BH22" s="62">
        <v>60</v>
      </c>
      <c r="BI22" s="62">
        <v>41.111111111111114</v>
      </c>
      <c r="BJ22" s="62">
        <v>70</v>
      </c>
      <c r="BK22" s="62">
        <v>56.666666666666657</v>
      </c>
      <c r="BL22" s="62">
        <v>90</v>
      </c>
      <c r="BM22" s="62">
        <v>16.666666666666664</v>
      </c>
      <c r="BN22" s="62">
        <v>6.4814814814814801</v>
      </c>
      <c r="BO22" s="62">
        <v>12.96296296296296</v>
      </c>
      <c r="BP22" s="62">
        <v>6.4814814814814801</v>
      </c>
      <c r="BQ22" s="62">
        <v>7.4074074074074083</v>
      </c>
      <c r="BR22" s="62">
        <v>13.888888888888889</v>
      </c>
      <c r="BS22" s="62">
        <v>24.160561660561662</v>
      </c>
      <c r="BT22" s="62">
        <v>17.460317460317462</v>
      </c>
      <c r="BU22" s="62">
        <v>8.5470085470085451</v>
      </c>
      <c r="BV22" s="62">
        <v>23.015873015873016</v>
      </c>
      <c r="BW22" s="62">
        <v>47.619047619047613</v>
      </c>
      <c r="BX22" s="62">
        <v>65.343915343915342</v>
      </c>
      <c r="BY22" s="62">
        <v>69.047619047619051</v>
      </c>
      <c r="BZ22" s="62">
        <v>67.460317460317455</v>
      </c>
      <c r="CA22" s="62">
        <v>59.523809523809518</v>
      </c>
      <c r="CB22" s="62">
        <v>46.153846153846153</v>
      </c>
      <c r="CC22" s="62">
        <v>24.242424242424239</v>
      </c>
      <c r="CD22" s="62">
        <v>33.333333333333329</v>
      </c>
      <c r="CE22" s="62">
        <v>18.18181818181818</v>
      </c>
      <c r="CF22" s="62">
        <v>40</v>
      </c>
      <c r="CG22" s="62">
        <v>15.555555555555554</v>
      </c>
      <c r="CH22" s="62">
        <v>50</v>
      </c>
      <c r="CI22" s="62">
        <v>26.262626262626263</v>
      </c>
      <c r="CJ22" s="62">
        <v>92.307692307692307</v>
      </c>
      <c r="CK22" s="62">
        <v>39.81481481481481</v>
      </c>
    </row>
    <row r="23" spans="1:89">
      <c r="A23" s="60" t="s">
        <v>119</v>
      </c>
      <c r="B23" s="61" t="s">
        <v>130</v>
      </c>
      <c r="C23" s="62">
        <v>60</v>
      </c>
      <c r="D23" s="62">
        <v>20.74074074074074</v>
      </c>
      <c r="E23" s="62">
        <v>73.333333333333329</v>
      </c>
      <c r="F23" s="62">
        <v>34.074074074074069</v>
      </c>
      <c r="G23" s="62">
        <v>53.333333333333336</v>
      </c>
      <c r="H23" s="62">
        <v>19.999999999999996</v>
      </c>
      <c r="I23" s="62">
        <v>60</v>
      </c>
      <c r="J23" s="62">
        <v>31.111111111111107</v>
      </c>
      <c r="K23" s="62">
        <v>21.481481481481477</v>
      </c>
      <c r="L23" s="62">
        <v>26.984126984126981</v>
      </c>
      <c r="M23" s="62">
        <v>33.333333333333329</v>
      </c>
      <c r="N23" s="62">
        <v>11.904761904761907</v>
      </c>
      <c r="O23" s="62">
        <v>21.428571428571427</v>
      </c>
      <c r="P23" s="62">
        <v>17.09401709401709</v>
      </c>
      <c r="Q23" s="62">
        <v>60</v>
      </c>
      <c r="R23" s="62">
        <v>26.984126984126981</v>
      </c>
      <c r="S23" s="62">
        <v>55.238095238095227</v>
      </c>
      <c r="T23" s="62">
        <v>30.962962962962955</v>
      </c>
      <c r="U23" s="62">
        <v>66.666666666666657</v>
      </c>
      <c r="V23" s="62">
        <v>29.629629629629626</v>
      </c>
      <c r="W23" s="62">
        <v>42.857142857142854</v>
      </c>
      <c r="X23" s="62">
        <v>25.185185185185183</v>
      </c>
      <c r="Y23" s="62">
        <v>26.666666666666668</v>
      </c>
      <c r="Z23" s="62">
        <v>20.74074074074074</v>
      </c>
      <c r="AA23" s="62">
        <v>73.333333333333329</v>
      </c>
      <c r="AB23" s="62">
        <v>40.74074074074074</v>
      </c>
      <c r="AC23" s="62">
        <v>66.666666666666657</v>
      </c>
      <c r="AD23" s="62">
        <v>38.518518518518519</v>
      </c>
      <c r="AE23" s="62">
        <v>25.185185185185183</v>
      </c>
      <c r="AF23" s="62">
        <v>25.185185185185183</v>
      </c>
      <c r="AG23" s="62">
        <v>33.333333333333329</v>
      </c>
      <c r="AH23" s="62">
        <v>100</v>
      </c>
      <c r="AI23" s="62">
        <v>54.074074074074069</v>
      </c>
      <c r="AJ23" s="62">
        <v>86.666666666666671</v>
      </c>
      <c r="AK23" s="62">
        <v>37.777777777777779</v>
      </c>
      <c r="AL23" s="62">
        <v>93.333333333333329</v>
      </c>
      <c r="AM23" s="62">
        <v>39.25925925925926</v>
      </c>
      <c r="AN23" s="62">
        <v>73.333333333333329</v>
      </c>
      <c r="AO23" s="62">
        <v>25.925925925925927</v>
      </c>
      <c r="AP23" s="62">
        <v>78.571428571428569</v>
      </c>
      <c r="AQ23" s="62">
        <v>30.158730158730158</v>
      </c>
      <c r="AR23" s="62">
        <v>40</v>
      </c>
      <c r="AS23" s="62">
        <v>23.015873015873016</v>
      </c>
      <c r="AT23" s="62">
        <v>23.703703703703702</v>
      </c>
      <c r="AU23" s="62">
        <v>37.037037037037031</v>
      </c>
      <c r="AV23" s="62">
        <v>22.222222222222221</v>
      </c>
      <c r="AW23" s="62">
        <v>8.8888888888888893</v>
      </c>
      <c r="AX23" s="62">
        <v>14.814814814814817</v>
      </c>
      <c r="AY23" s="62">
        <v>28.888888888888889</v>
      </c>
      <c r="AZ23" s="62">
        <v>74.666666666666657</v>
      </c>
      <c r="BA23" s="62">
        <v>46.518518518518519</v>
      </c>
      <c r="BB23" s="62">
        <v>80</v>
      </c>
      <c r="BC23" s="62">
        <v>46.666666666666664</v>
      </c>
      <c r="BD23" s="62">
        <v>66.666666666666657</v>
      </c>
      <c r="BE23" s="62">
        <v>47.407407407407405</v>
      </c>
      <c r="BF23" s="62">
        <v>73.333333333333329</v>
      </c>
      <c r="BG23" s="62">
        <v>37.037037037037031</v>
      </c>
      <c r="BH23" s="62">
        <v>80</v>
      </c>
      <c r="BI23" s="62">
        <v>50.370370370370367</v>
      </c>
      <c r="BJ23" s="62">
        <v>73.333333333333329</v>
      </c>
      <c r="BK23" s="62">
        <v>51.111111111111107</v>
      </c>
      <c r="BL23" s="62">
        <v>80.148148148148152</v>
      </c>
      <c r="BM23" s="62">
        <v>17.777777777777779</v>
      </c>
      <c r="BN23" s="62">
        <v>18.518518518518515</v>
      </c>
      <c r="BO23" s="62">
        <v>17.777777777777779</v>
      </c>
      <c r="BP23" s="62">
        <v>19.25925925925926</v>
      </c>
      <c r="BQ23" s="62">
        <v>25.925925925925927</v>
      </c>
      <c r="BR23" s="62">
        <v>17.592592592592595</v>
      </c>
      <c r="BS23" s="62">
        <v>14.404761904761905</v>
      </c>
      <c r="BT23" s="62">
        <v>9.6296296296296298</v>
      </c>
      <c r="BU23" s="62">
        <v>8.7301587301587311</v>
      </c>
      <c r="BV23" s="62">
        <v>14.814814814814817</v>
      </c>
      <c r="BW23" s="62">
        <v>24.444444444444446</v>
      </c>
      <c r="BX23" s="62">
        <v>61.481481481481488</v>
      </c>
      <c r="BY23" s="62">
        <v>65.925925925925924</v>
      </c>
      <c r="BZ23" s="62">
        <v>60</v>
      </c>
      <c r="CA23" s="62">
        <v>58.518518518518519</v>
      </c>
      <c r="CB23" s="62">
        <v>46.666666666666664</v>
      </c>
      <c r="CC23" s="62">
        <v>17.037037037037035</v>
      </c>
      <c r="CD23" s="62">
        <v>26.666666666666668</v>
      </c>
      <c r="CE23" s="62">
        <v>14.814814814814817</v>
      </c>
      <c r="CF23" s="62">
        <v>20</v>
      </c>
      <c r="CG23" s="62">
        <v>14.074074074074073</v>
      </c>
      <c r="CH23" s="62">
        <v>80</v>
      </c>
      <c r="CI23" s="62">
        <v>22.962962962962965</v>
      </c>
      <c r="CJ23" s="62">
        <v>66.666666666666657</v>
      </c>
      <c r="CK23" s="62">
        <v>33.333333333333329</v>
      </c>
    </row>
    <row r="24" spans="1:89">
      <c r="A24" s="60" t="s">
        <v>122</v>
      </c>
      <c r="B24" s="61" t="s">
        <v>131</v>
      </c>
      <c r="C24" s="62">
        <v>90.909090909090907</v>
      </c>
      <c r="D24" s="62">
        <v>65.656565656565661</v>
      </c>
      <c r="E24" s="62">
        <v>83.333333333333343</v>
      </c>
      <c r="F24" s="62">
        <v>62.62626262626263</v>
      </c>
      <c r="G24" s="62">
        <v>83.333333333333343</v>
      </c>
      <c r="H24" s="62">
        <v>51.111111111111107</v>
      </c>
      <c r="I24" s="62">
        <v>63.636363636363633</v>
      </c>
      <c r="J24" s="62">
        <v>40.277777777777779</v>
      </c>
      <c r="K24" s="62">
        <v>71.604938271604937</v>
      </c>
      <c r="L24" s="62">
        <v>55.555555555555557</v>
      </c>
      <c r="M24" s="62">
        <v>75</v>
      </c>
      <c r="N24" s="62">
        <v>49.494949494949488</v>
      </c>
      <c r="O24" s="62">
        <v>90.909090909090907</v>
      </c>
      <c r="P24" s="62">
        <v>55.555555555555557</v>
      </c>
      <c r="Q24" s="62">
        <v>80</v>
      </c>
      <c r="R24" s="62">
        <v>45.679012345679006</v>
      </c>
      <c r="S24" s="62">
        <v>83.27272727272728</v>
      </c>
      <c r="T24" s="62">
        <v>66.297979797979792</v>
      </c>
      <c r="U24" s="62">
        <v>100</v>
      </c>
      <c r="V24" s="62">
        <v>65.656565656565661</v>
      </c>
      <c r="W24" s="62">
        <v>81.818181818181827</v>
      </c>
      <c r="X24" s="62">
        <v>62.222222222222214</v>
      </c>
      <c r="Y24" s="62">
        <v>90.909090909090907</v>
      </c>
      <c r="Z24" s="62">
        <v>74.444444444444443</v>
      </c>
      <c r="AA24" s="62">
        <v>63.636363636363633</v>
      </c>
      <c r="AB24" s="62">
        <v>66.666666666666657</v>
      </c>
      <c r="AC24" s="62">
        <v>80</v>
      </c>
      <c r="AD24" s="62">
        <v>62.5</v>
      </c>
      <c r="AE24" s="62">
        <v>46.464646464646464</v>
      </c>
      <c r="AF24" s="62">
        <v>62.037037037037031</v>
      </c>
      <c r="AG24" s="62">
        <v>61.111111111111107</v>
      </c>
      <c r="AH24" s="62">
        <v>90.909090909090907</v>
      </c>
      <c r="AI24" s="62">
        <v>62.62626262626263</v>
      </c>
      <c r="AJ24" s="62">
        <v>75</v>
      </c>
      <c r="AK24" s="62">
        <v>55.555555555555557</v>
      </c>
      <c r="AL24" s="62">
        <v>72.727272727272734</v>
      </c>
      <c r="AM24" s="62">
        <v>54.320987654320987</v>
      </c>
      <c r="AN24" s="62">
        <v>72.727272727272734</v>
      </c>
      <c r="AO24" s="62">
        <v>54.166666666666664</v>
      </c>
      <c r="AP24" s="62">
        <v>40</v>
      </c>
      <c r="AQ24" s="62">
        <v>37.777777777777779</v>
      </c>
      <c r="AR24" s="62">
        <v>60</v>
      </c>
      <c r="AS24" s="62">
        <v>57.407407407407412</v>
      </c>
      <c r="AT24" s="62">
        <v>39.81481481481481</v>
      </c>
      <c r="AU24" s="62">
        <v>46.913580246913583</v>
      </c>
      <c r="AV24" s="62">
        <v>37.037037037037031</v>
      </c>
      <c r="AW24" s="62">
        <v>65.656565656565661</v>
      </c>
      <c r="AX24" s="62">
        <v>58.333333333333329</v>
      </c>
      <c r="AY24" s="62">
        <v>57.407407407407412</v>
      </c>
      <c r="AZ24" s="62">
        <v>88.545454545454547</v>
      </c>
      <c r="BA24" s="62">
        <v>65.343915343915342</v>
      </c>
      <c r="BB24" s="62">
        <v>100</v>
      </c>
      <c r="BC24" s="62">
        <v>68.888888888888886</v>
      </c>
      <c r="BD24" s="62">
        <v>81.818181818181827</v>
      </c>
      <c r="BE24" s="62">
        <v>62.962962962962962</v>
      </c>
      <c r="BF24" s="62">
        <v>90.909090909090907</v>
      </c>
      <c r="BG24" s="62">
        <v>70</v>
      </c>
      <c r="BH24" s="62">
        <v>70</v>
      </c>
      <c r="BI24" s="62">
        <v>61.904761904761898</v>
      </c>
      <c r="BJ24" s="62">
        <v>100</v>
      </c>
      <c r="BK24" s="62">
        <v>62.962962962962962</v>
      </c>
      <c r="BL24" s="62">
        <v>69.696969696969703</v>
      </c>
      <c r="BM24" s="62">
        <v>36.36363636363636</v>
      </c>
      <c r="BN24" s="62">
        <v>19.19191919191919</v>
      </c>
      <c r="BO24" s="62">
        <v>28.28282828282828</v>
      </c>
      <c r="BP24" s="62">
        <v>33.333333333333329</v>
      </c>
      <c r="BQ24" s="62">
        <v>34.343434343434339</v>
      </c>
      <c r="BR24" s="62">
        <v>31.111111111111107</v>
      </c>
      <c r="BS24" s="62">
        <v>54.166666666666664</v>
      </c>
      <c r="BT24" s="62">
        <v>54.629629629629633</v>
      </c>
      <c r="BU24" s="62">
        <v>51.851851851851855</v>
      </c>
      <c r="BV24" s="62">
        <v>56.481481481481474</v>
      </c>
      <c r="BW24" s="62">
        <v>53.703703703703695</v>
      </c>
      <c r="BX24" s="62">
        <v>65.740740740740748</v>
      </c>
      <c r="BY24" s="62">
        <v>60.185185185185183</v>
      </c>
      <c r="BZ24" s="62">
        <v>68.518518518518519</v>
      </c>
      <c r="CA24" s="62">
        <v>68.518518518518519</v>
      </c>
      <c r="CB24" s="62">
        <v>81.818181818181827</v>
      </c>
      <c r="CC24" s="62">
        <v>51.851851851851855</v>
      </c>
      <c r="CD24" s="62">
        <v>81.818181818181827</v>
      </c>
      <c r="CE24" s="62">
        <v>49.382716049382715</v>
      </c>
      <c r="CF24" s="62">
        <v>70</v>
      </c>
      <c r="CG24" s="62">
        <v>47.619047619047613</v>
      </c>
      <c r="CH24" s="62">
        <v>100</v>
      </c>
      <c r="CI24" s="62">
        <v>49.382716049382715</v>
      </c>
      <c r="CJ24" s="62">
        <v>45.454545454545453</v>
      </c>
      <c r="CK24" s="62">
        <v>53.703703703703695</v>
      </c>
    </row>
    <row r="25" spans="1:89">
      <c r="A25" s="60" t="s">
        <v>119</v>
      </c>
      <c r="B25" s="61" t="s">
        <v>132</v>
      </c>
      <c r="C25" s="62">
        <v>85.714285714285708</v>
      </c>
      <c r="D25" s="62">
        <v>61.538461538461533</v>
      </c>
      <c r="E25" s="62">
        <v>92.307692307692307</v>
      </c>
      <c r="F25" s="62">
        <v>44.444444444444443</v>
      </c>
      <c r="G25" s="62">
        <v>64.285714285714292</v>
      </c>
      <c r="H25" s="62">
        <v>52.777777777777779</v>
      </c>
      <c r="I25" s="62">
        <v>69.230769230769226</v>
      </c>
      <c r="J25" s="62">
        <v>35.555555555555557</v>
      </c>
      <c r="K25" s="62">
        <v>57.142857142857146</v>
      </c>
      <c r="L25" s="62">
        <v>35.042735042735046</v>
      </c>
      <c r="M25" s="62">
        <v>58.333333333333336</v>
      </c>
      <c r="N25" s="62">
        <v>32.323232323232325</v>
      </c>
      <c r="O25" s="62">
        <v>71.428571428571431</v>
      </c>
      <c r="P25" s="62">
        <v>59.595959595959592</v>
      </c>
      <c r="Q25" s="62">
        <v>100</v>
      </c>
      <c r="R25" s="62">
        <v>53.703703703703695</v>
      </c>
      <c r="S25" s="62">
        <v>91.748251748251761</v>
      </c>
      <c r="T25" s="62">
        <v>58.629629629629633</v>
      </c>
      <c r="U25" s="62">
        <v>100</v>
      </c>
      <c r="V25" s="62">
        <v>60.185185185185183</v>
      </c>
      <c r="W25" s="62">
        <v>100</v>
      </c>
      <c r="X25" s="62">
        <v>57.407407407407412</v>
      </c>
      <c r="Y25" s="62">
        <v>81.818181818181827</v>
      </c>
      <c r="Z25" s="62">
        <v>47.777777777777771</v>
      </c>
      <c r="AA25" s="62">
        <v>76.923076923076934</v>
      </c>
      <c r="AB25" s="62">
        <v>61.111111111111107</v>
      </c>
      <c r="AC25" s="62">
        <v>100</v>
      </c>
      <c r="AD25" s="62">
        <v>66.666666666666657</v>
      </c>
      <c r="AE25" s="62">
        <v>47.008547008547005</v>
      </c>
      <c r="AF25" s="62">
        <v>54.700854700854705</v>
      </c>
      <c r="AG25" s="62">
        <v>64.102564102564102</v>
      </c>
      <c r="AH25" s="62">
        <v>100</v>
      </c>
      <c r="AI25" s="62">
        <v>72.222222222222214</v>
      </c>
      <c r="AJ25" s="62">
        <v>91.666666666666657</v>
      </c>
      <c r="AK25" s="62">
        <v>60.185185185185183</v>
      </c>
      <c r="AL25" s="62">
        <v>92.307692307692307</v>
      </c>
      <c r="AM25" s="62">
        <v>56.481481481481474</v>
      </c>
      <c r="AN25" s="62">
        <v>92.307692307692307</v>
      </c>
      <c r="AO25" s="62">
        <v>53.535353535353536</v>
      </c>
      <c r="AP25" s="62">
        <v>75</v>
      </c>
      <c r="AQ25" s="62">
        <v>55.555555555555557</v>
      </c>
      <c r="AR25" s="62">
        <v>63.636363636363633</v>
      </c>
      <c r="AS25" s="62">
        <v>44.444444444444443</v>
      </c>
      <c r="AT25" s="62">
        <v>53.968253968253961</v>
      </c>
      <c r="AU25" s="62">
        <v>36.507936507936506</v>
      </c>
      <c r="AV25" s="62">
        <v>31.623931623931625</v>
      </c>
      <c r="AW25" s="62">
        <v>26.984126984126981</v>
      </c>
      <c r="AX25" s="62">
        <v>47.008547008547005</v>
      </c>
      <c r="AY25" s="62">
        <v>55.555555555555557</v>
      </c>
      <c r="AZ25" s="62">
        <v>85.238095238095241</v>
      </c>
      <c r="BA25" s="62">
        <v>56.376956376956379</v>
      </c>
      <c r="BB25" s="62">
        <v>85.714285714285708</v>
      </c>
      <c r="BC25" s="62">
        <v>56.349206349206341</v>
      </c>
      <c r="BD25" s="62">
        <v>85.714285714285708</v>
      </c>
      <c r="BE25" s="62">
        <v>50.427350427350426</v>
      </c>
      <c r="BF25" s="62">
        <v>83.333333333333343</v>
      </c>
      <c r="BG25" s="62">
        <v>51.515151515151516</v>
      </c>
      <c r="BH25" s="62">
        <v>71.428571428571431</v>
      </c>
      <c r="BI25" s="62">
        <v>54.545454545454547</v>
      </c>
      <c r="BJ25" s="62">
        <v>100</v>
      </c>
      <c r="BK25" s="62">
        <v>69.047619047619051</v>
      </c>
      <c r="BL25" s="62">
        <v>70.023310023310017</v>
      </c>
      <c r="BM25" s="62">
        <v>32.478632478632477</v>
      </c>
      <c r="BN25" s="62">
        <v>24.786324786324787</v>
      </c>
      <c r="BO25" s="62">
        <v>24.242424242424239</v>
      </c>
      <c r="BP25" s="62">
        <v>32.478632478632477</v>
      </c>
      <c r="BQ25" s="62">
        <v>35.897435897435898</v>
      </c>
      <c r="BR25" s="62">
        <v>28.703703703703706</v>
      </c>
      <c r="BS25" s="62">
        <v>28.571428571428569</v>
      </c>
      <c r="BT25" s="62">
        <v>19.047619047619047</v>
      </c>
      <c r="BU25" s="62">
        <v>11.111111111111111</v>
      </c>
      <c r="BV25" s="62">
        <v>38.888888888888886</v>
      </c>
      <c r="BW25" s="62">
        <v>45.238095238095234</v>
      </c>
      <c r="BX25" s="62">
        <v>67.501017501017486</v>
      </c>
      <c r="BY25" s="62">
        <v>79.487179487179475</v>
      </c>
      <c r="BZ25" s="62">
        <v>66.666666666666657</v>
      </c>
      <c r="CA25" s="62">
        <v>56.349206349206341</v>
      </c>
      <c r="CB25" s="62">
        <v>61.53846153846154</v>
      </c>
      <c r="CC25" s="62">
        <v>30.303030303030301</v>
      </c>
      <c r="CD25" s="62">
        <v>9.0909090909090917</v>
      </c>
      <c r="CE25" s="62">
        <v>13.888888888888889</v>
      </c>
      <c r="CF25" s="62">
        <v>30</v>
      </c>
      <c r="CG25" s="62">
        <v>33.333333333333329</v>
      </c>
      <c r="CH25" s="62">
        <v>53.846153846153847</v>
      </c>
      <c r="CI25" s="62">
        <v>34.444444444444436</v>
      </c>
      <c r="CJ25" s="62">
        <v>64.285714285714292</v>
      </c>
      <c r="CK25" s="62">
        <v>45.370370370370367</v>
      </c>
    </row>
    <row r="26" spans="1:89">
      <c r="A26" s="60" t="s">
        <v>119</v>
      </c>
      <c r="B26" s="61" t="s">
        <v>133</v>
      </c>
      <c r="C26" s="62">
        <v>100</v>
      </c>
      <c r="D26" s="62">
        <v>80.555555555555557</v>
      </c>
      <c r="E26" s="62">
        <v>91.666666666666657</v>
      </c>
      <c r="F26" s="62">
        <v>68.518518518518519</v>
      </c>
      <c r="G26" s="62">
        <v>100</v>
      </c>
      <c r="H26" s="62">
        <v>70</v>
      </c>
      <c r="I26" s="62">
        <v>44.444444444444443</v>
      </c>
      <c r="J26" s="62">
        <v>53.703703703703695</v>
      </c>
      <c r="K26" s="62">
        <v>48.717948717948723</v>
      </c>
      <c r="L26" s="62">
        <v>46.913580246913583</v>
      </c>
      <c r="M26" s="62">
        <v>100</v>
      </c>
      <c r="N26" s="62">
        <v>37.962962962962962</v>
      </c>
      <c r="O26" s="62">
        <v>100</v>
      </c>
      <c r="P26" s="62">
        <v>45.370370370370367</v>
      </c>
      <c r="Q26" s="62">
        <v>100</v>
      </c>
      <c r="R26" s="62">
        <v>43.589743589743591</v>
      </c>
      <c r="S26" s="62">
        <v>84.848484848484844</v>
      </c>
      <c r="T26" s="62">
        <v>46.096650263316931</v>
      </c>
      <c r="U26" s="62">
        <v>100</v>
      </c>
      <c r="V26" s="62">
        <v>46.153846153846153</v>
      </c>
      <c r="W26" s="62">
        <v>77.777777777777786</v>
      </c>
      <c r="X26" s="62">
        <v>40.277777777777779</v>
      </c>
      <c r="Y26" s="62">
        <v>66.666666666666657</v>
      </c>
      <c r="Z26" s="62">
        <v>38.888888888888886</v>
      </c>
      <c r="AA26" s="62">
        <v>88.888888888888886</v>
      </c>
      <c r="AB26" s="62">
        <v>39.506172839506171</v>
      </c>
      <c r="AC26" s="62">
        <v>90.909090909090907</v>
      </c>
      <c r="AD26" s="62">
        <v>65.656565656565661</v>
      </c>
      <c r="AE26" s="62">
        <v>44.444444444444443</v>
      </c>
      <c r="AF26" s="62">
        <v>64.444444444444443</v>
      </c>
      <c r="AG26" s="62">
        <v>62.62626262626263</v>
      </c>
      <c r="AH26" s="62">
        <v>100</v>
      </c>
      <c r="AI26" s="62">
        <v>71.604938271604937</v>
      </c>
      <c r="AJ26" s="62">
        <v>100</v>
      </c>
      <c r="AK26" s="62">
        <v>72.222222222222214</v>
      </c>
      <c r="AL26" s="62">
        <v>100</v>
      </c>
      <c r="AM26" s="62">
        <v>70.707070707070699</v>
      </c>
      <c r="AN26" s="62">
        <v>88.888888888888886</v>
      </c>
      <c r="AO26" s="62">
        <v>40.74074074074074</v>
      </c>
      <c r="AP26" s="62">
        <v>100</v>
      </c>
      <c r="AQ26" s="62">
        <v>41.111111111111114</v>
      </c>
      <c r="AR26" s="62">
        <v>57.142857142857139</v>
      </c>
      <c r="AS26" s="62">
        <v>19.999999999999996</v>
      </c>
      <c r="AT26" s="62">
        <v>50</v>
      </c>
      <c r="AU26" s="62">
        <v>46.666666666666664</v>
      </c>
      <c r="AV26" s="62">
        <v>39.393939393939398</v>
      </c>
      <c r="AW26" s="62">
        <v>18.055555555555554</v>
      </c>
      <c r="AX26" s="62">
        <v>28.28282828282828</v>
      </c>
      <c r="AY26" s="62">
        <v>48.484848484848477</v>
      </c>
      <c r="AZ26" s="62">
        <v>90.5</v>
      </c>
      <c r="BA26" s="62">
        <v>61.358024691358025</v>
      </c>
      <c r="BB26" s="62">
        <v>90</v>
      </c>
      <c r="BC26" s="62">
        <v>53.086419753086417</v>
      </c>
      <c r="BD26" s="62">
        <v>75</v>
      </c>
      <c r="BE26" s="62">
        <v>70.370370370370367</v>
      </c>
      <c r="BF26" s="62">
        <v>100</v>
      </c>
      <c r="BG26" s="62">
        <v>55.555555555555557</v>
      </c>
      <c r="BH26" s="62">
        <v>87.5</v>
      </c>
      <c r="BI26" s="62">
        <v>61.111111111111107</v>
      </c>
      <c r="BJ26" s="62">
        <v>100</v>
      </c>
      <c r="BK26" s="62">
        <v>66.666666666666657</v>
      </c>
      <c r="BL26" s="62">
        <v>76.168350168350173</v>
      </c>
      <c r="BM26" s="62">
        <v>42.592592592592588</v>
      </c>
      <c r="BN26" s="62">
        <v>19.999999999999996</v>
      </c>
      <c r="BO26" s="62">
        <v>16.161616161616163</v>
      </c>
      <c r="BP26" s="62">
        <v>20.202020202020204</v>
      </c>
      <c r="BQ26" s="62">
        <v>20.202020202020204</v>
      </c>
      <c r="BR26" s="62">
        <v>27.272727272727273</v>
      </c>
      <c r="BS26" s="62">
        <v>25.694444444444443</v>
      </c>
      <c r="BT26" s="62">
        <v>8.8888888888888893</v>
      </c>
      <c r="BU26" s="62">
        <v>7.7777777777777768</v>
      </c>
      <c r="BV26" s="62">
        <v>35.18518518518519</v>
      </c>
      <c r="BW26" s="62">
        <v>50.925925925925924</v>
      </c>
      <c r="BX26" s="62">
        <v>73.148148148148152</v>
      </c>
      <c r="BY26" s="62">
        <v>75.925925925925924</v>
      </c>
      <c r="BZ26" s="62">
        <v>73.148148148148138</v>
      </c>
      <c r="CA26" s="62">
        <v>70.370370370370367</v>
      </c>
      <c r="CB26" s="62">
        <v>75</v>
      </c>
      <c r="CC26" s="62">
        <v>42.857142857142854</v>
      </c>
      <c r="CD26" s="62">
        <v>22.222222222222221</v>
      </c>
      <c r="CE26" s="62" t="s">
        <v>114</v>
      </c>
      <c r="CF26" s="62">
        <v>16.666666666666664</v>
      </c>
      <c r="CG26" s="62" t="s">
        <v>114</v>
      </c>
      <c r="CH26" s="62">
        <v>60</v>
      </c>
      <c r="CI26" s="62">
        <v>26.984126984126981</v>
      </c>
      <c r="CJ26" s="62">
        <v>77.777777777777786</v>
      </c>
      <c r="CK26" s="62">
        <v>40.74074074074074</v>
      </c>
    </row>
    <row r="27" spans="1:89">
      <c r="A27" s="60" t="s">
        <v>122</v>
      </c>
      <c r="B27" s="61" t="s">
        <v>134</v>
      </c>
      <c r="C27" s="62">
        <v>61.53846153846154</v>
      </c>
      <c r="D27" s="62">
        <v>43.518518518518519</v>
      </c>
      <c r="E27" s="62">
        <v>75</v>
      </c>
      <c r="F27" s="62">
        <v>50.505050505050505</v>
      </c>
      <c r="G27" s="62">
        <v>66.666666666666657</v>
      </c>
      <c r="H27" s="62">
        <v>49.494949494949488</v>
      </c>
      <c r="I27" s="62">
        <v>58.333333333333336</v>
      </c>
      <c r="J27" s="62">
        <v>42.424242424242422</v>
      </c>
      <c r="K27" s="62">
        <v>48.412698412698404</v>
      </c>
      <c r="L27" s="62">
        <v>68.253968253968253</v>
      </c>
      <c r="M27" s="62">
        <v>35.714285714285715</v>
      </c>
      <c r="N27" s="62">
        <v>15.384615384615383</v>
      </c>
      <c r="O27" s="62">
        <v>71.428571428571431</v>
      </c>
      <c r="P27" s="62">
        <v>26.984126984126981</v>
      </c>
      <c r="Q27" s="62">
        <v>85.714285714285708</v>
      </c>
      <c r="R27" s="62">
        <v>40.476190476190482</v>
      </c>
      <c r="S27" s="62">
        <v>57.142857142857146</v>
      </c>
      <c r="T27" s="62">
        <v>27.875457875457876</v>
      </c>
      <c r="U27" s="62">
        <v>71.428571428571431</v>
      </c>
      <c r="V27" s="62">
        <v>32.539682539682538</v>
      </c>
      <c r="W27" s="62">
        <v>50</v>
      </c>
      <c r="X27" s="62">
        <v>24.786324786324787</v>
      </c>
      <c r="Y27" s="62">
        <v>50</v>
      </c>
      <c r="Z27" s="62">
        <v>29.05982905982906</v>
      </c>
      <c r="AA27" s="62">
        <v>57.142857142857139</v>
      </c>
      <c r="AB27" s="62">
        <v>19.658119658119656</v>
      </c>
      <c r="AC27" s="62">
        <v>57.142857142857139</v>
      </c>
      <c r="AD27" s="62">
        <v>33.333333333333329</v>
      </c>
      <c r="AE27" s="62">
        <v>39.316239316239312</v>
      </c>
      <c r="AF27" s="62">
        <v>55.555555555555557</v>
      </c>
      <c r="AG27" s="62">
        <v>49.572649572649574</v>
      </c>
      <c r="AH27" s="62">
        <v>85.714285714285708</v>
      </c>
      <c r="AI27" s="62">
        <v>53.84615384615384</v>
      </c>
      <c r="AJ27" s="62">
        <v>66.666666666666657</v>
      </c>
      <c r="AK27" s="62">
        <v>37.037037037037031</v>
      </c>
      <c r="AL27" s="62">
        <v>78.571428571428569</v>
      </c>
      <c r="AM27" s="62">
        <v>34.126984126984119</v>
      </c>
      <c r="AN27" s="62">
        <v>53.846153846153847</v>
      </c>
      <c r="AO27" s="62">
        <v>25.641025641025639</v>
      </c>
      <c r="AP27" s="62">
        <v>78.571428571428569</v>
      </c>
      <c r="AQ27" s="62">
        <v>36.507936507936506</v>
      </c>
      <c r="AR27" s="62">
        <v>50</v>
      </c>
      <c r="AS27" s="62">
        <v>23.931623931623928</v>
      </c>
      <c r="AT27" s="62">
        <v>68.253968253968253</v>
      </c>
      <c r="AU27" s="62">
        <v>53.17460317460317</v>
      </c>
      <c r="AV27" s="62">
        <v>38.095238095238095</v>
      </c>
      <c r="AW27" s="62">
        <v>62.62626262626263</v>
      </c>
      <c r="AX27" s="62">
        <v>57.936507936507937</v>
      </c>
      <c r="AY27" s="62">
        <v>55.555555555555557</v>
      </c>
      <c r="AZ27" s="62">
        <v>80.128205128205124</v>
      </c>
      <c r="BA27" s="62">
        <v>55.925925925925924</v>
      </c>
      <c r="BB27" s="62">
        <v>92.307692307692307</v>
      </c>
      <c r="BC27" s="62">
        <v>62.393162393162385</v>
      </c>
      <c r="BD27" s="62">
        <v>66.666666666666657</v>
      </c>
      <c r="BE27" s="62">
        <v>47.222222222222221</v>
      </c>
      <c r="BF27" s="62">
        <v>66.666666666666657</v>
      </c>
      <c r="BG27" s="62">
        <v>51.851851851851855</v>
      </c>
      <c r="BH27" s="62">
        <v>75</v>
      </c>
      <c r="BI27" s="62">
        <v>47.222222222222221</v>
      </c>
      <c r="BJ27" s="62">
        <v>100</v>
      </c>
      <c r="BK27" s="62">
        <v>70.940170940170944</v>
      </c>
      <c r="BL27" s="62">
        <v>62.478632478632484</v>
      </c>
      <c r="BM27" s="62">
        <v>43.650793650793652</v>
      </c>
      <c r="BN27" s="62">
        <v>29.914529914529915</v>
      </c>
      <c r="BO27" s="62">
        <v>23.809523809523807</v>
      </c>
      <c r="BP27" s="62">
        <v>29.914529914529915</v>
      </c>
      <c r="BQ27" s="62">
        <v>60.317460317460316</v>
      </c>
      <c r="BR27" s="62">
        <v>36.752136752136749</v>
      </c>
      <c r="BS27" s="62">
        <v>50.396825396825392</v>
      </c>
      <c r="BT27" s="62">
        <v>61.111111111111107</v>
      </c>
      <c r="BU27" s="62">
        <v>23.809523809523807</v>
      </c>
      <c r="BV27" s="62">
        <v>63.492063492063494</v>
      </c>
      <c r="BW27" s="62">
        <v>53.17460317460317</v>
      </c>
      <c r="BX27" s="62">
        <v>76.19047619047619</v>
      </c>
      <c r="BY27" s="62">
        <v>80.158730158730151</v>
      </c>
      <c r="BZ27" s="62">
        <v>77.777777777777771</v>
      </c>
      <c r="CA27" s="62">
        <v>70.634920634920633</v>
      </c>
      <c r="CB27" s="62">
        <v>71.428571428571431</v>
      </c>
      <c r="CC27" s="62">
        <v>35.042735042735046</v>
      </c>
      <c r="CD27" s="62">
        <v>42.857142857142854</v>
      </c>
      <c r="CE27" s="62">
        <v>23.076923076923077</v>
      </c>
      <c r="CF27" s="62">
        <v>30.76923076923077</v>
      </c>
      <c r="CG27" s="62">
        <v>18.18181818181818</v>
      </c>
      <c r="CH27" s="62">
        <v>42.857142857142854</v>
      </c>
      <c r="CI27" s="62">
        <v>23.931623931623928</v>
      </c>
      <c r="CJ27" s="62">
        <v>50</v>
      </c>
      <c r="CK27" s="62">
        <v>33.333333333333329</v>
      </c>
    </row>
    <row r="28" spans="1:89">
      <c r="A28" s="60" t="s">
        <v>119</v>
      </c>
      <c r="B28" s="61" t="s">
        <v>135</v>
      </c>
      <c r="C28" s="62">
        <v>100</v>
      </c>
      <c r="D28" s="62">
        <v>76.666666666666671</v>
      </c>
      <c r="E28" s="62">
        <v>80</v>
      </c>
      <c r="F28" s="62">
        <v>48.888888888888893</v>
      </c>
      <c r="G28" s="62">
        <v>90</v>
      </c>
      <c r="H28" s="62">
        <v>57.777777777777779</v>
      </c>
      <c r="I28" s="62">
        <v>90</v>
      </c>
      <c r="J28" s="62">
        <v>47.777777777777771</v>
      </c>
      <c r="K28" s="62">
        <v>51.851851851851855</v>
      </c>
      <c r="L28" s="62">
        <v>36.111111111111107</v>
      </c>
      <c r="M28" s="62">
        <v>60</v>
      </c>
      <c r="N28" s="62">
        <v>28.888888888888889</v>
      </c>
      <c r="O28" s="62">
        <v>80</v>
      </c>
      <c r="P28" s="62">
        <v>41.111111111111114</v>
      </c>
      <c r="Q28" s="62">
        <v>50</v>
      </c>
      <c r="R28" s="62">
        <v>16.666666666666664</v>
      </c>
      <c r="S28" s="62">
        <v>55.333333333333329</v>
      </c>
      <c r="T28" s="62">
        <v>25.975308641975307</v>
      </c>
      <c r="U28" s="62">
        <v>80</v>
      </c>
      <c r="V28" s="62">
        <v>35.555555555555557</v>
      </c>
      <c r="W28" s="62">
        <v>66.666666666666657</v>
      </c>
      <c r="X28" s="62">
        <v>32.098765432098766</v>
      </c>
      <c r="Y28" s="62">
        <v>20</v>
      </c>
      <c r="Z28" s="62">
        <v>11.111111111111111</v>
      </c>
      <c r="AA28" s="62">
        <v>40</v>
      </c>
      <c r="AB28" s="62">
        <v>16.666666666666664</v>
      </c>
      <c r="AC28" s="62">
        <v>70</v>
      </c>
      <c r="AD28" s="62">
        <v>34.444444444444436</v>
      </c>
      <c r="AE28" s="62">
        <v>28.888888888888889</v>
      </c>
      <c r="AF28" s="62">
        <v>62.222222222222214</v>
      </c>
      <c r="AG28" s="62">
        <v>54.44444444444445</v>
      </c>
      <c r="AH28" s="62">
        <v>100</v>
      </c>
      <c r="AI28" s="62">
        <v>68.888888888888886</v>
      </c>
      <c r="AJ28" s="62">
        <v>90</v>
      </c>
      <c r="AK28" s="62">
        <v>63.333333333333336</v>
      </c>
      <c r="AL28" s="62">
        <v>90</v>
      </c>
      <c r="AM28" s="62">
        <v>61.111111111111107</v>
      </c>
      <c r="AN28" s="62">
        <v>88.888888888888886</v>
      </c>
      <c r="AO28" s="62">
        <v>38.271604938271608</v>
      </c>
      <c r="AP28" s="62">
        <v>50</v>
      </c>
      <c r="AQ28" s="62">
        <v>23.333333333333332</v>
      </c>
      <c r="AR28" s="62">
        <v>10</v>
      </c>
      <c r="AS28" s="62">
        <v>6.6666666666666679</v>
      </c>
      <c r="AT28" s="62">
        <v>76.666666666666671</v>
      </c>
      <c r="AU28" s="62">
        <v>34.444444444444436</v>
      </c>
      <c r="AV28" s="62">
        <v>44.444444444444443</v>
      </c>
      <c r="AW28" s="62">
        <v>62.962962962962962</v>
      </c>
      <c r="AX28" s="62">
        <v>47.777777777777771</v>
      </c>
      <c r="AY28" s="62">
        <v>64.444444444444443</v>
      </c>
      <c r="AZ28" s="62">
        <v>59.555555555555557</v>
      </c>
      <c r="BA28" s="62">
        <v>31.876543209876541</v>
      </c>
      <c r="BB28" s="62">
        <v>90</v>
      </c>
      <c r="BC28" s="62">
        <v>48.888888888888893</v>
      </c>
      <c r="BD28" s="62">
        <v>44.444444444444443</v>
      </c>
      <c r="BE28" s="62">
        <v>20.987654320987652</v>
      </c>
      <c r="BF28" s="62">
        <v>60</v>
      </c>
      <c r="BG28" s="62">
        <v>28.888888888888889</v>
      </c>
      <c r="BH28" s="62">
        <v>33.333333333333329</v>
      </c>
      <c r="BI28" s="62">
        <v>17.283950617283949</v>
      </c>
      <c r="BJ28" s="62">
        <v>70</v>
      </c>
      <c r="BK28" s="62">
        <v>43.333333333333336</v>
      </c>
      <c r="BL28" s="62">
        <v>67.061728395061721</v>
      </c>
      <c r="BM28" s="62">
        <v>60</v>
      </c>
      <c r="BN28" s="62">
        <v>28.888888888888889</v>
      </c>
      <c r="BO28" s="62">
        <v>24.444444444444446</v>
      </c>
      <c r="BP28" s="62">
        <v>37.777777777777779</v>
      </c>
      <c r="BQ28" s="62">
        <v>13.580246913580247</v>
      </c>
      <c r="BR28" s="62">
        <v>35.802469135802468</v>
      </c>
      <c r="BS28" s="62">
        <v>41.388888888888886</v>
      </c>
      <c r="BT28" s="62">
        <v>28.888888888888889</v>
      </c>
      <c r="BU28" s="62">
        <v>19.999999999999996</v>
      </c>
      <c r="BV28" s="62">
        <v>51.111111111111107</v>
      </c>
      <c r="BW28" s="62">
        <v>65.555555555555557</v>
      </c>
      <c r="BX28" s="62">
        <v>75.925925925925924</v>
      </c>
      <c r="BY28" s="62">
        <v>88.888888888888886</v>
      </c>
      <c r="BZ28" s="62">
        <v>66.666666666666657</v>
      </c>
      <c r="CA28" s="62">
        <v>72.222222222222214</v>
      </c>
      <c r="CB28" s="62">
        <v>60</v>
      </c>
      <c r="CC28" s="62">
        <v>25.555555555555554</v>
      </c>
      <c r="CD28" s="62">
        <v>20</v>
      </c>
      <c r="CE28" s="62">
        <v>2.2222222222222214</v>
      </c>
      <c r="CF28" s="62">
        <v>22.222222222222221</v>
      </c>
      <c r="CG28" s="62">
        <v>2.469135802469137</v>
      </c>
      <c r="CH28" s="62">
        <v>60</v>
      </c>
      <c r="CI28" s="62">
        <v>15.555555555555554</v>
      </c>
      <c r="CJ28" s="62">
        <v>60</v>
      </c>
      <c r="CK28" s="62">
        <v>25.555555555555554</v>
      </c>
    </row>
    <row r="29" spans="1:89">
      <c r="A29" s="60" t="s">
        <v>112</v>
      </c>
      <c r="B29" s="61" t="s">
        <v>136</v>
      </c>
      <c r="C29" s="62">
        <v>100</v>
      </c>
      <c r="D29" s="62">
        <v>72.727272727272734</v>
      </c>
      <c r="E29" s="62">
        <v>81.818181818181827</v>
      </c>
      <c r="F29" s="62">
        <v>75.308641975308632</v>
      </c>
      <c r="G29" s="62">
        <v>72.727272727272734</v>
      </c>
      <c r="H29" s="62">
        <v>51.851851851851855</v>
      </c>
      <c r="I29" s="62">
        <v>27.27272727272727</v>
      </c>
      <c r="J29" s="62">
        <v>33.333333333333329</v>
      </c>
      <c r="K29" s="62">
        <v>73.148148148148138</v>
      </c>
      <c r="L29" s="62">
        <v>50.925925925925924</v>
      </c>
      <c r="M29" s="62">
        <v>75</v>
      </c>
      <c r="N29" s="62">
        <v>34.567901234567898</v>
      </c>
      <c r="O29" s="62">
        <v>100</v>
      </c>
      <c r="P29" s="62">
        <v>55.555555555555557</v>
      </c>
      <c r="Q29" s="62">
        <v>54.54545454545454</v>
      </c>
      <c r="R29" s="62">
        <v>35.555555555555557</v>
      </c>
      <c r="S29" s="62">
        <v>38.787878787878782</v>
      </c>
      <c r="T29" s="62">
        <v>27.594356261022927</v>
      </c>
      <c r="U29" s="62">
        <v>33.333333333333329</v>
      </c>
      <c r="V29" s="62">
        <v>39.999999999999993</v>
      </c>
      <c r="W29" s="62">
        <v>33.333333333333329</v>
      </c>
      <c r="X29" s="62">
        <v>25.396825396825395</v>
      </c>
      <c r="Y29" s="62">
        <v>66.666666666666657</v>
      </c>
      <c r="Z29" s="62">
        <v>43.20987654320988</v>
      </c>
      <c r="AA29" s="62">
        <v>33.333333333333329</v>
      </c>
      <c r="AB29" s="62">
        <v>16.666666666666664</v>
      </c>
      <c r="AC29" s="62">
        <v>27.27272727272727</v>
      </c>
      <c r="AD29" s="62">
        <v>12.698412698412698</v>
      </c>
      <c r="AE29" s="62">
        <v>66.666666666666657</v>
      </c>
      <c r="AF29" s="62">
        <v>62.962962962962962</v>
      </c>
      <c r="AG29" s="62">
        <v>44.444444444444443</v>
      </c>
      <c r="AH29" s="62">
        <v>100</v>
      </c>
      <c r="AI29" s="62">
        <v>66.666666666666657</v>
      </c>
      <c r="AJ29" s="62">
        <v>58.333333333333336</v>
      </c>
      <c r="AK29" s="62">
        <v>58.333333333333329</v>
      </c>
      <c r="AL29" s="62">
        <v>91.666666666666657</v>
      </c>
      <c r="AM29" s="62">
        <v>60.606060606060602</v>
      </c>
      <c r="AN29" s="62">
        <v>25</v>
      </c>
      <c r="AO29" s="62">
        <v>22.222222222222221</v>
      </c>
      <c r="AP29" s="62">
        <v>27.27272727272727</v>
      </c>
      <c r="AQ29" s="62">
        <v>17.777777777777779</v>
      </c>
      <c r="AR29" s="62">
        <v>58.333333333333336</v>
      </c>
      <c r="AS29" s="62">
        <v>44.444444444444443</v>
      </c>
      <c r="AT29" s="62">
        <v>63.888888888888886</v>
      </c>
      <c r="AU29" s="62">
        <v>68.518518518518519</v>
      </c>
      <c r="AV29" s="62">
        <v>72.222222222222214</v>
      </c>
      <c r="AW29" s="62">
        <v>42.222222222222221</v>
      </c>
      <c r="AX29" s="62">
        <v>83.333333333333329</v>
      </c>
      <c r="AY29" s="62">
        <v>63.888888888888886</v>
      </c>
      <c r="AZ29" s="62">
        <v>25.212121212121211</v>
      </c>
      <c r="BA29" s="62">
        <v>36.507936507936506</v>
      </c>
      <c r="BB29" s="62">
        <v>33.333333333333329</v>
      </c>
      <c r="BC29" s="62">
        <v>53.968253968253961</v>
      </c>
      <c r="BD29" s="62">
        <v>20</v>
      </c>
      <c r="BE29" s="62">
        <v>33.333333333333329</v>
      </c>
      <c r="BF29" s="62">
        <v>27.27272727272727</v>
      </c>
      <c r="BG29" s="62">
        <v>36.507936507936506</v>
      </c>
      <c r="BH29" s="62">
        <v>27.27272727272727</v>
      </c>
      <c r="BI29" s="62">
        <v>36.507936507936506</v>
      </c>
      <c r="BJ29" s="62">
        <v>18.181818181818183</v>
      </c>
      <c r="BK29" s="62">
        <v>22.222222222222221</v>
      </c>
      <c r="BL29" s="62">
        <v>63.797979797979792</v>
      </c>
      <c r="BM29" s="62">
        <v>28.28282828282828</v>
      </c>
      <c r="BN29" s="62">
        <v>57.777777777777779</v>
      </c>
      <c r="BO29" s="62">
        <v>21.212121212121211</v>
      </c>
      <c r="BP29" s="62">
        <v>22.222222222222221</v>
      </c>
      <c r="BQ29" s="62">
        <v>51.515151515151516</v>
      </c>
      <c r="BR29" s="62">
        <v>30.555555555555554</v>
      </c>
      <c r="BS29" s="62">
        <v>40.993265993265993</v>
      </c>
      <c r="BT29" s="62">
        <v>17.171717171717169</v>
      </c>
      <c r="BU29" s="62">
        <v>6.0606060606060597</v>
      </c>
      <c r="BV29" s="62">
        <v>80.555555555555557</v>
      </c>
      <c r="BW29" s="62">
        <v>60.185185185185183</v>
      </c>
      <c r="BX29" s="62">
        <v>77.777777777777771</v>
      </c>
      <c r="BY29" s="62">
        <v>71.296296296296291</v>
      </c>
      <c r="BZ29" s="62">
        <v>87.037037037037038</v>
      </c>
      <c r="CA29" s="62">
        <v>75</v>
      </c>
      <c r="CB29" s="62">
        <v>75</v>
      </c>
      <c r="CC29" s="62">
        <v>47.474747474747467</v>
      </c>
      <c r="CD29" s="62">
        <v>72.727272727272734</v>
      </c>
      <c r="CE29" s="62">
        <v>33.333333333333329</v>
      </c>
      <c r="CF29" s="62">
        <v>41.666666666666671</v>
      </c>
      <c r="CG29" s="62">
        <v>30.158730158730158</v>
      </c>
      <c r="CH29" s="62">
        <v>50</v>
      </c>
      <c r="CI29" s="62">
        <v>30.158730158730158</v>
      </c>
      <c r="CJ29" s="62">
        <v>75</v>
      </c>
      <c r="CK29" s="62">
        <v>34.343434343434339</v>
      </c>
    </row>
    <row r="30" spans="1:89">
      <c r="A30" s="60" t="s">
        <v>122</v>
      </c>
      <c r="B30" s="61" t="s">
        <v>137</v>
      </c>
      <c r="C30" s="62">
        <v>76.923076923076934</v>
      </c>
      <c r="D30" s="62">
        <v>59.259259259259252</v>
      </c>
      <c r="E30" s="62">
        <v>75</v>
      </c>
      <c r="F30" s="62">
        <v>54.629629629629633</v>
      </c>
      <c r="G30" s="62">
        <v>58.333333333333336</v>
      </c>
      <c r="H30" s="62">
        <v>37.37373737373737</v>
      </c>
      <c r="I30" s="62">
        <v>33.333333333333329</v>
      </c>
      <c r="J30" s="62">
        <v>26.666666666666664</v>
      </c>
      <c r="K30" s="62">
        <v>67.777777777777771</v>
      </c>
      <c r="L30" s="62">
        <v>62.62626262626263</v>
      </c>
      <c r="M30" s="62">
        <v>18.181818181818183</v>
      </c>
      <c r="N30" s="62">
        <v>15.87301587301587</v>
      </c>
      <c r="O30" s="62">
        <v>84.615384615384613</v>
      </c>
      <c r="P30" s="62">
        <v>60.185185185185183</v>
      </c>
      <c r="Q30" s="62">
        <v>75</v>
      </c>
      <c r="R30" s="62">
        <v>52.222222222222221</v>
      </c>
      <c r="S30" s="62">
        <v>78.216783216783227</v>
      </c>
      <c r="T30" s="62">
        <v>56.413105413105406</v>
      </c>
      <c r="U30" s="62">
        <v>100</v>
      </c>
      <c r="V30" s="62">
        <v>58.974358974358971</v>
      </c>
      <c r="W30" s="62">
        <v>75</v>
      </c>
      <c r="X30" s="62">
        <v>55.555555555555557</v>
      </c>
      <c r="Y30" s="62">
        <v>54.54545454545454</v>
      </c>
      <c r="Z30" s="62">
        <v>46.666666666666664</v>
      </c>
      <c r="AA30" s="62">
        <v>69.230769230769226</v>
      </c>
      <c r="AB30" s="62">
        <v>49.074074074074076</v>
      </c>
      <c r="AC30" s="62">
        <v>92.307692307692307</v>
      </c>
      <c r="AD30" s="62">
        <v>71.794871794871796</v>
      </c>
      <c r="AE30" s="62">
        <v>60.683760683760681</v>
      </c>
      <c r="AF30" s="62">
        <v>63.247863247863251</v>
      </c>
      <c r="AG30" s="62">
        <v>60.683760683760681</v>
      </c>
      <c r="AH30" s="62">
        <v>100</v>
      </c>
      <c r="AI30" s="62">
        <v>77.777777777777771</v>
      </c>
      <c r="AJ30" s="62">
        <v>77.777777777777786</v>
      </c>
      <c r="AK30" s="62">
        <v>67.901234567901227</v>
      </c>
      <c r="AL30" s="62">
        <v>100</v>
      </c>
      <c r="AM30" s="62">
        <v>70.940170940170944</v>
      </c>
      <c r="AN30" s="62">
        <v>25</v>
      </c>
      <c r="AO30" s="62">
        <v>12.222222222222223</v>
      </c>
      <c r="AP30" s="62">
        <v>83.333333333333343</v>
      </c>
      <c r="AQ30" s="62">
        <v>62.037037037037031</v>
      </c>
      <c r="AR30" s="62">
        <v>90</v>
      </c>
      <c r="AS30" s="62">
        <v>71.111111111111114</v>
      </c>
      <c r="AT30" s="62">
        <v>67.521367521367509</v>
      </c>
      <c r="AU30" s="62">
        <v>52.136752136752136</v>
      </c>
      <c r="AV30" s="62">
        <v>63.247863247863251</v>
      </c>
      <c r="AW30" s="62">
        <v>76.92307692307692</v>
      </c>
      <c r="AX30" s="62">
        <v>66.666666666666657</v>
      </c>
      <c r="AY30" s="62">
        <v>47.474747474747467</v>
      </c>
      <c r="AZ30" s="62">
        <v>78.648018648018635</v>
      </c>
      <c r="BA30" s="62">
        <v>70.378917378917365</v>
      </c>
      <c r="BB30" s="62">
        <v>84.615384615384613</v>
      </c>
      <c r="BC30" s="62">
        <v>71.296296296296291</v>
      </c>
      <c r="BD30" s="62">
        <v>72.727272727272734</v>
      </c>
      <c r="BE30" s="62">
        <v>70</v>
      </c>
      <c r="BF30" s="62">
        <v>66.666666666666657</v>
      </c>
      <c r="BG30" s="62">
        <v>61.111111111111107</v>
      </c>
      <c r="BH30" s="62">
        <v>69.230769230769226</v>
      </c>
      <c r="BI30" s="62">
        <v>70</v>
      </c>
      <c r="BJ30" s="62">
        <v>100</v>
      </c>
      <c r="BK30" s="62">
        <v>79.487179487179475</v>
      </c>
      <c r="BL30" s="62">
        <v>67.820512820512818</v>
      </c>
      <c r="BM30" s="62">
        <v>35.042735042735046</v>
      </c>
      <c r="BN30" s="62">
        <v>32.407407407407405</v>
      </c>
      <c r="BO30" s="62">
        <v>25.925925925925927</v>
      </c>
      <c r="BP30" s="62">
        <v>35.042735042735046</v>
      </c>
      <c r="BQ30" s="62">
        <v>32.478632478632477</v>
      </c>
      <c r="BR30" s="62">
        <v>42.222222222222221</v>
      </c>
      <c r="BS30" s="62">
        <v>59.18803418803418</v>
      </c>
      <c r="BT30" s="62">
        <v>74.358974358974365</v>
      </c>
      <c r="BU30" s="62">
        <v>47.008547008547005</v>
      </c>
      <c r="BV30" s="62">
        <v>72.649572649572647</v>
      </c>
      <c r="BW30" s="62">
        <v>42.735042735042732</v>
      </c>
      <c r="BX30" s="62">
        <v>82.621082621082621</v>
      </c>
      <c r="BY30" s="62">
        <v>82.051282051282058</v>
      </c>
      <c r="BZ30" s="62">
        <v>82.90598290598291</v>
      </c>
      <c r="CA30" s="62">
        <v>82.90598290598291</v>
      </c>
      <c r="CB30" s="62">
        <v>75</v>
      </c>
      <c r="CC30" s="62">
        <v>52.777777777777779</v>
      </c>
      <c r="CD30" s="62">
        <v>66.666666666666657</v>
      </c>
      <c r="CE30" s="62">
        <v>52.777777777777779</v>
      </c>
      <c r="CF30" s="62">
        <v>70</v>
      </c>
      <c r="CG30" s="62">
        <v>54.166666666666664</v>
      </c>
      <c r="CH30" s="62">
        <v>81.818181818181827</v>
      </c>
      <c r="CI30" s="62">
        <v>52.525252525252526</v>
      </c>
      <c r="CJ30" s="62">
        <v>81.818181818181827</v>
      </c>
      <c r="CK30" s="62">
        <v>63.63636363636364</v>
      </c>
    </row>
    <row r="31" spans="1:89">
      <c r="A31" s="60" t="s">
        <v>127</v>
      </c>
      <c r="B31" s="61" t="s">
        <v>138</v>
      </c>
      <c r="C31" s="62">
        <v>66.666666666666657</v>
      </c>
      <c r="D31" s="62">
        <v>37.777777777777779</v>
      </c>
      <c r="E31" s="62">
        <v>60</v>
      </c>
      <c r="F31" s="62">
        <v>26.984126984126981</v>
      </c>
      <c r="G31" s="62">
        <v>66.666666666666657</v>
      </c>
      <c r="H31" s="62">
        <v>36.111111111111107</v>
      </c>
      <c r="I31" s="62">
        <v>78.571428571428569</v>
      </c>
      <c r="J31" s="62">
        <v>40.170940170940163</v>
      </c>
      <c r="K31" s="62">
        <v>24.603174603174605</v>
      </c>
      <c r="L31" s="62">
        <v>15.384615384615383</v>
      </c>
      <c r="M31" s="62">
        <v>38.461538461538467</v>
      </c>
      <c r="N31" s="62">
        <v>20.202020202020204</v>
      </c>
      <c r="O31" s="62">
        <v>40</v>
      </c>
      <c r="P31" s="62">
        <v>21.367521367521366</v>
      </c>
      <c r="Q31" s="62">
        <v>42.857142857142854</v>
      </c>
      <c r="R31" s="62">
        <v>25.396825396825395</v>
      </c>
      <c r="S31" s="62">
        <v>38.571428571428569</v>
      </c>
      <c r="T31" s="62">
        <v>22.792886126219457</v>
      </c>
      <c r="U31" s="62">
        <v>35.714285714285715</v>
      </c>
      <c r="V31" s="62">
        <v>17.948717948717949</v>
      </c>
      <c r="W31" s="62">
        <v>21.428571428571427</v>
      </c>
      <c r="X31" s="62">
        <v>12.121212121212119</v>
      </c>
      <c r="Y31" s="62">
        <v>21.428571428571427</v>
      </c>
      <c r="Z31" s="62">
        <v>8.6419753086419746</v>
      </c>
      <c r="AA31" s="62">
        <v>42.857142857142854</v>
      </c>
      <c r="AB31" s="62">
        <v>25.252525252525253</v>
      </c>
      <c r="AC31" s="62">
        <v>71.428571428571431</v>
      </c>
      <c r="AD31" s="62">
        <v>50</v>
      </c>
      <c r="AE31" s="62">
        <v>37.777777777777779</v>
      </c>
      <c r="AF31" s="62">
        <v>18.253968253968253</v>
      </c>
      <c r="AG31" s="62">
        <v>23.076923076923077</v>
      </c>
      <c r="AH31" s="62">
        <v>46.666666666666664</v>
      </c>
      <c r="AI31" s="62">
        <v>37.301587301587297</v>
      </c>
      <c r="AJ31" s="62">
        <v>26.666666666666668</v>
      </c>
      <c r="AK31" s="62">
        <v>21.296296296296294</v>
      </c>
      <c r="AL31" s="62">
        <v>40</v>
      </c>
      <c r="AM31" s="62">
        <v>24.603174603174605</v>
      </c>
      <c r="AN31" s="62">
        <v>7.1428571428571423</v>
      </c>
      <c r="AO31" s="62">
        <v>9.4017094017094021</v>
      </c>
      <c r="AP31" s="62">
        <v>26.666666666666668</v>
      </c>
      <c r="AQ31" s="62">
        <v>21.428571428571427</v>
      </c>
      <c r="AR31" s="62">
        <v>35.714285714285715</v>
      </c>
      <c r="AS31" s="62">
        <v>29.629629629629626</v>
      </c>
      <c r="AT31" s="62">
        <v>32.592592592592588</v>
      </c>
      <c r="AU31" s="62">
        <v>29.629629629629626</v>
      </c>
      <c r="AV31" s="62">
        <v>31.111111111111107</v>
      </c>
      <c r="AW31" s="62">
        <v>26.666666666666664</v>
      </c>
      <c r="AX31" s="62">
        <v>18.518518518518515</v>
      </c>
      <c r="AY31" s="62">
        <v>17.777777777777779</v>
      </c>
      <c r="AZ31" s="62">
        <v>81.868131868131883</v>
      </c>
      <c r="BA31" s="62">
        <v>67.928774928774928</v>
      </c>
      <c r="BB31" s="62">
        <v>85.714285714285708</v>
      </c>
      <c r="BC31" s="62">
        <v>66.666666666666657</v>
      </c>
      <c r="BD31" s="62">
        <v>84.615384615384613</v>
      </c>
      <c r="BE31" s="62">
        <v>59.82905982905983</v>
      </c>
      <c r="BF31" s="62">
        <v>69.230769230769226</v>
      </c>
      <c r="BG31" s="62">
        <v>67.777777777777771</v>
      </c>
      <c r="BH31" s="62">
        <v>76.923076923076934</v>
      </c>
      <c r="BI31" s="62">
        <v>63.888888888888886</v>
      </c>
      <c r="BJ31" s="62">
        <v>92.857142857142861</v>
      </c>
      <c r="BK31" s="62">
        <v>81.481481481481481</v>
      </c>
      <c r="BL31" s="62">
        <v>77.948717948717956</v>
      </c>
      <c r="BM31" s="62">
        <v>23.931623931623928</v>
      </c>
      <c r="BN31" s="62">
        <v>23.931623931623928</v>
      </c>
      <c r="BO31" s="62">
        <v>18.803418803418804</v>
      </c>
      <c r="BP31" s="62">
        <v>18.803418803418804</v>
      </c>
      <c r="BQ31" s="62">
        <v>24.786324786324787</v>
      </c>
      <c r="BR31" s="62">
        <v>17.948717948717949</v>
      </c>
      <c r="BS31" s="62">
        <v>19.841269841269842</v>
      </c>
      <c r="BT31" s="62">
        <v>15.87301587301587</v>
      </c>
      <c r="BU31" s="62">
        <v>11.904761904761907</v>
      </c>
      <c r="BV31" s="62">
        <v>28.571428571428573</v>
      </c>
      <c r="BW31" s="62">
        <v>23.015873015873016</v>
      </c>
      <c r="BX31" s="62">
        <v>70.899470899470884</v>
      </c>
      <c r="BY31" s="62">
        <v>69.047619047619051</v>
      </c>
      <c r="BZ31" s="62">
        <v>64.285714285714278</v>
      </c>
      <c r="CA31" s="62">
        <v>79.365079365079353</v>
      </c>
      <c r="CB31" s="62">
        <v>53.333333333333336</v>
      </c>
      <c r="CC31" s="62">
        <v>27.407407407407408</v>
      </c>
      <c r="CD31" s="62">
        <v>20</v>
      </c>
      <c r="CE31" s="62">
        <v>17.777777777777779</v>
      </c>
      <c r="CF31" s="62">
        <v>20</v>
      </c>
      <c r="CG31" s="62">
        <v>10.317460317460318</v>
      </c>
      <c r="CH31" s="62">
        <v>40</v>
      </c>
      <c r="CI31" s="62">
        <v>20.634920634920636</v>
      </c>
      <c r="CJ31" s="62">
        <v>60</v>
      </c>
      <c r="CK31" s="62">
        <v>27.407407407407408</v>
      </c>
    </row>
    <row r="32" spans="1:89">
      <c r="A32" s="60" t="s">
        <v>127</v>
      </c>
      <c r="B32" s="61" t="s">
        <v>139</v>
      </c>
      <c r="C32" s="62">
        <v>92.307692307692307</v>
      </c>
      <c r="D32" s="62">
        <v>80.555555555555557</v>
      </c>
      <c r="E32" s="62">
        <v>100</v>
      </c>
      <c r="F32" s="62">
        <v>64.102564102564102</v>
      </c>
      <c r="G32" s="62">
        <v>84.615384615384613</v>
      </c>
      <c r="H32" s="62">
        <v>80.555555555555557</v>
      </c>
      <c r="I32" s="62">
        <v>91.666666666666657</v>
      </c>
      <c r="J32" s="62">
        <v>71.717171717171709</v>
      </c>
      <c r="K32" s="62">
        <v>70.085470085470078</v>
      </c>
      <c r="L32" s="62">
        <v>55.555555555555557</v>
      </c>
      <c r="M32" s="62">
        <v>76.923076923076934</v>
      </c>
      <c r="N32" s="62">
        <v>58.888888888888886</v>
      </c>
      <c r="O32" s="62">
        <v>78.571428571428569</v>
      </c>
      <c r="P32" s="62">
        <v>37.962962962962962</v>
      </c>
      <c r="Q32" s="62">
        <v>71.428571428571431</v>
      </c>
      <c r="R32" s="62">
        <v>63.333333333333336</v>
      </c>
      <c r="S32" s="62">
        <v>76.743256743256751</v>
      </c>
      <c r="T32" s="62">
        <v>65.996632996632997</v>
      </c>
      <c r="U32" s="62">
        <v>85.714285714285708</v>
      </c>
      <c r="V32" s="62">
        <v>70.370370370370367</v>
      </c>
      <c r="W32" s="62">
        <v>53.846153846153847</v>
      </c>
      <c r="X32" s="62">
        <v>63.888888888888886</v>
      </c>
      <c r="Y32" s="62">
        <v>71.428571428571431</v>
      </c>
      <c r="Z32" s="62">
        <v>57.575757575757571</v>
      </c>
      <c r="AA32" s="62">
        <v>90.909090909090907</v>
      </c>
      <c r="AB32" s="62">
        <v>67.777777777777771</v>
      </c>
      <c r="AC32" s="62">
        <v>81.818181818181827</v>
      </c>
      <c r="AD32" s="62">
        <v>70.370370370370367</v>
      </c>
      <c r="AE32" s="62">
        <v>57.936507936507937</v>
      </c>
      <c r="AF32" s="62">
        <v>62.698412698412703</v>
      </c>
      <c r="AG32" s="62">
        <v>52.38095238095238</v>
      </c>
      <c r="AH32" s="62">
        <v>100</v>
      </c>
      <c r="AI32" s="62">
        <v>61.538461538461533</v>
      </c>
      <c r="AJ32" s="62">
        <v>83.333333333333343</v>
      </c>
      <c r="AK32" s="62">
        <v>72.727272727272734</v>
      </c>
      <c r="AL32" s="62">
        <v>84.615384615384613</v>
      </c>
      <c r="AM32" s="62">
        <v>62.62626262626263</v>
      </c>
      <c r="AN32" s="62">
        <v>63.636363636363633</v>
      </c>
      <c r="AO32" s="62">
        <v>47.619047619047613</v>
      </c>
      <c r="AP32" s="62">
        <v>78.571428571428569</v>
      </c>
      <c r="AQ32" s="62">
        <v>55.555555555555557</v>
      </c>
      <c r="AR32" s="62">
        <v>57.142857142857139</v>
      </c>
      <c r="AS32" s="62">
        <v>55.555555555555557</v>
      </c>
      <c r="AT32" s="62">
        <v>65.873015873015873</v>
      </c>
      <c r="AU32" s="62">
        <v>54.700854700854705</v>
      </c>
      <c r="AV32" s="62">
        <v>53.17460317460317</v>
      </c>
      <c r="AW32" s="62">
        <v>68.518518518518519</v>
      </c>
      <c r="AX32" s="62">
        <v>42.857142857142854</v>
      </c>
      <c r="AY32" s="62">
        <v>48.412698412698404</v>
      </c>
      <c r="AZ32" s="62">
        <v>84.358974358974365</v>
      </c>
      <c r="BA32" s="62">
        <v>66.666666666666657</v>
      </c>
      <c r="BB32" s="62">
        <v>84.615384615384613</v>
      </c>
      <c r="BC32" s="62">
        <v>70.707070707070699</v>
      </c>
      <c r="BD32" s="62">
        <v>84.615384615384613</v>
      </c>
      <c r="BE32" s="62">
        <v>62.62626262626263</v>
      </c>
      <c r="BF32" s="62">
        <v>76.923076923076934</v>
      </c>
      <c r="BG32" s="62">
        <v>65.555555555555557</v>
      </c>
      <c r="BH32" s="62">
        <v>83.333333333333343</v>
      </c>
      <c r="BI32" s="62">
        <v>67.777777777777771</v>
      </c>
      <c r="BJ32" s="62">
        <v>92.307692307692307</v>
      </c>
      <c r="BK32" s="62">
        <v>66.666666666666657</v>
      </c>
      <c r="BL32" s="62">
        <v>80.720390720390725</v>
      </c>
      <c r="BM32" s="62">
        <v>25.396825396825395</v>
      </c>
      <c r="BN32" s="62">
        <v>28.571428571428573</v>
      </c>
      <c r="BO32" s="62">
        <v>13.492063492063494</v>
      </c>
      <c r="BP32" s="62">
        <v>16.239316239316242</v>
      </c>
      <c r="BQ32" s="62">
        <v>12.698412698412698</v>
      </c>
      <c r="BR32" s="62">
        <v>65.740740740740748</v>
      </c>
      <c r="BS32" s="62">
        <v>35.714285714285708</v>
      </c>
      <c r="BT32" s="62">
        <v>23.809523809523807</v>
      </c>
      <c r="BU32" s="62">
        <v>19.841269841269838</v>
      </c>
      <c r="BV32" s="62">
        <v>39.682539682539677</v>
      </c>
      <c r="BW32" s="62">
        <v>59.523809523809518</v>
      </c>
      <c r="BX32" s="62">
        <v>78.042328042328037</v>
      </c>
      <c r="BY32" s="62">
        <v>76.19047619047619</v>
      </c>
      <c r="BZ32" s="62">
        <v>78.571428571428569</v>
      </c>
      <c r="CA32" s="62">
        <v>79.365079365079353</v>
      </c>
      <c r="CB32" s="62">
        <v>58.333333333333336</v>
      </c>
      <c r="CC32" s="62">
        <v>47.619047619047613</v>
      </c>
      <c r="CD32" s="62">
        <v>84.615384615384613</v>
      </c>
      <c r="CE32" s="62">
        <v>43.434343434343432</v>
      </c>
      <c r="CF32" s="62">
        <v>69.230769230769226</v>
      </c>
      <c r="CG32" s="62">
        <v>39.506172839506171</v>
      </c>
      <c r="CH32" s="62">
        <v>100</v>
      </c>
      <c r="CI32" s="62">
        <v>42.857142857142854</v>
      </c>
      <c r="CJ32" s="62">
        <v>61.53846153846154</v>
      </c>
      <c r="CK32" s="62">
        <v>44.444444444444443</v>
      </c>
    </row>
    <row r="33" spans="1:89">
      <c r="A33" s="60" t="s">
        <v>127</v>
      </c>
      <c r="B33" s="61" t="s">
        <v>140</v>
      </c>
      <c r="C33" s="62">
        <v>83.333333333333343</v>
      </c>
      <c r="D33" s="62">
        <v>70.085470085470078</v>
      </c>
      <c r="E33" s="62">
        <v>91.666666666666657</v>
      </c>
      <c r="F33" s="62">
        <v>63.247863247863251</v>
      </c>
      <c r="G33" s="62">
        <v>91.666666666666657</v>
      </c>
      <c r="H33" s="62">
        <v>57.264957264957268</v>
      </c>
      <c r="I33" s="62">
        <v>81.818181818181827</v>
      </c>
      <c r="J33" s="62">
        <v>43.20987654320988</v>
      </c>
      <c r="K33" s="62">
        <v>51.111111111111107</v>
      </c>
      <c r="L33" s="62">
        <v>34.444444444444436</v>
      </c>
      <c r="M33" s="62">
        <v>92.857142857142861</v>
      </c>
      <c r="N33" s="62">
        <v>64.285714285714278</v>
      </c>
      <c r="O33" s="62">
        <v>84.615384615384613</v>
      </c>
      <c r="P33" s="62">
        <v>58.119658119658119</v>
      </c>
      <c r="Q33" s="62">
        <v>85.714285714285708</v>
      </c>
      <c r="R33" s="62">
        <v>52.136752136752136</v>
      </c>
      <c r="S33" s="62">
        <v>72.637362637362628</v>
      </c>
      <c r="T33" s="62">
        <v>51.70940170940171</v>
      </c>
      <c r="U33" s="62">
        <v>100</v>
      </c>
      <c r="V33" s="62">
        <v>58.974358974358971</v>
      </c>
      <c r="W33" s="62">
        <v>78.571428571428569</v>
      </c>
      <c r="X33" s="62">
        <v>49.572649572649574</v>
      </c>
      <c r="Y33" s="62">
        <v>46.153846153846153</v>
      </c>
      <c r="Z33" s="62">
        <v>25</v>
      </c>
      <c r="AA33" s="62">
        <v>69.230769230769226</v>
      </c>
      <c r="AB33" s="62">
        <v>50.925925925925924</v>
      </c>
      <c r="AC33" s="62">
        <v>69.230769230769226</v>
      </c>
      <c r="AD33" s="62">
        <v>74.074074074074076</v>
      </c>
      <c r="AE33" s="62">
        <v>65.079365079365076</v>
      </c>
      <c r="AF33" s="62">
        <v>53.17460317460317</v>
      </c>
      <c r="AG33" s="62">
        <v>57.264957264957268</v>
      </c>
      <c r="AH33" s="62">
        <v>100</v>
      </c>
      <c r="AI33" s="62">
        <v>73.504273504273499</v>
      </c>
      <c r="AJ33" s="62">
        <v>100</v>
      </c>
      <c r="AK33" s="62">
        <v>67.676767676767668</v>
      </c>
      <c r="AL33" s="62">
        <v>92.307692307692307</v>
      </c>
      <c r="AM33" s="62">
        <v>49.572649572649574</v>
      </c>
      <c r="AN33" s="62">
        <v>75</v>
      </c>
      <c r="AO33" s="62">
        <v>33.333333333333329</v>
      </c>
      <c r="AP33" s="62">
        <v>85.714285714285708</v>
      </c>
      <c r="AQ33" s="62">
        <v>56.410256410256402</v>
      </c>
      <c r="AR33" s="62">
        <v>46.153846153846153</v>
      </c>
      <c r="AS33" s="62">
        <v>34.567901234567898</v>
      </c>
      <c r="AT33" s="62">
        <v>53.17460317460317</v>
      </c>
      <c r="AU33" s="62">
        <v>53.17460317460317</v>
      </c>
      <c r="AV33" s="62">
        <v>51.587301587301589</v>
      </c>
      <c r="AW33" s="62">
        <v>75.213675213675216</v>
      </c>
      <c r="AX33" s="62">
        <v>49.206349206349209</v>
      </c>
      <c r="AY33" s="62">
        <v>69.841269841269835</v>
      </c>
      <c r="AZ33" s="62">
        <v>91.515151515151501</v>
      </c>
      <c r="BA33" s="62">
        <v>68.006993006993</v>
      </c>
      <c r="BB33" s="62">
        <v>100</v>
      </c>
      <c r="BC33" s="62">
        <v>64.81481481481481</v>
      </c>
      <c r="BD33" s="62">
        <v>100</v>
      </c>
      <c r="BE33" s="62">
        <v>69.444444444444443</v>
      </c>
      <c r="BF33" s="62">
        <v>66.666666666666657</v>
      </c>
      <c r="BG33" s="62">
        <v>62.962962962962962</v>
      </c>
      <c r="BH33" s="62">
        <v>90.909090909090907</v>
      </c>
      <c r="BI33" s="62">
        <v>61.616161616161619</v>
      </c>
      <c r="BJ33" s="62">
        <v>100</v>
      </c>
      <c r="BK33" s="62">
        <v>81.196581196581207</v>
      </c>
      <c r="BL33" s="62">
        <v>82.454212454212453</v>
      </c>
      <c r="BM33" s="62">
        <v>23.015873015873016</v>
      </c>
      <c r="BN33" s="62">
        <v>17.460317460317462</v>
      </c>
      <c r="BO33" s="62">
        <v>12.820512820512819</v>
      </c>
      <c r="BP33" s="62">
        <v>15.384615384615383</v>
      </c>
      <c r="BQ33" s="62">
        <v>19.047619047619047</v>
      </c>
      <c r="BR33" s="62">
        <v>48.148148148148145</v>
      </c>
      <c r="BS33" s="62">
        <v>45.039682539682538</v>
      </c>
      <c r="BT33" s="62">
        <v>38.888888888888886</v>
      </c>
      <c r="BU33" s="62">
        <v>27.777777777777779</v>
      </c>
      <c r="BV33" s="62">
        <v>52.38095238095238</v>
      </c>
      <c r="BW33" s="62">
        <v>61.111111111111107</v>
      </c>
      <c r="BX33" s="62">
        <v>85.449735449735456</v>
      </c>
      <c r="BY33" s="62">
        <v>88.095238095238102</v>
      </c>
      <c r="BZ33" s="62">
        <v>87.301587301587304</v>
      </c>
      <c r="CA33" s="62">
        <v>80.952380952380963</v>
      </c>
      <c r="CB33" s="62">
        <v>76.923076923076934</v>
      </c>
      <c r="CC33" s="62">
        <v>58.585858585858581</v>
      </c>
      <c r="CD33" s="62">
        <v>30.76923076923077</v>
      </c>
      <c r="CE33" s="62">
        <v>39.393939393939398</v>
      </c>
      <c r="CF33" s="62">
        <v>23.076923076923077</v>
      </c>
      <c r="CG33" s="62">
        <v>36.36363636363636</v>
      </c>
      <c r="CH33" s="62">
        <v>71.428571428571431</v>
      </c>
      <c r="CI33" s="62">
        <v>33.333333333333329</v>
      </c>
      <c r="CJ33" s="62">
        <v>100</v>
      </c>
      <c r="CK33" s="62">
        <v>62.698412698412703</v>
      </c>
    </row>
    <row r="34" spans="1:89">
      <c r="A34" s="60" t="s">
        <v>115</v>
      </c>
      <c r="B34" s="61" t="s">
        <v>141</v>
      </c>
      <c r="C34" s="62">
        <v>87.5</v>
      </c>
      <c r="D34" s="62">
        <v>57.936507936507937</v>
      </c>
      <c r="E34" s="62">
        <v>87.5</v>
      </c>
      <c r="F34" s="62">
        <v>48.412698412698404</v>
      </c>
      <c r="G34" s="62">
        <v>25</v>
      </c>
      <c r="H34" s="62">
        <v>64.444444444444443</v>
      </c>
      <c r="I34" s="62">
        <v>43.75</v>
      </c>
      <c r="J34" s="62">
        <v>40.277777777777779</v>
      </c>
      <c r="K34" s="62">
        <v>22.962962962962965</v>
      </c>
      <c r="L34" s="62">
        <v>22.222222222222221</v>
      </c>
      <c r="M34" s="62">
        <v>68.75</v>
      </c>
      <c r="N34" s="62">
        <v>32.407407407407405</v>
      </c>
      <c r="O34" s="62">
        <v>56.25</v>
      </c>
      <c r="P34" s="62">
        <v>19.999999999999996</v>
      </c>
      <c r="Q34" s="62">
        <v>25</v>
      </c>
      <c r="R34" s="62">
        <v>37.777777777777779</v>
      </c>
      <c r="S34" s="62">
        <v>55.083333333333336</v>
      </c>
      <c r="T34" s="62">
        <v>46.567360109026779</v>
      </c>
      <c r="U34" s="62">
        <v>68.75</v>
      </c>
      <c r="V34" s="62">
        <v>43.434343434343432</v>
      </c>
      <c r="W34" s="62">
        <v>13.333333333333334</v>
      </c>
      <c r="X34" s="62" t="s">
        <v>114</v>
      </c>
      <c r="Y34" s="62">
        <v>46.666666666666664</v>
      </c>
      <c r="Z34" s="62">
        <v>40.277777777777779</v>
      </c>
      <c r="AA34" s="62">
        <v>53.333333333333336</v>
      </c>
      <c r="AB34" s="62">
        <v>38.271604938271608</v>
      </c>
      <c r="AC34" s="62">
        <v>93.333333333333329</v>
      </c>
      <c r="AD34" s="62">
        <v>64.285714285714278</v>
      </c>
      <c r="AE34" s="62">
        <v>30.555555555555554</v>
      </c>
      <c r="AF34" s="62">
        <v>16.296296296296298</v>
      </c>
      <c r="AG34" s="62">
        <v>22.962962962962965</v>
      </c>
      <c r="AH34" s="62">
        <v>80</v>
      </c>
      <c r="AI34" s="62">
        <v>45.370370370370367</v>
      </c>
      <c r="AJ34" s="62">
        <v>75</v>
      </c>
      <c r="AK34" s="62">
        <v>47.008547008547005</v>
      </c>
      <c r="AL34" s="62">
        <v>31.25</v>
      </c>
      <c r="AM34" s="62">
        <v>37.037037037037031</v>
      </c>
      <c r="AN34" s="62">
        <v>40</v>
      </c>
      <c r="AO34" s="62">
        <v>38.095238095238095</v>
      </c>
      <c r="AP34" s="62">
        <v>33.333333333333329</v>
      </c>
      <c r="AQ34" s="62">
        <v>37.037037037037031</v>
      </c>
      <c r="AR34" s="62">
        <v>18.75</v>
      </c>
      <c r="AS34" s="62" t="s">
        <v>114</v>
      </c>
      <c r="AT34" s="62">
        <v>38.194444444444443</v>
      </c>
      <c r="AU34" s="62">
        <v>22.222222222222221</v>
      </c>
      <c r="AV34" s="62">
        <v>17.037037037037035</v>
      </c>
      <c r="AW34" s="62">
        <v>39.25925925925926</v>
      </c>
      <c r="AX34" s="62">
        <v>43.055555555555557</v>
      </c>
      <c r="AY34" s="62">
        <v>29.861111111111111</v>
      </c>
      <c r="AZ34" s="62">
        <v>64.166666666666657</v>
      </c>
      <c r="BA34" s="62">
        <v>35.319735819735818</v>
      </c>
      <c r="BB34" s="62">
        <v>75</v>
      </c>
      <c r="BC34" s="62">
        <v>31.623931623931625</v>
      </c>
      <c r="BD34" s="62">
        <v>43.75</v>
      </c>
      <c r="BE34" s="62">
        <v>25</v>
      </c>
      <c r="BF34" s="62">
        <v>68.75</v>
      </c>
      <c r="BG34" s="62">
        <v>36.36363636363636</v>
      </c>
      <c r="BH34" s="62">
        <v>40</v>
      </c>
      <c r="BI34" s="62">
        <v>45.833333333333329</v>
      </c>
      <c r="BJ34" s="62">
        <v>93.333333333333329</v>
      </c>
      <c r="BK34" s="62">
        <v>37.777777777777779</v>
      </c>
      <c r="BL34" s="62">
        <v>68.412698412698418</v>
      </c>
      <c r="BM34" s="62">
        <v>38.095238095238095</v>
      </c>
      <c r="BN34" s="62">
        <v>25.396825396825395</v>
      </c>
      <c r="BO34" s="62">
        <v>26.984126984126981</v>
      </c>
      <c r="BP34" s="62">
        <v>19.841269841269838</v>
      </c>
      <c r="BQ34" s="62">
        <v>47.619047619047613</v>
      </c>
      <c r="BR34" s="62">
        <v>31.25</v>
      </c>
      <c r="BS34" s="62">
        <v>32.291666666666664</v>
      </c>
      <c r="BT34" s="62">
        <v>34.722222222222221</v>
      </c>
      <c r="BU34" s="62">
        <v>11.805555555555555</v>
      </c>
      <c r="BV34" s="62">
        <v>53.472222222222221</v>
      </c>
      <c r="BW34" s="62">
        <v>29.166666666666664</v>
      </c>
      <c r="BX34" s="62">
        <v>45.601851851851848</v>
      </c>
      <c r="BY34" s="62">
        <v>61.111111111111107</v>
      </c>
      <c r="BZ34" s="62">
        <v>49.305555555555557</v>
      </c>
      <c r="CA34" s="62">
        <v>26.388888888888889</v>
      </c>
      <c r="CB34" s="62">
        <v>31.25</v>
      </c>
      <c r="CC34" s="62">
        <v>27.777777777777779</v>
      </c>
      <c r="CD34" s="62">
        <v>12.5</v>
      </c>
      <c r="CE34" s="62" t="s">
        <v>114</v>
      </c>
      <c r="CF34" s="62">
        <v>20</v>
      </c>
      <c r="CG34" s="62" t="s">
        <v>114</v>
      </c>
      <c r="CH34" s="62">
        <v>40</v>
      </c>
      <c r="CI34" s="62">
        <v>23.809523809523807</v>
      </c>
      <c r="CJ34" s="62">
        <v>18.75</v>
      </c>
      <c r="CK34" s="62" t="s">
        <v>114</v>
      </c>
    </row>
    <row r="35" spans="1:89">
      <c r="A35" s="60" t="s">
        <v>127</v>
      </c>
      <c r="B35" s="61" t="s">
        <v>142</v>
      </c>
      <c r="C35" s="62">
        <v>100</v>
      </c>
      <c r="D35" s="62">
        <v>85.714285714285708</v>
      </c>
      <c r="E35" s="62">
        <v>100</v>
      </c>
      <c r="F35" s="62">
        <v>78.571428571428569</v>
      </c>
      <c r="G35" s="62">
        <v>100</v>
      </c>
      <c r="H35" s="62">
        <v>73.015873015873012</v>
      </c>
      <c r="I35" s="62">
        <v>85.714285714285708</v>
      </c>
      <c r="J35" s="62">
        <v>67.521367521367509</v>
      </c>
      <c r="K35" s="62">
        <v>82.90598290598291</v>
      </c>
      <c r="L35" s="62">
        <v>77.777777777777771</v>
      </c>
      <c r="M35" s="62">
        <v>92.857142857142861</v>
      </c>
      <c r="N35" s="62">
        <v>64.102564102564102</v>
      </c>
      <c r="O35" s="62">
        <v>100</v>
      </c>
      <c r="P35" s="62">
        <v>69.047619047619051</v>
      </c>
      <c r="Q35" s="62">
        <v>100</v>
      </c>
      <c r="R35" s="62">
        <v>63.492063492063494</v>
      </c>
      <c r="S35" s="62">
        <v>92.417582417582409</v>
      </c>
      <c r="T35" s="62">
        <v>74.786324786324784</v>
      </c>
      <c r="U35" s="62">
        <v>100</v>
      </c>
      <c r="V35" s="62">
        <v>76.19047619047619</v>
      </c>
      <c r="W35" s="62">
        <v>84.615384615384613</v>
      </c>
      <c r="X35" s="62">
        <v>73.504273504273499</v>
      </c>
      <c r="Y35" s="62">
        <v>84.615384615384613</v>
      </c>
      <c r="Z35" s="62">
        <v>67.521367521367509</v>
      </c>
      <c r="AA35" s="62">
        <v>100</v>
      </c>
      <c r="AB35" s="62">
        <v>73.80952380952381</v>
      </c>
      <c r="AC35" s="62">
        <v>92.857142857142861</v>
      </c>
      <c r="AD35" s="62">
        <v>82.90598290598291</v>
      </c>
      <c r="AE35" s="62">
        <v>74.603174603174608</v>
      </c>
      <c r="AF35" s="62">
        <v>77.777777777777771</v>
      </c>
      <c r="AG35" s="62">
        <v>68.253968253968253</v>
      </c>
      <c r="AH35" s="62">
        <v>100</v>
      </c>
      <c r="AI35" s="62">
        <v>83.333333333333329</v>
      </c>
      <c r="AJ35" s="62">
        <v>100</v>
      </c>
      <c r="AK35" s="62">
        <v>80.158730158730151</v>
      </c>
      <c r="AL35" s="62">
        <v>100</v>
      </c>
      <c r="AM35" s="62">
        <v>73.80952380952381</v>
      </c>
      <c r="AN35" s="62">
        <v>84.615384615384613</v>
      </c>
      <c r="AO35" s="62">
        <v>61.538461538461533</v>
      </c>
      <c r="AP35" s="62">
        <v>100</v>
      </c>
      <c r="AQ35" s="62">
        <v>64.285714285714278</v>
      </c>
      <c r="AR35" s="62">
        <v>91.666666666666657</v>
      </c>
      <c r="AS35" s="62">
        <v>70.707070707070699</v>
      </c>
      <c r="AT35" s="62">
        <v>74.603174603174608</v>
      </c>
      <c r="AU35" s="62">
        <v>57.936507936507937</v>
      </c>
      <c r="AV35" s="62">
        <v>62.698412698412703</v>
      </c>
      <c r="AW35" s="62">
        <v>84.126984126984127</v>
      </c>
      <c r="AX35" s="62">
        <v>69.047619047619051</v>
      </c>
      <c r="AY35" s="62">
        <v>79.365079365079353</v>
      </c>
      <c r="AZ35" s="62">
        <v>95.128205128205124</v>
      </c>
      <c r="BA35" s="62">
        <v>87.096052096052091</v>
      </c>
      <c r="BB35" s="62">
        <v>100</v>
      </c>
      <c r="BC35" s="62">
        <v>88.095238095238102</v>
      </c>
      <c r="BD35" s="62">
        <v>91.666666666666657</v>
      </c>
      <c r="BE35" s="62">
        <v>89.814814814814824</v>
      </c>
      <c r="BF35" s="62">
        <v>91.666666666666657</v>
      </c>
      <c r="BG35" s="62">
        <v>84.615384615384613</v>
      </c>
      <c r="BH35" s="62">
        <v>100</v>
      </c>
      <c r="BI35" s="62">
        <v>84.92063492063491</v>
      </c>
      <c r="BJ35" s="62">
        <v>92.307692307692307</v>
      </c>
      <c r="BK35" s="62">
        <v>88.034188034188034</v>
      </c>
      <c r="BL35" s="62">
        <v>75.152625152625149</v>
      </c>
      <c r="BM35" s="62">
        <v>35.714285714285715</v>
      </c>
      <c r="BN35" s="62">
        <v>21.428571428571427</v>
      </c>
      <c r="BO35" s="62">
        <v>17.09401709401709</v>
      </c>
      <c r="BP35" s="62">
        <v>22.222222222222221</v>
      </c>
      <c r="BQ35" s="62">
        <v>27.777777777777779</v>
      </c>
      <c r="BR35" s="62">
        <v>52.38095238095238</v>
      </c>
      <c r="BS35" s="62">
        <v>54.365079365079367</v>
      </c>
      <c r="BT35" s="62">
        <v>46.031746031746032</v>
      </c>
      <c r="BU35" s="62">
        <v>38.095238095238095</v>
      </c>
      <c r="BV35" s="62">
        <v>60.317460317460316</v>
      </c>
      <c r="BW35" s="62">
        <v>73.015873015873012</v>
      </c>
      <c r="BX35" s="62">
        <v>86.24338624338624</v>
      </c>
      <c r="BY35" s="62">
        <v>93.650793650793645</v>
      </c>
      <c r="BZ35" s="62">
        <v>84.126984126984127</v>
      </c>
      <c r="CA35" s="62">
        <v>80.952380952380963</v>
      </c>
      <c r="CB35" s="62">
        <v>100</v>
      </c>
      <c r="CC35" s="62">
        <v>71.794871794871796</v>
      </c>
      <c r="CD35" s="62">
        <v>81.818181818181827</v>
      </c>
      <c r="CE35" s="62">
        <v>57.777777777777779</v>
      </c>
      <c r="CF35" s="62">
        <v>60</v>
      </c>
      <c r="CG35" s="62">
        <v>43.055555555555557</v>
      </c>
      <c r="CH35" s="62">
        <v>100</v>
      </c>
      <c r="CI35" s="62">
        <v>60.317460317460316</v>
      </c>
      <c r="CJ35" s="62">
        <v>100</v>
      </c>
      <c r="CK35" s="62">
        <v>62.698412698412703</v>
      </c>
    </row>
    <row r="36" spans="1:89">
      <c r="A36" s="60" t="s">
        <v>122</v>
      </c>
      <c r="B36" s="61" t="s">
        <v>143</v>
      </c>
      <c r="C36" s="62">
        <v>75</v>
      </c>
      <c r="D36" s="62">
        <v>54.629629629629633</v>
      </c>
      <c r="E36" s="62">
        <v>75</v>
      </c>
      <c r="F36" s="62">
        <v>50.925925925925924</v>
      </c>
      <c r="G36" s="62">
        <v>58.333333333333336</v>
      </c>
      <c r="H36" s="62">
        <v>29.292929292929291</v>
      </c>
      <c r="I36" s="62">
        <v>75</v>
      </c>
      <c r="J36" s="62">
        <v>57.575757575757571</v>
      </c>
      <c r="K36" s="62">
        <v>41.666666666666664</v>
      </c>
      <c r="L36" s="62">
        <v>58.333333333333329</v>
      </c>
      <c r="M36" s="62">
        <v>25</v>
      </c>
      <c r="N36" s="62">
        <v>18.18181818181818</v>
      </c>
      <c r="O36" s="62">
        <v>16.666666666666664</v>
      </c>
      <c r="P36" s="62">
        <v>22.222222222222221</v>
      </c>
      <c r="Q36" s="62">
        <v>50</v>
      </c>
      <c r="R36" s="62">
        <v>37.037037037037031</v>
      </c>
      <c r="S36" s="62">
        <v>66.666666666666657</v>
      </c>
      <c r="T36" s="62">
        <v>39.191919191919183</v>
      </c>
      <c r="U36" s="62">
        <v>66.666666666666657</v>
      </c>
      <c r="V36" s="62">
        <v>37.962962962962962</v>
      </c>
      <c r="W36" s="62">
        <v>66.666666666666657</v>
      </c>
      <c r="X36" s="62">
        <v>44.444444444444443</v>
      </c>
      <c r="Y36" s="62">
        <v>50</v>
      </c>
      <c r="Z36" s="62">
        <v>35.353535353535349</v>
      </c>
      <c r="AA36" s="62">
        <v>66.666666666666657</v>
      </c>
      <c r="AB36" s="62">
        <v>28.703703703703706</v>
      </c>
      <c r="AC36" s="62">
        <v>83.333333333333343</v>
      </c>
      <c r="AD36" s="62">
        <v>49.494949494949488</v>
      </c>
      <c r="AE36" s="62">
        <v>41.666666666666664</v>
      </c>
      <c r="AF36" s="62">
        <v>47.222222222222221</v>
      </c>
      <c r="AG36" s="62">
        <v>39.81481481481481</v>
      </c>
      <c r="AH36" s="62">
        <v>80</v>
      </c>
      <c r="AI36" s="62">
        <v>45.454545454545453</v>
      </c>
      <c r="AJ36" s="62">
        <v>63.636363636363633</v>
      </c>
      <c r="AK36" s="62">
        <v>34.444444444444436</v>
      </c>
      <c r="AL36" s="62">
        <v>33.333333333333329</v>
      </c>
      <c r="AM36" s="62">
        <v>14.141414141414144</v>
      </c>
      <c r="AN36" s="62">
        <v>50</v>
      </c>
      <c r="AO36" s="62">
        <v>37.37373737373737</v>
      </c>
      <c r="AP36" s="62">
        <v>50</v>
      </c>
      <c r="AQ36" s="62">
        <v>21.212121212121211</v>
      </c>
      <c r="AR36" s="62">
        <v>66.666666666666657</v>
      </c>
      <c r="AS36" s="62">
        <v>30</v>
      </c>
      <c r="AT36" s="62">
        <v>60.185185185185183</v>
      </c>
      <c r="AU36" s="62">
        <v>31.313131313131315</v>
      </c>
      <c r="AV36" s="62">
        <v>28.703703703703706</v>
      </c>
      <c r="AW36" s="62">
        <v>65.740740740740748</v>
      </c>
      <c r="AX36" s="62">
        <v>40.74074074074074</v>
      </c>
      <c r="AY36" s="62">
        <v>32.407407407407405</v>
      </c>
      <c r="AZ36" s="62">
        <v>81.666666666666671</v>
      </c>
      <c r="BA36" s="62">
        <v>55.575757575757564</v>
      </c>
      <c r="BB36" s="62">
        <v>83.333333333333343</v>
      </c>
      <c r="BC36" s="62">
        <v>56.666666666666657</v>
      </c>
      <c r="BD36" s="62">
        <v>83.333333333333343</v>
      </c>
      <c r="BE36" s="62">
        <v>59.595959595959592</v>
      </c>
      <c r="BF36" s="62">
        <v>83.333333333333343</v>
      </c>
      <c r="BG36" s="62">
        <v>59.595959595959592</v>
      </c>
      <c r="BH36" s="62">
        <v>66.666666666666657</v>
      </c>
      <c r="BI36" s="62">
        <v>36.36363636363636</v>
      </c>
      <c r="BJ36" s="62">
        <v>91.666666666666657</v>
      </c>
      <c r="BK36" s="62">
        <v>65.656565656565661</v>
      </c>
      <c r="BL36" s="62">
        <v>55.555555555555557</v>
      </c>
      <c r="BM36" s="62">
        <v>59.259259259259252</v>
      </c>
      <c r="BN36" s="62">
        <v>39.81481481481481</v>
      </c>
      <c r="BO36" s="62">
        <v>37.962962962962962</v>
      </c>
      <c r="BP36" s="62">
        <v>37.037037037037031</v>
      </c>
      <c r="BQ36" s="62">
        <v>48.148148148148145</v>
      </c>
      <c r="BR36" s="62">
        <v>40.74074074074074</v>
      </c>
      <c r="BS36" s="62">
        <v>36.384680134680131</v>
      </c>
      <c r="BT36" s="62">
        <v>38.888888888888886</v>
      </c>
      <c r="BU36" s="62">
        <v>32.407407407407405</v>
      </c>
      <c r="BV36" s="62">
        <v>38.888888888888886</v>
      </c>
      <c r="BW36" s="62">
        <v>35.353535353535349</v>
      </c>
      <c r="BX36" s="62">
        <v>70.370370370370367</v>
      </c>
      <c r="BY36" s="62">
        <v>71.296296296296291</v>
      </c>
      <c r="BZ36" s="62">
        <v>70.370370370370367</v>
      </c>
      <c r="CA36" s="62">
        <v>69.444444444444443</v>
      </c>
      <c r="CB36" s="62">
        <v>58.333333333333336</v>
      </c>
      <c r="CC36" s="62">
        <v>31.481481481481481</v>
      </c>
      <c r="CD36" s="62">
        <v>0</v>
      </c>
      <c r="CE36" s="62">
        <v>10.101010101010102</v>
      </c>
      <c r="CF36" s="62">
        <v>16.666666666666664</v>
      </c>
      <c r="CG36" s="62">
        <v>21.212121212121211</v>
      </c>
      <c r="CH36" s="62">
        <v>25</v>
      </c>
      <c r="CI36" s="62">
        <v>13.13131313131313</v>
      </c>
      <c r="CJ36" s="62">
        <v>25</v>
      </c>
      <c r="CK36" s="62">
        <v>19.19191919191919</v>
      </c>
    </row>
    <row r="37" spans="1:89">
      <c r="A37" s="60" t="s">
        <v>119</v>
      </c>
      <c r="B37" s="61" t="s">
        <v>144</v>
      </c>
      <c r="C37" s="62">
        <v>93.333333333333329</v>
      </c>
      <c r="D37" s="62">
        <v>58.518518518518519</v>
      </c>
      <c r="E37" s="62">
        <v>93.333333333333329</v>
      </c>
      <c r="F37" s="62">
        <v>49.629629629629626</v>
      </c>
      <c r="G37" s="62">
        <v>100</v>
      </c>
      <c r="H37" s="62">
        <v>69.841269841269835</v>
      </c>
      <c r="I37" s="62">
        <v>76.923076923076934</v>
      </c>
      <c r="J37" s="62">
        <v>46.153846153846153</v>
      </c>
      <c r="K37" s="62">
        <v>43.650793650793652</v>
      </c>
      <c r="L37" s="62">
        <v>62.037037037037031</v>
      </c>
      <c r="M37" s="62">
        <v>72.727272727272734</v>
      </c>
      <c r="N37" s="62">
        <v>16.161616161616163</v>
      </c>
      <c r="O37" s="62">
        <v>78.571428571428569</v>
      </c>
      <c r="P37" s="62">
        <v>63.63636363636364</v>
      </c>
      <c r="Q37" s="62">
        <v>92.857142857142861</v>
      </c>
      <c r="R37" s="62">
        <v>69.444444444444443</v>
      </c>
      <c r="S37" s="62">
        <v>87.032967032967036</v>
      </c>
      <c r="T37" s="62">
        <v>48.792022792022792</v>
      </c>
      <c r="U37" s="62">
        <v>100</v>
      </c>
      <c r="V37" s="62">
        <v>48.888888888888893</v>
      </c>
      <c r="W37" s="62">
        <v>71.428571428571431</v>
      </c>
      <c r="X37" s="62">
        <v>37.777777777777779</v>
      </c>
      <c r="Y37" s="62">
        <v>71.428571428571431</v>
      </c>
      <c r="Z37" s="62">
        <v>43.589743589743591</v>
      </c>
      <c r="AA37" s="62">
        <v>100</v>
      </c>
      <c r="AB37" s="62">
        <v>63.703703703703702</v>
      </c>
      <c r="AC37" s="62">
        <v>92.307692307692307</v>
      </c>
      <c r="AD37" s="62">
        <v>50</v>
      </c>
      <c r="AE37" s="62">
        <v>64.285714285714278</v>
      </c>
      <c r="AF37" s="62">
        <v>59.523809523809518</v>
      </c>
      <c r="AG37" s="62">
        <v>58.518518518518519</v>
      </c>
      <c r="AH37" s="62">
        <v>100</v>
      </c>
      <c r="AI37" s="62">
        <v>63.247863247863251</v>
      </c>
      <c r="AJ37" s="62">
        <v>86.666666666666671</v>
      </c>
      <c r="AK37" s="62">
        <v>59.523809523809518</v>
      </c>
      <c r="AL37" s="62">
        <v>93.333333333333329</v>
      </c>
      <c r="AM37" s="62">
        <v>53.17460317460317</v>
      </c>
      <c r="AN37" s="62">
        <v>100</v>
      </c>
      <c r="AO37" s="62">
        <v>50.370370370370367</v>
      </c>
      <c r="AP37" s="62">
        <v>93.333333333333329</v>
      </c>
      <c r="AQ37" s="62">
        <v>56.296296296296291</v>
      </c>
      <c r="AR37" s="62">
        <v>71.428571428571431</v>
      </c>
      <c r="AS37" s="62">
        <v>34.126984126984119</v>
      </c>
      <c r="AT37" s="62">
        <v>36.296296296296298</v>
      </c>
      <c r="AU37" s="62">
        <v>47.407407407407405</v>
      </c>
      <c r="AV37" s="62">
        <v>56.296296296296291</v>
      </c>
      <c r="AW37" s="62">
        <v>60</v>
      </c>
      <c r="AX37" s="62">
        <v>62.222222222222214</v>
      </c>
      <c r="AY37" s="62">
        <v>61.481481481481481</v>
      </c>
      <c r="AZ37" s="62">
        <v>89.860805860805868</v>
      </c>
      <c r="BA37" s="62">
        <v>60.169312169312164</v>
      </c>
      <c r="BB37" s="62">
        <v>93.333333333333329</v>
      </c>
      <c r="BC37" s="62">
        <v>70.370370370370367</v>
      </c>
      <c r="BD37" s="62">
        <v>85.714285714285708</v>
      </c>
      <c r="BE37" s="62">
        <v>62.222222222222214</v>
      </c>
      <c r="BF37" s="62">
        <v>84.615384615384613</v>
      </c>
      <c r="BG37" s="62">
        <v>49.206349206349209</v>
      </c>
      <c r="BH37" s="62">
        <v>93.333333333333329</v>
      </c>
      <c r="BI37" s="62">
        <v>57.142857142857146</v>
      </c>
      <c r="BJ37" s="62">
        <v>92.307692307692307</v>
      </c>
      <c r="BK37" s="62">
        <v>61.904761904761898</v>
      </c>
      <c r="BL37" s="62">
        <v>87.043549043549049</v>
      </c>
      <c r="BM37" s="62">
        <v>11.904761904761907</v>
      </c>
      <c r="BN37" s="62">
        <v>13.492063492063494</v>
      </c>
      <c r="BO37" s="62">
        <v>18.803418803418804</v>
      </c>
      <c r="BP37" s="62">
        <v>11.851851851851853</v>
      </c>
      <c r="BQ37" s="62">
        <v>8.7301587301587311</v>
      </c>
      <c r="BR37" s="62">
        <v>51.851851851851855</v>
      </c>
      <c r="BS37" s="62">
        <v>45</v>
      </c>
      <c r="BT37" s="62">
        <v>39.999999999999993</v>
      </c>
      <c r="BU37" s="62">
        <v>20.74074074074074</v>
      </c>
      <c r="BV37" s="62">
        <v>58.518518518518519</v>
      </c>
      <c r="BW37" s="62">
        <v>60.74074074074074</v>
      </c>
      <c r="BX37" s="62">
        <v>75.061728395061735</v>
      </c>
      <c r="BY37" s="62">
        <v>77.777777777777771</v>
      </c>
      <c r="BZ37" s="62">
        <v>76.296296296296291</v>
      </c>
      <c r="CA37" s="62">
        <v>71.111111111111114</v>
      </c>
      <c r="CB37" s="62">
        <v>71.428571428571431</v>
      </c>
      <c r="CC37" s="62">
        <v>42.063492063492063</v>
      </c>
      <c r="CD37" s="62">
        <v>30.76923076923077</v>
      </c>
      <c r="CE37" s="62">
        <v>21.367521367521366</v>
      </c>
      <c r="CF37" s="62">
        <v>61.53846153846154</v>
      </c>
      <c r="CG37" s="62">
        <v>30.769230769230766</v>
      </c>
      <c r="CH37" s="62">
        <v>73.333333333333329</v>
      </c>
      <c r="CI37" s="62">
        <v>26.666666666666664</v>
      </c>
      <c r="CJ37" s="62">
        <v>80</v>
      </c>
      <c r="CK37" s="62">
        <v>54.074074074074069</v>
      </c>
    </row>
    <row r="38" spans="1:89">
      <c r="A38" s="60" t="s">
        <v>119</v>
      </c>
      <c r="B38" s="61" t="s">
        <v>145</v>
      </c>
      <c r="C38" s="62">
        <v>78.571428571428569</v>
      </c>
      <c r="D38" s="62">
        <v>82.828282828282838</v>
      </c>
      <c r="E38" s="62">
        <v>92.857142857142861</v>
      </c>
      <c r="F38" s="62">
        <v>82.051282051282058</v>
      </c>
      <c r="G38" s="62">
        <v>92.857142857142861</v>
      </c>
      <c r="H38" s="62">
        <v>64.957264957264954</v>
      </c>
      <c r="I38" s="62">
        <v>85.714285714285708</v>
      </c>
      <c r="J38" s="62">
        <v>73.148148148148138</v>
      </c>
      <c r="K38" s="62">
        <v>80.952380952380963</v>
      </c>
      <c r="L38" s="62">
        <v>41.269841269841272</v>
      </c>
      <c r="M38" s="62">
        <v>50</v>
      </c>
      <c r="N38" s="62">
        <v>92.063492063492063</v>
      </c>
      <c r="O38" s="62">
        <v>100</v>
      </c>
      <c r="P38" s="62">
        <v>92.063492063492063</v>
      </c>
      <c r="Q38" s="62">
        <v>92.857142857142861</v>
      </c>
      <c r="R38" s="62">
        <v>86.324786324786331</v>
      </c>
      <c r="S38" s="62">
        <v>77.142857142857139</v>
      </c>
      <c r="T38" s="62">
        <v>72.842490842490832</v>
      </c>
      <c r="U38" s="62">
        <v>92.857142857142861</v>
      </c>
      <c r="V38" s="62">
        <v>81.196581196581207</v>
      </c>
      <c r="W38" s="62">
        <v>85.714285714285708</v>
      </c>
      <c r="X38" s="62">
        <v>75.925925925925924</v>
      </c>
      <c r="Y38" s="62">
        <v>50</v>
      </c>
      <c r="Z38" s="62">
        <v>39.682539682539677</v>
      </c>
      <c r="AA38" s="62">
        <v>71.428571428571431</v>
      </c>
      <c r="AB38" s="62">
        <v>76.666666666666671</v>
      </c>
      <c r="AC38" s="62">
        <v>85.714285714285708</v>
      </c>
      <c r="AD38" s="62">
        <v>90.740740740740733</v>
      </c>
      <c r="AE38" s="62">
        <v>73.015873015873012</v>
      </c>
      <c r="AF38" s="62">
        <v>65.873015873015873</v>
      </c>
      <c r="AG38" s="62">
        <v>72.222222222222214</v>
      </c>
      <c r="AH38" s="62">
        <v>85.714285714285708</v>
      </c>
      <c r="AI38" s="62">
        <v>85.185185185185176</v>
      </c>
      <c r="AJ38" s="62">
        <v>92.857142857142861</v>
      </c>
      <c r="AK38" s="62">
        <v>85.470085470085465</v>
      </c>
      <c r="AL38" s="62">
        <v>92.857142857142861</v>
      </c>
      <c r="AM38" s="62">
        <v>77.777777777777771</v>
      </c>
      <c r="AN38" s="62">
        <v>42.857142857142854</v>
      </c>
      <c r="AO38" s="62">
        <v>66.666666666666657</v>
      </c>
      <c r="AP38" s="62">
        <v>92.857142857142861</v>
      </c>
      <c r="AQ38" s="62">
        <v>82.051282051282058</v>
      </c>
      <c r="AR38" s="62">
        <v>85.714285714285708</v>
      </c>
      <c r="AS38" s="62">
        <v>78.703703703703709</v>
      </c>
      <c r="AT38" s="62">
        <v>86.50793650793652</v>
      </c>
      <c r="AU38" s="62">
        <v>61.904761904761898</v>
      </c>
      <c r="AV38" s="62">
        <v>53.17460317460317</v>
      </c>
      <c r="AW38" s="62">
        <v>45.238095238095234</v>
      </c>
      <c r="AX38" s="62">
        <v>82.539682539682545</v>
      </c>
      <c r="AY38" s="62">
        <v>84.92063492063491</v>
      </c>
      <c r="AZ38" s="62">
        <v>75.714285714285708</v>
      </c>
      <c r="BA38" s="62">
        <v>68.320512820512818</v>
      </c>
      <c r="BB38" s="62">
        <v>85.714285714285708</v>
      </c>
      <c r="BC38" s="62">
        <v>69.444444444444443</v>
      </c>
      <c r="BD38" s="62">
        <v>71.428571428571431</v>
      </c>
      <c r="BE38" s="62">
        <v>66.666666666666657</v>
      </c>
      <c r="BF38" s="62">
        <v>57.142857142857139</v>
      </c>
      <c r="BG38" s="62">
        <v>51.388888888888886</v>
      </c>
      <c r="BH38" s="62">
        <v>71.428571428571431</v>
      </c>
      <c r="BI38" s="62">
        <v>67.777777777777771</v>
      </c>
      <c r="BJ38" s="62">
        <v>92.857142857142861</v>
      </c>
      <c r="BK38" s="62">
        <v>86.324786324786331</v>
      </c>
      <c r="BL38" s="62">
        <v>96.825396825396822</v>
      </c>
      <c r="BM38" s="62">
        <v>3.9682539682539688</v>
      </c>
      <c r="BN38" s="62">
        <v>3.1746031746031758</v>
      </c>
      <c r="BO38" s="62">
        <v>5.5555555555555554</v>
      </c>
      <c r="BP38" s="62">
        <v>1.5873015873015865</v>
      </c>
      <c r="BQ38" s="62">
        <v>1.5873015873015865</v>
      </c>
      <c r="BR38" s="62">
        <v>42.857142857142854</v>
      </c>
      <c r="BS38" s="62">
        <v>65.476190476190482</v>
      </c>
      <c r="BT38" s="62">
        <v>49.206349206349209</v>
      </c>
      <c r="BU38" s="62">
        <v>24.603174603174605</v>
      </c>
      <c r="BV38" s="62">
        <v>93.650793650793645</v>
      </c>
      <c r="BW38" s="62">
        <v>94.444444444444443</v>
      </c>
      <c r="BX38" s="62">
        <v>92.328042328042329</v>
      </c>
      <c r="BY38" s="62">
        <v>94.444444444444443</v>
      </c>
      <c r="BZ38" s="62">
        <v>90.476190476190467</v>
      </c>
      <c r="CA38" s="62">
        <v>92.063492063492063</v>
      </c>
      <c r="CB38" s="62">
        <v>57.142857142857139</v>
      </c>
      <c r="CC38" s="62">
        <v>77.777777777777771</v>
      </c>
      <c r="CD38" s="62">
        <v>28.571428571428569</v>
      </c>
      <c r="CE38" s="62" t="s">
        <v>114</v>
      </c>
      <c r="CF38" s="62">
        <v>35.714285714285715</v>
      </c>
      <c r="CG38" s="62">
        <v>44.444444444444443</v>
      </c>
      <c r="CH38" s="62">
        <v>78.571428571428569</v>
      </c>
      <c r="CI38" s="62">
        <v>66.666666666666657</v>
      </c>
      <c r="CJ38" s="62">
        <v>92.857142857142861</v>
      </c>
      <c r="CK38" s="62">
        <v>89.743589743589737</v>
      </c>
    </row>
    <row r="39" spans="1:89">
      <c r="A39" s="60" t="s">
        <v>122</v>
      </c>
      <c r="B39" s="61" t="s">
        <v>146</v>
      </c>
      <c r="C39" s="62">
        <v>75</v>
      </c>
      <c r="D39" s="62">
        <v>56.481481481481474</v>
      </c>
      <c r="E39" s="62">
        <v>100</v>
      </c>
      <c r="F39" s="62">
        <v>61.111111111111107</v>
      </c>
      <c r="G39" s="62">
        <v>66.666666666666657</v>
      </c>
      <c r="H39" s="62">
        <v>35.18518518518519</v>
      </c>
      <c r="I39" s="62">
        <v>54.54545454545454</v>
      </c>
      <c r="J39" s="62">
        <v>35.353535353535349</v>
      </c>
      <c r="K39" s="62">
        <v>58.585858585858581</v>
      </c>
      <c r="L39" s="62">
        <v>44.444444444444443</v>
      </c>
      <c r="M39" s="62">
        <v>45.454545454545453</v>
      </c>
      <c r="N39" s="62">
        <v>21.212121212121211</v>
      </c>
      <c r="O39" s="62">
        <v>100</v>
      </c>
      <c r="P39" s="62">
        <v>49.494949494949488</v>
      </c>
      <c r="Q39" s="62">
        <v>90.909090909090907</v>
      </c>
      <c r="R39" s="62">
        <v>45.454545454545453</v>
      </c>
      <c r="S39" s="62">
        <v>59.545454545454547</v>
      </c>
      <c r="T39" s="62">
        <v>31.46464646464646</v>
      </c>
      <c r="U39" s="62">
        <v>91.666666666666657</v>
      </c>
      <c r="V39" s="62">
        <v>45.454545454545453</v>
      </c>
      <c r="W39" s="62">
        <v>45.454545454545453</v>
      </c>
      <c r="X39" s="62">
        <v>22.222222222222221</v>
      </c>
      <c r="Y39" s="62">
        <v>58.333333333333336</v>
      </c>
      <c r="Z39" s="62">
        <v>29.629629629629626</v>
      </c>
      <c r="AA39" s="62">
        <v>27.27272727272727</v>
      </c>
      <c r="AB39" s="62">
        <v>9.0909090909090899</v>
      </c>
      <c r="AC39" s="62">
        <v>75</v>
      </c>
      <c r="AD39" s="62">
        <v>50.925925925925924</v>
      </c>
      <c r="AE39" s="62">
        <v>42.592592592592588</v>
      </c>
      <c r="AF39" s="62">
        <v>49.074074074074076</v>
      </c>
      <c r="AG39" s="62">
        <v>43.518518518518519</v>
      </c>
      <c r="AH39" s="62">
        <v>91.666666666666657</v>
      </c>
      <c r="AI39" s="62">
        <v>56.481481481481474</v>
      </c>
      <c r="AJ39" s="62">
        <v>83.333333333333343</v>
      </c>
      <c r="AK39" s="62">
        <v>47.222222222222221</v>
      </c>
      <c r="AL39" s="62">
        <v>91.666666666666657</v>
      </c>
      <c r="AM39" s="62">
        <v>68.518518518518519</v>
      </c>
      <c r="AN39" s="62">
        <v>66.666666666666657</v>
      </c>
      <c r="AO39" s="62">
        <v>32.407407407407405</v>
      </c>
      <c r="AP39" s="62">
        <v>66.666666666666657</v>
      </c>
      <c r="AQ39" s="62">
        <v>28.703703703703706</v>
      </c>
      <c r="AR39" s="62">
        <v>40</v>
      </c>
      <c r="AS39" s="62">
        <v>15.555555555555554</v>
      </c>
      <c r="AT39" s="62">
        <v>53.703703703703695</v>
      </c>
      <c r="AU39" s="62">
        <v>37.037037037037031</v>
      </c>
      <c r="AV39" s="62">
        <v>37.962962962962962</v>
      </c>
      <c r="AW39" s="62">
        <v>66.666666666666657</v>
      </c>
      <c r="AX39" s="62">
        <v>23.611111111111111</v>
      </c>
      <c r="AY39" s="62">
        <v>43.518518518518519</v>
      </c>
      <c r="AZ39" s="62">
        <v>53.333333333333329</v>
      </c>
      <c r="BA39" s="62">
        <v>29.25925925925926</v>
      </c>
      <c r="BB39" s="62">
        <v>66.666666666666657</v>
      </c>
      <c r="BC39" s="62">
        <v>37.962962962962962</v>
      </c>
      <c r="BD39" s="62">
        <v>33.333333333333329</v>
      </c>
      <c r="BE39" s="62">
        <v>18.518518518518515</v>
      </c>
      <c r="BF39" s="62">
        <v>41.666666666666671</v>
      </c>
      <c r="BG39" s="62">
        <v>21.296296296296294</v>
      </c>
      <c r="BH39" s="62">
        <v>50</v>
      </c>
      <c r="BI39" s="62">
        <v>19.444444444444443</v>
      </c>
      <c r="BJ39" s="62">
        <v>75</v>
      </c>
      <c r="BK39" s="62">
        <v>49.074074074074076</v>
      </c>
      <c r="BL39" s="62">
        <v>82.424242424242422</v>
      </c>
      <c r="BM39" s="62">
        <v>22.222222222222221</v>
      </c>
      <c r="BN39" s="62">
        <v>9.0909090909090899</v>
      </c>
      <c r="BO39" s="62">
        <v>17.171717171717169</v>
      </c>
      <c r="BP39" s="62">
        <v>18.18181818181818</v>
      </c>
      <c r="BQ39" s="62">
        <v>21.212121212121211</v>
      </c>
      <c r="BR39" s="62">
        <v>35.18518518518519</v>
      </c>
      <c r="BS39" s="62">
        <v>23.569023569023567</v>
      </c>
      <c r="BT39" s="62">
        <v>23.148148148148149</v>
      </c>
      <c r="BU39" s="62">
        <v>12.96296296296296</v>
      </c>
      <c r="BV39" s="62">
        <v>20.202020202020204</v>
      </c>
      <c r="BW39" s="62">
        <v>37.962962962962962</v>
      </c>
      <c r="BX39" s="62">
        <v>71.604938271604951</v>
      </c>
      <c r="BY39" s="62">
        <v>75</v>
      </c>
      <c r="BZ39" s="62">
        <v>70.370370370370367</v>
      </c>
      <c r="CA39" s="62">
        <v>69.444444444444443</v>
      </c>
      <c r="CB39" s="62">
        <v>45.454545454545453</v>
      </c>
      <c r="CC39" s="62">
        <v>17.592592592592595</v>
      </c>
      <c r="CD39" s="62">
        <v>20</v>
      </c>
      <c r="CE39" s="62">
        <v>8.0808080808080813</v>
      </c>
      <c r="CF39" s="62">
        <v>30</v>
      </c>
      <c r="CG39" s="62">
        <v>9.0909090909090899</v>
      </c>
      <c r="CH39" s="62">
        <v>40</v>
      </c>
      <c r="CI39" s="62">
        <v>16.666666666666664</v>
      </c>
      <c r="CJ39" s="62">
        <v>50</v>
      </c>
      <c r="CK39" s="62">
        <v>28.703703703703706</v>
      </c>
    </row>
    <row r="40" spans="1:89">
      <c r="A40" s="60" t="s">
        <v>122</v>
      </c>
      <c r="B40" s="61" t="s">
        <v>147</v>
      </c>
      <c r="C40" s="62">
        <v>33.333333333333329</v>
      </c>
      <c r="D40" s="62">
        <v>20.37037037037037</v>
      </c>
      <c r="E40" s="62">
        <v>90.909090909090907</v>
      </c>
      <c r="F40" s="62">
        <v>58.585858585858581</v>
      </c>
      <c r="G40" s="62">
        <v>72.727272727272734</v>
      </c>
      <c r="H40" s="62">
        <v>51.515151515151516</v>
      </c>
      <c r="I40" s="62">
        <v>45.454545454545453</v>
      </c>
      <c r="J40" s="62">
        <v>38.383838383838381</v>
      </c>
      <c r="K40" s="62">
        <v>25.925925925925927</v>
      </c>
      <c r="L40" s="62">
        <v>50.925925925925924</v>
      </c>
      <c r="M40" s="62">
        <v>27.27272727272727</v>
      </c>
      <c r="N40" s="62">
        <v>13.333333333333336</v>
      </c>
      <c r="O40" s="62">
        <v>50</v>
      </c>
      <c r="P40" s="62">
        <v>36.36363636363636</v>
      </c>
      <c r="Q40" s="62">
        <v>66.666666666666657</v>
      </c>
      <c r="R40" s="62">
        <v>47.222222222222221</v>
      </c>
      <c r="S40" s="62">
        <v>65</v>
      </c>
      <c r="T40" s="62">
        <v>51.481481481481481</v>
      </c>
      <c r="U40" s="62">
        <v>75</v>
      </c>
      <c r="V40" s="62">
        <v>48.148148148148145</v>
      </c>
      <c r="W40" s="62">
        <v>58.333333333333336</v>
      </c>
      <c r="X40" s="62">
        <v>50</v>
      </c>
      <c r="Y40" s="62">
        <v>25</v>
      </c>
      <c r="Z40" s="62">
        <v>22.222222222222221</v>
      </c>
      <c r="AA40" s="62">
        <v>83.333333333333343</v>
      </c>
      <c r="AB40" s="62">
        <v>66.666666666666657</v>
      </c>
      <c r="AC40" s="62">
        <v>83.333333333333343</v>
      </c>
      <c r="AD40" s="62">
        <v>70.370370370370367</v>
      </c>
      <c r="AE40" s="62">
        <v>61.111111111111107</v>
      </c>
      <c r="AF40" s="62">
        <v>62.037037037037031</v>
      </c>
      <c r="AG40" s="62">
        <v>59.259259259259252</v>
      </c>
      <c r="AH40" s="62">
        <v>100</v>
      </c>
      <c r="AI40" s="62">
        <v>85.185185185185176</v>
      </c>
      <c r="AJ40" s="62">
        <v>75</v>
      </c>
      <c r="AK40" s="62">
        <v>65.656565656565661</v>
      </c>
      <c r="AL40" s="62">
        <v>83.333333333333343</v>
      </c>
      <c r="AM40" s="62">
        <v>62.962962962962962</v>
      </c>
      <c r="AN40" s="62">
        <v>16.666666666666664</v>
      </c>
      <c r="AO40" s="62">
        <v>16.666666666666664</v>
      </c>
      <c r="AP40" s="62">
        <v>66.666666666666657</v>
      </c>
      <c r="AQ40" s="62">
        <v>48.148148148148145</v>
      </c>
      <c r="AR40" s="62">
        <v>58.333333333333336</v>
      </c>
      <c r="AS40" s="62">
        <v>47.474747474747467</v>
      </c>
      <c r="AT40" s="62">
        <v>62.037037037037031</v>
      </c>
      <c r="AU40" s="62">
        <v>58.333333333333329</v>
      </c>
      <c r="AV40" s="62">
        <v>44.444444444444443</v>
      </c>
      <c r="AW40" s="62">
        <v>87.962962962962948</v>
      </c>
      <c r="AX40" s="62">
        <v>86.111111111111114</v>
      </c>
      <c r="AY40" s="62">
        <v>73.148148148148138</v>
      </c>
      <c r="AZ40" s="62">
        <v>85</v>
      </c>
      <c r="BA40" s="62">
        <v>64.764309764309772</v>
      </c>
      <c r="BB40" s="62">
        <v>100</v>
      </c>
      <c r="BC40" s="62">
        <v>76.851851851851848</v>
      </c>
      <c r="BD40" s="62">
        <v>100</v>
      </c>
      <c r="BE40" s="62">
        <v>72.222222222222214</v>
      </c>
      <c r="BF40" s="62">
        <v>25</v>
      </c>
      <c r="BG40" s="62">
        <v>19.19191919191919</v>
      </c>
      <c r="BH40" s="62">
        <v>100</v>
      </c>
      <c r="BI40" s="62">
        <v>74.074074074074076</v>
      </c>
      <c r="BJ40" s="62">
        <v>100</v>
      </c>
      <c r="BK40" s="62">
        <v>81.481481481481481</v>
      </c>
      <c r="BL40" s="62">
        <v>80.404040404040401</v>
      </c>
      <c r="BM40" s="62">
        <v>16.161616161616163</v>
      </c>
      <c r="BN40" s="62">
        <v>18.18181818181818</v>
      </c>
      <c r="BO40" s="62">
        <v>21.212121212121211</v>
      </c>
      <c r="BP40" s="62">
        <v>22.222222222222221</v>
      </c>
      <c r="BQ40" s="62">
        <v>20.202020202020204</v>
      </c>
      <c r="BR40" s="62">
        <v>32.222222222222221</v>
      </c>
      <c r="BS40" s="62">
        <v>59.027777777777771</v>
      </c>
      <c r="BT40" s="62">
        <v>66.666666666666657</v>
      </c>
      <c r="BU40" s="62">
        <v>38.888888888888886</v>
      </c>
      <c r="BV40" s="62">
        <v>74.074074074074076</v>
      </c>
      <c r="BW40" s="62">
        <v>56.481481481481474</v>
      </c>
      <c r="BX40" s="62">
        <v>86.419753086419746</v>
      </c>
      <c r="BY40" s="62">
        <v>86.111111111111114</v>
      </c>
      <c r="BZ40" s="62">
        <v>87.962962962962948</v>
      </c>
      <c r="CA40" s="62">
        <v>85.185185185185176</v>
      </c>
      <c r="CB40" s="62">
        <v>75</v>
      </c>
      <c r="CC40" s="62">
        <v>64.646464646464651</v>
      </c>
      <c r="CD40" s="62">
        <v>33.333333333333329</v>
      </c>
      <c r="CE40" s="62">
        <v>35.555555555555557</v>
      </c>
      <c r="CF40" s="62">
        <v>45.454545454545453</v>
      </c>
      <c r="CG40" s="62">
        <v>36.36363636363636</v>
      </c>
      <c r="CH40" s="62">
        <v>41.666666666666671</v>
      </c>
      <c r="CI40" s="62">
        <v>44.444444444444443</v>
      </c>
      <c r="CJ40" s="62">
        <v>75</v>
      </c>
      <c r="CK40" s="62">
        <v>49.074074074074076</v>
      </c>
    </row>
    <row r="41" spans="1:89">
      <c r="A41" s="60" t="s">
        <v>110</v>
      </c>
      <c r="B41" s="61" t="s">
        <v>148</v>
      </c>
      <c r="C41" s="62">
        <v>91.666666666666657</v>
      </c>
      <c r="D41" s="62">
        <v>72.727272727272734</v>
      </c>
      <c r="E41" s="62">
        <v>75</v>
      </c>
      <c r="F41" s="62">
        <v>65.555555555555557</v>
      </c>
      <c r="G41" s="62">
        <v>72.727272727272734</v>
      </c>
      <c r="H41" s="62">
        <v>56.79012345679012</v>
      </c>
      <c r="I41" s="62">
        <v>81.818181818181827</v>
      </c>
      <c r="J41" s="62">
        <v>55.555555555555557</v>
      </c>
      <c r="K41" s="62">
        <v>83.333333333333329</v>
      </c>
      <c r="L41" s="62">
        <v>80.808080808080817</v>
      </c>
      <c r="M41" s="62">
        <v>50</v>
      </c>
      <c r="N41" s="62">
        <v>38.888888888888886</v>
      </c>
      <c r="O41" s="62">
        <v>91.666666666666657</v>
      </c>
      <c r="P41" s="62">
        <v>50.505050505050505</v>
      </c>
      <c r="Q41" s="62">
        <v>58.333333333333336</v>
      </c>
      <c r="R41" s="62">
        <v>54.44444444444445</v>
      </c>
      <c r="S41" s="62">
        <v>52.272727272727273</v>
      </c>
      <c r="T41" s="62">
        <v>47.394179894179892</v>
      </c>
      <c r="U41" s="62">
        <v>50</v>
      </c>
      <c r="V41" s="62">
        <v>46.913580246913583</v>
      </c>
      <c r="W41" s="62">
        <v>45.454545454545453</v>
      </c>
      <c r="X41" s="62">
        <v>28.571428571428573</v>
      </c>
      <c r="Y41" s="62">
        <v>45.454545454545453</v>
      </c>
      <c r="Z41" s="62">
        <v>52.38095238095238</v>
      </c>
      <c r="AA41" s="62">
        <v>45.454545454545453</v>
      </c>
      <c r="AB41" s="62">
        <v>48.611111111111107</v>
      </c>
      <c r="AC41" s="62">
        <v>75</v>
      </c>
      <c r="AD41" s="62">
        <v>60.493827160493829</v>
      </c>
      <c r="AE41" s="62">
        <v>52.777777777777779</v>
      </c>
      <c r="AF41" s="62">
        <v>61.111111111111107</v>
      </c>
      <c r="AG41" s="62">
        <v>51.851851851851855</v>
      </c>
      <c r="AH41" s="62">
        <v>100</v>
      </c>
      <c r="AI41" s="62">
        <v>53.535353535353536</v>
      </c>
      <c r="AJ41" s="62">
        <v>81.818181818181827</v>
      </c>
      <c r="AK41" s="62">
        <v>60.606060606060602</v>
      </c>
      <c r="AL41" s="62">
        <v>90.909090909090907</v>
      </c>
      <c r="AM41" s="62">
        <v>55.555555555555557</v>
      </c>
      <c r="AN41" s="62">
        <v>36.363636363636367</v>
      </c>
      <c r="AO41" s="62">
        <v>41.269841269841272</v>
      </c>
      <c r="AP41" s="62">
        <v>90.909090909090907</v>
      </c>
      <c r="AQ41" s="62">
        <v>50.505050505050505</v>
      </c>
      <c r="AR41" s="62">
        <v>45.454545454545453</v>
      </c>
      <c r="AS41" s="62">
        <v>41.269841269841272</v>
      </c>
      <c r="AT41" s="62">
        <v>57.407407407407412</v>
      </c>
      <c r="AU41" s="62">
        <v>62.962962962962962</v>
      </c>
      <c r="AV41" s="62">
        <v>50</v>
      </c>
      <c r="AW41" s="62">
        <v>77.777777777777771</v>
      </c>
      <c r="AX41" s="62">
        <v>66.666666666666657</v>
      </c>
      <c r="AY41" s="62">
        <v>9.7222222222222214</v>
      </c>
      <c r="AZ41" s="62">
        <v>50</v>
      </c>
      <c r="BA41" s="62">
        <v>46.402116402116398</v>
      </c>
      <c r="BB41" s="62">
        <v>50</v>
      </c>
      <c r="BC41" s="62">
        <v>50</v>
      </c>
      <c r="BD41" s="62">
        <v>40</v>
      </c>
      <c r="BE41" s="62">
        <v>41.269841269841272</v>
      </c>
      <c r="BF41" s="62">
        <v>60</v>
      </c>
      <c r="BG41" s="62">
        <v>50</v>
      </c>
      <c r="BH41" s="62">
        <v>20</v>
      </c>
      <c r="BI41" s="62">
        <v>38.888888888888886</v>
      </c>
      <c r="BJ41" s="62">
        <v>80</v>
      </c>
      <c r="BK41" s="62">
        <v>51.851851851851855</v>
      </c>
      <c r="BL41" s="62">
        <v>69.777777777777771</v>
      </c>
      <c r="BM41" s="62">
        <v>32.222222222222221</v>
      </c>
      <c r="BN41" s="62">
        <v>41.111111111111114</v>
      </c>
      <c r="BO41" s="62">
        <v>22.222222222222221</v>
      </c>
      <c r="BP41" s="62">
        <v>24.444444444444446</v>
      </c>
      <c r="BQ41" s="62">
        <v>31.111111111111107</v>
      </c>
      <c r="BR41" s="62">
        <v>57.575757575757571</v>
      </c>
      <c r="BS41" s="62">
        <v>60.51136363636364</v>
      </c>
      <c r="BT41" s="62">
        <v>84.848484848484844</v>
      </c>
      <c r="BU41" s="62">
        <v>64.646464646464651</v>
      </c>
      <c r="BV41" s="62">
        <v>82.828282828282838</v>
      </c>
      <c r="BW41" s="62">
        <v>9.7222222222222214</v>
      </c>
      <c r="BX41" s="62">
        <v>71.380471380471377</v>
      </c>
      <c r="BY41" s="62">
        <v>89.89898989898991</v>
      </c>
      <c r="BZ41" s="62">
        <v>86.868686868686865</v>
      </c>
      <c r="CA41" s="62">
        <v>37.37373737373737</v>
      </c>
      <c r="CB41" s="62">
        <v>90.909090909090907</v>
      </c>
      <c r="CC41" s="62">
        <v>62.222222222222214</v>
      </c>
      <c r="CD41" s="62">
        <v>30</v>
      </c>
      <c r="CE41" s="62">
        <v>34.920634920634924</v>
      </c>
      <c r="CF41" s="62">
        <v>40</v>
      </c>
      <c r="CG41" s="62">
        <v>33.333333333333329</v>
      </c>
      <c r="CH41" s="62">
        <v>50</v>
      </c>
      <c r="CI41" s="62">
        <v>39.682539682539677</v>
      </c>
      <c r="CJ41" s="62">
        <v>60</v>
      </c>
      <c r="CK41" s="62">
        <v>45.679012345679006</v>
      </c>
    </row>
    <row r="42" spans="1:89">
      <c r="A42" s="60" t="s">
        <v>112</v>
      </c>
      <c r="B42" s="61" t="s">
        <v>150</v>
      </c>
      <c r="C42" s="62">
        <v>100</v>
      </c>
      <c r="D42" s="62">
        <v>63.888888888888886</v>
      </c>
      <c r="E42" s="62">
        <v>90.909090909090907</v>
      </c>
      <c r="F42" s="62">
        <v>67.676767676767668</v>
      </c>
      <c r="G42" s="62">
        <v>80</v>
      </c>
      <c r="H42" s="62">
        <v>56.79012345679012</v>
      </c>
      <c r="I42" s="62">
        <v>90</v>
      </c>
      <c r="J42" s="62">
        <v>56.666666666666657</v>
      </c>
      <c r="K42" s="62">
        <v>64.444444444444443</v>
      </c>
      <c r="L42" s="62">
        <v>71.111111111111114</v>
      </c>
      <c r="M42" s="62">
        <v>9.0909090909090917</v>
      </c>
      <c r="N42" s="62" t="s">
        <v>114</v>
      </c>
      <c r="O42" s="62">
        <v>72.727272727272734</v>
      </c>
      <c r="P42" s="62">
        <v>50</v>
      </c>
      <c r="Q42" s="62">
        <v>70</v>
      </c>
      <c r="R42" s="62">
        <v>65.432098765432102</v>
      </c>
      <c r="S42" s="62">
        <v>44.121212121212125</v>
      </c>
      <c r="T42" s="62">
        <v>61.640211640211632</v>
      </c>
      <c r="U42" s="62">
        <v>27.27272727272727</v>
      </c>
      <c r="V42" s="62">
        <v>53.703703703703695</v>
      </c>
      <c r="W42" s="62">
        <v>22.222222222222221</v>
      </c>
      <c r="X42" s="62">
        <v>53.703703703703695</v>
      </c>
      <c r="Y42" s="62">
        <v>60</v>
      </c>
      <c r="Z42" s="62">
        <v>60.317460317460316</v>
      </c>
      <c r="AA42" s="62">
        <v>55.555555555555557</v>
      </c>
      <c r="AB42" s="62">
        <v>68.253968253968253</v>
      </c>
      <c r="AC42" s="62">
        <v>55.555555555555557</v>
      </c>
      <c r="AD42" s="62">
        <v>72.222222222222214</v>
      </c>
      <c r="AE42" s="62">
        <v>43.333333333333336</v>
      </c>
      <c r="AF42" s="62">
        <v>43.333333333333336</v>
      </c>
      <c r="AG42" s="62">
        <v>51.851851851851855</v>
      </c>
      <c r="AH42" s="62">
        <v>70</v>
      </c>
      <c r="AI42" s="62">
        <v>66.666666666666657</v>
      </c>
      <c r="AJ42" s="62">
        <v>80</v>
      </c>
      <c r="AK42" s="62">
        <v>71.604938271604937</v>
      </c>
      <c r="AL42" s="62">
        <v>70</v>
      </c>
      <c r="AM42" s="62">
        <v>59.722222222222221</v>
      </c>
      <c r="AN42" s="62">
        <v>70</v>
      </c>
      <c r="AO42" s="62">
        <v>52.38095238095238</v>
      </c>
      <c r="AP42" s="62">
        <v>42.857142857142854</v>
      </c>
      <c r="AQ42" s="62">
        <v>49.206349206349209</v>
      </c>
      <c r="AR42" s="62">
        <v>25</v>
      </c>
      <c r="AS42" s="62">
        <v>42.222222222222221</v>
      </c>
      <c r="AT42" s="62">
        <v>55.555555555555557</v>
      </c>
      <c r="AU42" s="62">
        <v>48.148148148148145</v>
      </c>
      <c r="AV42" s="62">
        <v>52.222222222222221</v>
      </c>
      <c r="AW42" s="62">
        <v>54.320987654320987</v>
      </c>
      <c r="AX42" s="62">
        <v>69.696969696969688</v>
      </c>
      <c r="AY42" s="62">
        <v>46.913580246913583</v>
      </c>
      <c r="AZ42" s="62">
        <v>52.525252525252519</v>
      </c>
      <c r="BA42" s="62">
        <v>56.719576719576722</v>
      </c>
      <c r="BB42" s="62">
        <v>54.54545454545454</v>
      </c>
      <c r="BC42" s="62">
        <v>44.444444444444443</v>
      </c>
      <c r="BD42" s="62">
        <v>54.54545454545454</v>
      </c>
      <c r="BE42" s="62">
        <v>55.555555555555557</v>
      </c>
      <c r="BF42" s="62">
        <v>45.454545454545453</v>
      </c>
      <c r="BG42" s="62">
        <v>55.555555555555557</v>
      </c>
      <c r="BH42" s="62">
        <v>44.444444444444443</v>
      </c>
      <c r="BI42" s="62">
        <v>74.074074074074076</v>
      </c>
      <c r="BJ42" s="62">
        <v>63.636363636363633</v>
      </c>
      <c r="BK42" s="62">
        <v>53.968253968253961</v>
      </c>
      <c r="BL42" s="62">
        <v>80.738496071829402</v>
      </c>
      <c r="BM42" s="62">
        <v>17.171717171717169</v>
      </c>
      <c r="BN42" s="62">
        <v>7.7777777777777768</v>
      </c>
      <c r="BO42" s="62">
        <v>11.111111111111111</v>
      </c>
      <c r="BP42" s="62">
        <v>24.691358024691358</v>
      </c>
      <c r="BQ42" s="62">
        <v>35.555555555555557</v>
      </c>
      <c r="BR42" s="62">
        <v>49.074074074074076</v>
      </c>
      <c r="BS42" s="62">
        <v>44.189113355780016</v>
      </c>
      <c r="BT42" s="62">
        <v>44.444444444444443</v>
      </c>
      <c r="BU42" s="62">
        <v>26.262626262626263</v>
      </c>
      <c r="BV42" s="62">
        <v>56.666666666666657</v>
      </c>
      <c r="BW42" s="62">
        <v>49.382716049382715</v>
      </c>
      <c r="BX42" s="62">
        <v>66.049382716049379</v>
      </c>
      <c r="BY42" s="62">
        <v>62.037037037037031</v>
      </c>
      <c r="BZ42" s="62">
        <v>73.148148148148138</v>
      </c>
      <c r="CA42" s="62">
        <v>62.962962962962962</v>
      </c>
      <c r="CB42" s="62">
        <v>30</v>
      </c>
      <c r="CC42" s="62">
        <v>44.444444444444443</v>
      </c>
      <c r="CD42" s="62">
        <v>72.727272727272734</v>
      </c>
      <c r="CE42" s="62">
        <v>60.317460317460316</v>
      </c>
      <c r="CF42" s="62">
        <v>66.666666666666657</v>
      </c>
      <c r="CG42" s="62">
        <v>57.407407407407412</v>
      </c>
      <c r="CH42" s="62">
        <v>50</v>
      </c>
      <c r="CI42" s="62">
        <v>58.730158730158728</v>
      </c>
      <c r="CJ42" s="62">
        <v>63.636363636363633</v>
      </c>
      <c r="CK42" s="62">
        <v>50</v>
      </c>
    </row>
    <row r="43" spans="1:89">
      <c r="A43" s="60" t="s">
        <v>122</v>
      </c>
      <c r="B43" s="61" t="s">
        <v>151</v>
      </c>
      <c r="C43" s="62">
        <v>100</v>
      </c>
      <c r="D43" s="62">
        <v>74.074074074074076</v>
      </c>
      <c r="E43" s="62">
        <v>100</v>
      </c>
      <c r="F43" s="62">
        <v>73.333333333333329</v>
      </c>
      <c r="G43" s="62">
        <v>92.857142857142861</v>
      </c>
      <c r="H43" s="62">
        <v>68.376068376068375</v>
      </c>
      <c r="I43" s="62">
        <v>100</v>
      </c>
      <c r="J43" s="62">
        <v>65.925925925925924</v>
      </c>
      <c r="K43" s="62">
        <v>82.051282051282058</v>
      </c>
      <c r="L43" s="62">
        <v>73.80952380952381</v>
      </c>
      <c r="M43" s="62">
        <v>53.846153846153847</v>
      </c>
      <c r="N43" s="62">
        <v>65.277777777777771</v>
      </c>
      <c r="O43" s="62">
        <v>93.333333333333329</v>
      </c>
      <c r="P43" s="62">
        <v>73.504273504273499</v>
      </c>
      <c r="Q43" s="62">
        <v>92.857142857142861</v>
      </c>
      <c r="R43" s="62">
        <v>65.079365079365076</v>
      </c>
      <c r="S43" s="62" t="s">
        <v>114</v>
      </c>
      <c r="T43" s="62">
        <v>50.732082732082731</v>
      </c>
      <c r="U43" s="62" t="s">
        <v>114</v>
      </c>
      <c r="V43" s="62">
        <v>57.777777777777779</v>
      </c>
      <c r="W43" s="62" t="s">
        <v>114</v>
      </c>
      <c r="X43" s="62">
        <v>48.484848484848477</v>
      </c>
      <c r="Y43" s="62" t="s">
        <v>114</v>
      </c>
      <c r="Z43" s="62">
        <v>42.424242424242422</v>
      </c>
      <c r="AA43" s="62" t="s">
        <v>114</v>
      </c>
      <c r="AB43" s="62">
        <v>30.158730158730158</v>
      </c>
      <c r="AC43" s="62" t="s">
        <v>114</v>
      </c>
      <c r="AD43" s="62">
        <v>74.81481481481481</v>
      </c>
      <c r="AE43" s="62">
        <v>65.925925925925924</v>
      </c>
      <c r="AF43" s="62">
        <v>61.111111111111107</v>
      </c>
      <c r="AG43" s="62">
        <v>62.698412698412703</v>
      </c>
      <c r="AH43" s="62">
        <v>100</v>
      </c>
      <c r="AI43" s="62">
        <v>75.396825396825392</v>
      </c>
      <c r="AJ43" s="62">
        <v>81.818181818181827</v>
      </c>
      <c r="AK43" s="62">
        <v>62.962962962962962</v>
      </c>
      <c r="AL43" s="62">
        <v>71.428571428571431</v>
      </c>
      <c r="AM43" s="62">
        <v>58.585858585858581</v>
      </c>
      <c r="AN43" s="62">
        <v>45.454545454545453</v>
      </c>
      <c r="AO43" s="62">
        <v>48.148148148148145</v>
      </c>
      <c r="AP43" s="62">
        <v>66.666666666666657</v>
      </c>
      <c r="AQ43" s="62">
        <v>54.545454545454547</v>
      </c>
      <c r="AR43" s="62">
        <v>23.076923076923077</v>
      </c>
      <c r="AS43" s="62" t="s">
        <v>114</v>
      </c>
      <c r="AT43" s="62">
        <v>65.185185185185176</v>
      </c>
      <c r="AU43" s="62">
        <v>57.777777777777779</v>
      </c>
      <c r="AV43" s="62">
        <v>52.592592592592588</v>
      </c>
      <c r="AW43" s="62">
        <v>75.213675213675216</v>
      </c>
      <c r="AX43" s="62">
        <v>40.170940170940163</v>
      </c>
      <c r="AY43" s="62">
        <v>29.05982905982906</v>
      </c>
      <c r="AZ43" s="62" t="s">
        <v>114</v>
      </c>
      <c r="BA43" s="62">
        <v>49.663817663817653</v>
      </c>
      <c r="BB43" s="62" t="s">
        <v>114</v>
      </c>
      <c r="BC43" s="62">
        <v>52.592592592592588</v>
      </c>
      <c r="BD43" s="62" t="s">
        <v>114</v>
      </c>
      <c r="BE43" s="62">
        <v>45.185185185185183</v>
      </c>
      <c r="BF43" s="62" t="s">
        <v>114</v>
      </c>
      <c r="BG43" s="62">
        <v>45.925925925925931</v>
      </c>
      <c r="BH43" s="62" t="s">
        <v>114</v>
      </c>
      <c r="BI43" s="62">
        <v>40.170940170940163</v>
      </c>
      <c r="BJ43" s="62" t="s">
        <v>114</v>
      </c>
      <c r="BK43" s="62">
        <v>64.444444444444443</v>
      </c>
      <c r="BL43" s="62">
        <v>72.96866096866097</v>
      </c>
      <c r="BM43" s="62">
        <v>41.481481481481481</v>
      </c>
      <c r="BN43" s="62">
        <v>14.814814814814817</v>
      </c>
      <c r="BO43" s="62">
        <v>20.74074074074074</v>
      </c>
      <c r="BP43" s="62">
        <v>24.786324786324787</v>
      </c>
      <c r="BQ43" s="62">
        <v>33.333333333333329</v>
      </c>
      <c r="BR43" s="62">
        <v>28.888888888888889</v>
      </c>
      <c r="BS43" s="62">
        <v>47.5</v>
      </c>
      <c r="BT43" s="62">
        <v>51.111111111111107</v>
      </c>
      <c r="BU43" s="62">
        <v>38.095238095238095</v>
      </c>
      <c r="BV43" s="62">
        <v>54.761904761904766</v>
      </c>
      <c r="BW43" s="62">
        <v>46.031746031746032</v>
      </c>
      <c r="BX43" s="62">
        <v>88.8888888888889</v>
      </c>
      <c r="BY43" s="62">
        <v>92.592592592592595</v>
      </c>
      <c r="BZ43" s="62">
        <v>86.666666666666671</v>
      </c>
      <c r="CA43" s="62">
        <v>87.407407407407405</v>
      </c>
      <c r="CB43" s="62">
        <v>78.571428571428569</v>
      </c>
      <c r="CC43" s="62">
        <v>57.575757575757571</v>
      </c>
      <c r="CD43" s="62">
        <v>57.142857142857139</v>
      </c>
      <c r="CE43" s="62">
        <v>45.679012345679006</v>
      </c>
      <c r="CF43" s="62">
        <v>44.444444444444443</v>
      </c>
      <c r="CG43" s="62">
        <v>44.444444444444443</v>
      </c>
      <c r="CH43" s="62">
        <v>66.666666666666657</v>
      </c>
      <c r="CI43" s="62">
        <v>53.535353535353536</v>
      </c>
      <c r="CJ43" s="62">
        <v>85.714285714285708</v>
      </c>
      <c r="CK43" s="62">
        <v>58.974358974358971</v>
      </c>
    </row>
    <row r="44" spans="1:89">
      <c r="A44" s="60" t="s">
        <v>112</v>
      </c>
      <c r="B44" s="61" t="s">
        <v>152</v>
      </c>
      <c r="C44" s="62">
        <v>93.75</v>
      </c>
      <c r="D44" s="62">
        <v>78.518518518518519</v>
      </c>
      <c r="E44" s="62">
        <v>93.75</v>
      </c>
      <c r="F44" s="62">
        <v>65.925925925925924</v>
      </c>
      <c r="G44" s="62">
        <v>86.666666666666671</v>
      </c>
      <c r="H44" s="62">
        <v>54.074074074074069</v>
      </c>
      <c r="I44" s="62">
        <v>87.5</v>
      </c>
      <c r="J44" s="62">
        <v>63.194444444444443</v>
      </c>
      <c r="K44" s="62">
        <v>68.888888888888886</v>
      </c>
      <c r="L44" s="62">
        <v>67.407407407407405</v>
      </c>
      <c r="M44" s="62">
        <v>57.142857142857139</v>
      </c>
      <c r="N44" s="62">
        <v>38.888888888888886</v>
      </c>
      <c r="O44" s="62">
        <v>100</v>
      </c>
      <c r="P44" s="62">
        <v>64.444444444444443</v>
      </c>
      <c r="Q44" s="62">
        <v>86.666666666666671</v>
      </c>
      <c r="R44" s="62">
        <v>54.074074074074069</v>
      </c>
      <c r="S44" s="62">
        <v>69.25</v>
      </c>
      <c r="T44" s="62">
        <v>51.206349206349202</v>
      </c>
      <c r="U44" s="62">
        <v>62.5</v>
      </c>
      <c r="V44" s="62">
        <v>46.031746031746032</v>
      </c>
      <c r="W44" s="62">
        <v>46.666666666666664</v>
      </c>
      <c r="X44" s="62">
        <v>32.222222222222221</v>
      </c>
      <c r="Y44" s="62">
        <v>62.5</v>
      </c>
      <c r="Z44" s="62">
        <v>42.857142857142854</v>
      </c>
      <c r="AA44" s="62">
        <v>93.333333333333329</v>
      </c>
      <c r="AB44" s="62">
        <v>69.841269841269835</v>
      </c>
      <c r="AC44" s="62">
        <v>81.25</v>
      </c>
      <c r="AD44" s="62">
        <v>65.079365079365076</v>
      </c>
      <c r="AE44" s="62">
        <v>68.75</v>
      </c>
      <c r="AF44" s="62">
        <v>72.916666666666657</v>
      </c>
      <c r="AG44" s="62">
        <v>68.888888888888886</v>
      </c>
      <c r="AH44" s="62">
        <v>100</v>
      </c>
      <c r="AI44" s="62">
        <v>75</v>
      </c>
      <c r="AJ44" s="62">
        <v>75</v>
      </c>
      <c r="AK44" s="62">
        <v>71.111111111111114</v>
      </c>
      <c r="AL44" s="62">
        <v>93.333333333333329</v>
      </c>
      <c r="AM44" s="62">
        <v>73.80952380952381</v>
      </c>
      <c r="AN44" s="62">
        <v>66.666666666666657</v>
      </c>
      <c r="AO44" s="62">
        <v>56.481481481481474</v>
      </c>
      <c r="AP44" s="62">
        <v>93.75</v>
      </c>
      <c r="AQ44" s="62">
        <v>65.925925925925924</v>
      </c>
      <c r="AR44" s="62">
        <v>71.428571428571431</v>
      </c>
      <c r="AS44" s="62">
        <v>54.700854700854705</v>
      </c>
      <c r="AT44" s="62">
        <v>66.666666666666657</v>
      </c>
      <c r="AU44" s="62">
        <v>74.305555555555557</v>
      </c>
      <c r="AV44" s="62">
        <v>67.361111111111114</v>
      </c>
      <c r="AW44" s="62">
        <v>70.833333333333329</v>
      </c>
      <c r="AX44" s="62">
        <v>74.305555555555557</v>
      </c>
      <c r="AY44" s="62">
        <v>66.666666666666657</v>
      </c>
      <c r="AZ44" s="62">
        <v>61.147435897435898</v>
      </c>
      <c r="BA44" s="62">
        <v>55.948717948717942</v>
      </c>
      <c r="BB44" s="62">
        <v>56.25</v>
      </c>
      <c r="BC44" s="62">
        <v>56.410256410256402</v>
      </c>
      <c r="BD44" s="62">
        <v>46.153846153846153</v>
      </c>
      <c r="BE44" s="62">
        <v>45.55555555555555</v>
      </c>
      <c r="BF44" s="62">
        <v>50</v>
      </c>
      <c r="BG44" s="62">
        <v>41.666666666666664</v>
      </c>
      <c r="BH44" s="62">
        <v>80</v>
      </c>
      <c r="BI44" s="62">
        <v>71.296296296296291</v>
      </c>
      <c r="BJ44" s="62">
        <v>73.333333333333329</v>
      </c>
      <c r="BK44" s="62">
        <v>64.81481481481481</v>
      </c>
      <c r="BL44" s="62">
        <v>67.181522181522183</v>
      </c>
      <c r="BM44" s="62">
        <v>41.025641025641029</v>
      </c>
      <c r="BN44" s="62">
        <v>54.629629629629633</v>
      </c>
      <c r="BO44" s="62">
        <v>15.87301587301587</v>
      </c>
      <c r="BP44" s="62">
        <v>16.666666666666664</v>
      </c>
      <c r="BQ44" s="62">
        <v>35.897435897435898</v>
      </c>
      <c r="BR44" s="62">
        <v>42.857142857142854</v>
      </c>
      <c r="BS44" s="62">
        <v>55.283119658119659</v>
      </c>
      <c r="BT44" s="62">
        <v>48.888888888888893</v>
      </c>
      <c r="BU44" s="62">
        <v>23.076923076923077</v>
      </c>
      <c r="BV44" s="62">
        <v>84.722222222222214</v>
      </c>
      <c r="BW44" s="62">
        <v>64.444444444444443</v>
      </c>
      <c r="BX44" s="62">
        <v>89.783950617283949</v>
      </c>
      <c r="BY44" s="62">
        <v>90.972222222222214</v>
      </c>
      <c r="BZ44" s="62">
        <v>90.972222222222214</v>
      </c>
      <c r="CA44" s="62">
        <v>87.407407407407405</v>
      </c>
      <c r="CB44" s="62">
        <v>86.666666666666671</v>
      </c>
      <c r="CC44" s="62">
        <v>58.974358974358971</v>
      </c>
      <c r="CD44" s="62">
        <v>50</v>
      </c>
      <c r="CE44" s="62">
        <v>37.37373737373737</v>
      </c>
      <c r="CF44" s="62">
        <v>53.846153846153847</v>
      </c>
      <c r="CG44" s="62">
        <v>45.454545454545453</v>
      </c>
      <c r="CH44" s="62">
        <v>86.666666666666671</v>
      </c>
      <c r="CI44" s="62">
        <v>56.349206349206341</v>
      </c>
      <c r="CJ44" s="62">
        <v>80</v>
      </c>
      <c r="CK44" s="62">
        <v>69.230769230769226</v>
      </c>
    </row>
    <row r="45" spans="1:89">
      <c r="A45" s="60" t="s">
        <v>115</v>
      </c>
      <c r="B45" s="61" t="s">
        <v>153</v>
      </c>
      <c r="C45" s="62">
        <v>92.307692307692307</v>
      </c>
      <c r="D45" s="62">
        <v>66.239316239316238</v>
      </c>
      <c r="E45" s="62">
        <v>84.615384615384613</v>
      </c>
      <c r="F45" s="62">
        <v>51.282051282051277</v>
      </c>
      <c r="G45" s="62">
        <v>76.923076923076934</v>
      </c>
      <c r="H45" s="62">
        <v>41.025641025641029</v>
      </c>
      <c r="I45" s="62">
        <v>50</v>
      </c>
      <c r="J45" s="62">
        <v>40.404040404040408</v>
      </c>
      <c r="K45" s="62">
        <v>44.444444444444443</v>
      </c>
      <c r="L45" s="62">
        <v>42.129629629629633</v>
      </c>
      <c r="M45" s="62">
        <v>53.846153846153847</v>
      </c>
      <c r="N45" s="62">
        <v>45.454545454545453</v>
      </c>
      <c r="O45" s="62">
        <v>76.923076923076934</v>
      </c>
      <c r="P45" s="62">
        <v>52.136752136752136</v>
      </c>
      <c r="Q45" s="62">
        <v>84.615384615384613</v>
      </c>
      <c r="R45" s="62">
        <v>55.555555555555557</v>
      </c>
      <c r="S45" s="62">
        <v>76.666666666666657</v>
      </c>
      <c r="T45" s="62">
        <v>53.78658378658379</v>
      </c>
      <c r="U45" s="62">
        <v>92.307692307692307</v>
      </c>
      <c r="V45" s="62">
        <v>63.247863247863251</v>
      </c>
      <c r="W45" s="62">
        <v>30.76923076923077</v>
      </c>
      <c r="X45" s="62">
        <v>43.434343434343432</v>
      </c>
      <c r="Y45" s="62">
        <v>84.615384615384613</v>
      </c>
      <c r="Z45" s="62">
        <v>45.299145299145295</v>
      </c>
      <c r="AA45" s="62">
        <v>83.333333333333343</v>
      </c>
      <c r="AB45" s="62">
        <v>53.703703703703695</v>
      </c>
      <c r="AC45" s="62">
        <v>92.307692307692307</v>
      </c>
      <c r="AD45" s="62">
        <v>63.247863247863251</v>
      </c>
      <c r="AE45" s="62">
        <v>51.388888888888886</v>
      </c>
      <c r="AF45" s="62">
        <v>53.84615384615384</v>
      </c>
      <c r="AG45" s="62">
        <v>43.162393162393165</v>
      </c>
      <c r="AH45" s="62">
        <v>100</v>
      </c>
      <c r="AI45" s="62">
        <v>59.82905982905983</v>
      </c>
      <c r="AJ45" s="62">
        <v>100</v>
      </c>
      <c r="AK45" s="62">
        <v>54.44444444444445</v>
      </c>
      <c r="AL45" s="62">
        <v>92.307692307692307</v>
      </c>
      <c r="AM45" s="62">
        <v>55.555555555555557</v>
      </c>
      <c r="AN45" s="62">
        <v>23.076923076923077</v>
      </c>
      <c r="AO45" s="62">
        <v>29.292929292929291</v>
      </c>
      <c r="AP45" s="62">
        <v>66.666666666666657</v>
      </c>
      <c r="AQ45" s="62">
        <v>40.277777777777779</v>
      </c>
      <c r="AR45" s="62">
        <v>27.27272727272727</v>
      </c>
      <c r="AS45" s="62">
        <v>36.111111111111107</v>
      </c>
      <c r="AT45" s="62">
        <v>59.82905982905983</v>
      </c>
      <c r="AU45" s="62">
        <v>35.18518518518519</v>
      </c>
      <c r="AV45" s="62">
        <v>27.777777777777779</v>
      </c>
      <c r="AW45" s="62">
        <v>65.740740740740748</v>
      </c>
      <c r="AX45" s="62">
        <v>84.615384615384613</v>
      </c>
      <c r="AY45" s="62">
        <v>18.518518518518515</v>
      </c>
      <c r="AZ45" s="62">
        <v>78.846153846153854</v>
      </c>
      <c r="BA45" s="62">
        <v>58.068376068376061</v>
      </c>
      <c r="BB45" s="62">
        <v>84.615384615384613</v>
      </c>
      <c r="BC45" s="62">
        <v>60.683760683760681</v>
      </c>
      <c r="BD45" s="62">
        <v>58.333333333333336</v>
      </c>
      <c r="BE45" s="62">
        <v>60</v>
      </c>
      <c r="BF45" s="62">
        <v>84.615384615384613</v>
      </c>
      <c r="BG45" s="62">
        <v>52.991452991452988</v>
      </c>
      <c r="BH45" s="62">
        <v>83.333333333333343</v>
      </c>
      <c r="BI45" s="62">
        <v>56.481481481481474</v>
      </c>
      <c r="BJ45" s="62">
        <v>83.333333333333343</v>
      </c>
      <c r="BK45" s="62">
        <v>60.185185185185183</v>
      </c>
      <c r="BL45" s="62">
        <v>73.696969696969703</v>
      </c>
      <c r="BM45" s="62">
        <v>27.272727272727273</v>
      </c>
      <c r="BN45" s="62">
        <v>22.222222222222221</v>
      </c>
      <c r="BO45" s="62">
        <v>24.444444444444446</v>
      </c>
      <c r="BP45" s="62">
        <v>23.232323232323232</v>
      </c>
      <c r="BQ45" s="62">
        <v>34.343434343434339</v>
      </c>
      <c r="BR45" s="62">
        <v>20.37037037037037</v>
      </c>
      <c r="BS45" s="62">
        <v>37.019230769230766</v>
      </c>
      <c r="BT45" s="62">
        <v>38.46153846153846</v>
      </c>
      <c r="BU45" s="62">
        <v>23.148148148148149</v>
      </c>
      <c r="BV45" s="62">
        <v>84.615384615384613</v>
      </c>
      <c r="BW45" s="62">
        <v>1.8518518518518525</v>
      </c>
      <c r="BX45" s="62">
        <v>48.836657169990502</v>
      </c>
      <c r="BY45" s="62">
        <v>71.296296296296291</v>
      </c>
      <c r="BZ45" s="62">
        <v>60.683760683760681</v>
      </c>
      <c r="CA45" s="62">
        <v>14.529914529914526</v>
      </c>
      <c r="CB45" s="62">
        <v>84.615384615384613</v>
      </c>
      <c r="CC45" s="62">
        <v>54.700854700854705</v>
      </c>
      <c r="CD45" s="62">
        <v>45.454545454545453</v>
      </c>
      <c r="CE45" s="62">
        <v>42.424242424242422</v>
      </c>
      <c r="CF45" s="62">
        <v>40</v>
      </c>
      <c r="CG45" s="62">
        <v>42.222222222222221</v>
      </c>
      <c r="CH45" s="62">
        <v>84.615384615384613</v>
      </c>
      <c r="CI45" s="62">
        <v>47.008547008547005</v>
      </c>
      <c r="CJ45" s="62">
        <v>75</v>
      </c>
      <c r="CK45" s="62">
        <v>50</v>
      </c>
    </row>
    <row r="46" spans="1:89">
      <c r="A46" s="60" t="s">
        <v>127</v>
      </c>
      <c r="B46" s="61" t="s">
        <v>154</v>
      </c>
      <c r="C46" s="62">
        <v>100</v>
      </c>
      <c r="D46" s="62">
        <v>79.487179487179475</v>
      </c>
      <c r="E46" s="62">
        <v>92.307692307692307</v>
      </c>
      <c r="F46" s="62">
        <v>71.296296296296291</v>
      </c>
      <c r="G46" s="62">
        <v>100</v>
      </c>
      <c r="H46" s="62">
        <v>77.777777777777771</v>
      </c>
      <c r="I46" s="62">
        <v>100</v>
      </c>
      <c r="J46" s="62">
        <v>67.521367521367509</v>
      </c>
      <c r="K46" s="62">
        <v>67.521367521367509</v>
      </c>
      <c r="L46" s="62">
        <v>66.666666666666657</v>
      </c>
      <c r="M46" s="62">
        <v>84.615384615384613</v>
      </c>
      <c r="N46" s="62">
        <v>59.595959595959592</v>
      </c>
      <c r="O46" s="62">
        <v>100</v>
      </c>
      <c r="P46" s="62">
        <v>59.82905982905983</v>
      </c>
      <c r="Q46" s="62">
        <v>92.307692307692307</v>
      </c>
      <c r="R46" s="62">
        <v>55.555555555555557</v>
      </c>
      <c r="S46" s="62">
        <v>90.641025641025635</v>
      </c>
      <c r="T46" s="62">
        <v>66.043771043771045</v>
      </c>
      <c r="U46" s="62">
        <v>84.615384615384613</v>
      </c>
      <c r="V46" s="62">
        <v>73.737373737373744</v>
      </c>
      <c r="W46" s="62">
        <v>92.307692307692307</v>
      </c>
      <c r="X46" s="62">
        <v>63.888888888888886</v>
      </c>
      <c r="Y46" s="62">
        <v>84.615384615384613</v>
      </c>
      <c r="Z46" s="62">
        <v>64.646464646464651</v>
      </c>
      <c r="AA46" s="62">
        <v>91.666666666666657</v>
      </c>
      <c r="AB46" s="62">
        <v>57.575757575757571</v>
      </c>
      <c r="AC46" s="62">
        <v>100</v>
      </c>
      <c r="AD46" s="62">
        <v>70.370370370370367</v>
      </c>
      <c r="AE46" s="62">
        <v>62.393162393162385</v>
      </c>
      <c r="AF46" s="62">
        <v>74.358974358974365</v>
      </c>
      <c r="AG46" s="62">
        <v>72.649572649572647</v>
      </c>
      <c r="AH46" s="62">
        <v>100</v>
      </c>
      <c r="AI46" s="62">
        <v>71.717171717171709</v>
      </c>
      <c r="AJ46" s="62">
        <v>84.615384615384613</v>
      </c>
      <c r="AK46" s="62">
        <v>61.616161616161619</v>
      </c>
      <c r="AL46" s="62">
        <v>84.615384615384613</v>
      </c>
      <c r="AM46" s="62">
        <v>57.575757575757571</v>
      </c>
      <c r="AN46" s="62">
        <v>76.923076923076934</v>
      </c>
      <c r="AO46" s="62">
        <v>44.444444444444443</v>
      </c>
      <c r="AP46" s="62">
        <v>100</v>
      </c>
      <c r="AQ46" s="62">
        <v>49.572649572649574</v>
      </c>
      <c r="AR46" s="62">
        <v>63.636363636363633</v>
      </c>
      <c r="AS46" s="62">
        <v>44.444444444444443</v>
      </c>
      <c r="AT46" s="62">
        <v>72.222222222222214</v>
      </c>
      <c r="AU46" s="62">
        <v>62.962962962962962</v>
      </c>
      <c r="AV46" s="62">
        <v>62.962962962962962</v>
      </c>
      <c r="AW46" s="62">
        <v>75</v>
      </c>
      <c r="AX46" s="62">
        <v>58.974358974358971</v>
      </c>
      <c r="AY46" s="62">
        <v>60.683760683760681</v>
      </c>
      <c r="AZ46" s="62">
        <v>89.230769230769226</v>
      </c>
      <c r="BA46" s="62">
        <v>77.474747474747474</v>
      </c>
      <c r="BB46" s="62">
        <v>92.307692307692307</v>
      </c>
      <c r="BC46" s="62">
        <v>77.777777777777771</v>
      </c>
      <c r="BD46" s="62">
        <v>92.307692307692307</v>
      </c>
      <c r="BE46" s="62">
        <v>79.629629629629619</v>
      </c>
      <c r="BF46" s="62">
        <v>84.615384615384613</v>
      </c>
      <c r="BG46" s="62">
        <v>83.838383838383834</v>
      </c>
      <c r="BH46" s="62">
        <v>84.615384615384613</v>
      </c>
      <c r="BI46" s="62">
        <v>64.646464646464651</v>
      </c>
      <c r="BJ46" s="62">
        <v>92.307692307692307</v>
      </c>
      <c r="BK46" s="62">
        <v>81.481481481481481</v>
      </c>
      <c r="BL46" s="62">
        <v>73.939393939393938</v>
      </c>
      <c r="BM46" s="62">
        <v>45.454545454545453</v>
      </c>
      <c r="BN46" s="62">
        <v>25.252525252525253</v>
      </c>
      <c r="BO46" s="62">
        <v>18.18181818181818</v>
      </c>
      <c r="BP46" s="62">
        <v>24.242424242424239</v>
      </c>
      <c r="BQ46" s="62">
        <v>17.171717171717169</v>
      </c>
      <c r="BR46" s="62">
        <v>37.037037037037031</v>
      </c>
      <c r="BS46" s="62">
        <v>55.98290598290599</v>
      </c>
      <c r="BT46" s="62">
        <v>46.153846153846153</v>
      </c>
      <c r="BU46" s="62">
        <v>38.46153846153846</v>
      </c>
      <c r="BV46" s="62">
        <v>64.102564102564102</v>
      </c>
      <c r="BW46" s="62">
        <v>75.213675213675216</v>
      </c>
      <c r="BX46" s="62">
        <v>85.470085470085465</v>
      </c>
      <c r="BY46" s="62">
        <v>86.324786324786331</v>
      </c>
      <c r="BZ46" s="62">
        <v>85.470085470085465</v>
      </c>
      <c r="CA46" s="62">
        <v>84.615384615384613</v>
      </c>
      <c r="CB46" s="62">
        <v>92.307692307692307</v>
      </c>
      <c r="CC46" s="62">
        <v>62.962962962962962</v>
      </c>
      <c r="CD46" s="62">
        <v>66.666666666666657</v>
      </c>
      <c r="CE46" s="62">
        <v>50</v>
      </c>
      <c r="CF46" s="62">
        <v>58.333333333333336</v>
      </c>
      <c r="CG46" s="62">
        <v>38.095238095238095</v>
      </c>
      <c r="CH46" s="62">
        <v>100</v>
      </c>
      <c r="CI46" s="62">
        <v>51.282051282051277</v>
      </c>
      <c r="CJ46" s="62">
        <v>92.307692307692307</v>
      </c>
      <c r="CK46" s="62">
        <v>56.481481481481474</v>
      </c>
    </row>
    <row r="47" spans="1:89">
      <c r="A47" s="60" t="s">
        <v>115</v>
      </c>
      <c r="B47" s="61" t="s">
        <v>155</v>
      </c>
      <c r="C47" s="62">
        <v>35.294117647058826</v>
      </c>
      <c r="D47" s="62">
        <v>35.416666666666664</v>
      </c>
      <c r="E47" s="62">
        <v>61.111111111111114</v>
      </c>
      <c r="F47" s="62">
        <v>38.194444444444443</v>
      </c>
      <c r="G47" s="62">
        <v>29.411764705882355</v>
      </c>
      <c r="H47" s="62">
        <v>23.809523809523807</v>
      </c>
      <c r="I47" s="62">
        <v>47.058823529411761</v>
      </c>
      <c r="J47" s="62">
        <v>34.920634920634924</v>
      </c>
      <c r="K47" s="62">
        <v>35.18518518518519</v>
      </c>
      <c r="L47" s="62">
        <v>37.037037037037031</v>
      </c>
      <c r="M47" s="62">
        <v>50</v>
      </c>
      <c r="N47" s="62">
        <v>42.592592592592588</v>
      </c>
      <c r="O47" s="62">
        <v>72.222222222222214</v>
      </c>
      <c r="P47" s="62">
        <v>46.825396825396822</v>
      </c>
      <c r="Q47" s="62">
        <v>68.421052631578945</v>
      </c>
      <c r="R47" s="62">
        <v>31.944444444444443</v>
      </c>
      <c r="S47" s="62">
        <v>63.239766081871345</v>
      </c>
      <c r="T47" s="62">
        <v>37.175229741019209</v>
      </c>
      <c r="U47" s="62">
        <v>72.222222222222214</v>
      </c>
      <c r="V47" s="62">
        <v>43.055555555555557</v>
      </c>
      <c r="W47" s="62">
        <v>53.333333333333336</v>
      </c>
      <c r="X47" s="62">
        <v>37.301587301587297</v>
      </c>
      <c r="Y47" s="62">
        <v>68.421052631578945</v>
      </c>
      <c r="Z47" s="62">
        <v>29.82456140350877</v>
      </c>
      <c r="AA47" s="62">
        <v>50</v>
      </c>
      <c r="AB47" s="62">
        <v>29.166666666666664</v>
      </c>
      <c r="AC47" s="62">
        <v>72.222222222222214</v>
      </c>
      <c r="AD47" s="62">
        <v>46.527777777777779</v>
      </c>
      <c r="AE47" s="62">
        <v>43.20987654320988</v>
      </c>
      <c r="AF47" s="62">
        <v>46.913580246913583</v>
      </c>
      <c r="AG47" s="62">
        <v>41.358024691358025</v>
      </c>
      <c r="AH47" s="62">
        <v>84.210526315789465</v>
      </c>
      <c r="AI47" s="62">
        <v>51.234567901234563</v>
      </c>
      <c r="AJ47" s="62">
        <v>83.333333333333343</v>
      </c>
      <c r="AK47" s="62">
        <v>52.941176470588232</v>
      </c>
      <c r="AL47" s="62">
        <v>73.68421052631578</v>
      </c>
      <c r="AM47" s="62">
        <v>40.522875816993469</v>
      </c>
      <c r="AN47" s="62">
        <v>50</v>
      </c>
      <c r="AO47" s="62">
        <v>27.777777777777779</v>
      </c>
      <c r="AP47" s="62">
        <v>77.777777777777786</v>
      </c>
      <c r="AQ47" s="62">
        <v>40.277777777777779</v>
      </c>
      <c r="AR47" s="62">
        <v>25</v>
      </c>
      <c r="AS47" s="62">
        <v>22.222222222222221</v>
      </c>
      <c r="AT47" s="62">
        <v>57.89473684210526</v>
      </c>
      <c r="AU47" s="62">
        <v>54.385964912280699</v>
      </c>
      <c r="AV47" s="62">
        <v>42.10526315789474</v>
      </c>
      <c r="AW47" s="62">
        <v>59.064327485380119</v>
      </c>
      <c r="AX47" s="62">
        <v>74.853801169590639</v>
      </c>
      <c r="AY47" s="62">
        <v>47.712418300653589</v>
      </c>
      <c r="AZ47" s="62">
        <v>60.832473340213276</v>
      </c>
      <c r="BA47" s="62">
        <v>46.478871890636597</v>
      </c>
      <c r="BB47" s="62">
        <v>66.666666666666657</v>
      </c>
      <c r="BC47" s="62">
        <v>45.925925925925931</v>
      </c>
      <c r="BD47" s="62">
        <v>36.84210526315789</v>
      </c>
      <c r="BE47" s="62">
        <v>41.269841269841272</v>
      </c>
      <c r="BF47" s="62">
        <v>64.705882352941174</v>
      </c>
      <c r="BG47" s="62">
        <v>45.299145299145295</v>
      </c>
      <c r="BH47" s="62">
        <v>47.058823529411761</v>
      </c>
      <c r="BI47" s="62">
        <v>38.46153846153846</v>
      </c>
      <c r="BJ47" s="62">
        <v>88.888888888888886</v>
      </c>
      <c r="BK47" s="62">
        <v>61.437908496732021</v>
      </c>
      <c r="BL47" s="62">
        <v>68.141534391534393</v>
      </c>
      <c r="BM47" s="62">
        <v>40.74074074074074</v>
      </c>
      <c r="BN47" s="62">
        <v>30.952380952380949</v>
      </c>
      <c r="BO47" s="62">
        <v>26.388888888888889</v>
      </c>
      <c r="BP47" s="62">
        <v>28.571428571428573</v>
      </c>
      <c r="BQ47" s="62">
        <v>32.638888888888886</v>
      </c>
      <c r="BR47" s="62">
        <v>19.883040935672511</v>
      </c>
      <c r="BS47" s="62">
        <v>41.853476283300843</v>
      </c>
      <c r="BT47" s="62">
        <v>39.766081871345023</v>
      </c>
      <c r="BU47" s="62">
        <v>29.629629629629626</v>
      </c>
      <c r="BV47" s="62">
        <v>69.005847953216374</v>
      </c>
      <c r="BW47" s="62">
        <v>29.012345679012345</v>
      </c>
      <c r="BX47" s="62">
        <v>60.396361273554248</v>
      </c>
      <c r="BY47" s="62">
        <v>67.251461988304087</v>
      </c>
      <c r="BZ47" s="62">
        <v>60.23391812865497</v>
      </c>
      <c r="CA47" s="62">
        <v>53.703703703703695</v>
      </c>
      <c r="CB47" s="62">
        <v>73.68421052631578</v>
      </c>
      <c r="CC47" s="62">
        <v>50</v>
      </c>
      <c r="CD47" s="62">
        <v>41.17647058823529</v>
      </c>
      <c r="CE47" s="62">
        <v>31.111111111111107</v>
      </c>
      <c r="CF47" s="62">
        <v>29.411764705882355</v>
      </c>
      <c r="CG47" s="62">
        <v>25.641025641025639</v>
      </c>
      <c r="CH47" s="62">
        <v>35.294117647058826</v>
      </c>
      <c r="CI47" s="62">
        <v>23.703703703703702</v>
      </c>
      <c r="CJ47" s="62">
        <v>84.210526315789465</v>
      </c>
      <c r="CK47" s="62">
        <v>43.137254901960787</v>
      </c>
    </row>
    <row r="48" spans="1:89">
      <c r="A48" s="60" t="s">
        <v>110</v>
      </c>
      <c r="B48" s="61" t="s">
        <v>156</v>
      </c>
      <c r="C48" s="62">
        <v>90.909090909090907</v>
      </c>
      <c r="D48" s="62">
        <v>60.606060606060602</v>
      </c>
      <c r="E48" s="62">
        <v>36.363636363636367</v>
      </c>
      <c r="F48" s="62">
        <v>42.424242424242422</v>
      </c>
      <c r="G48" s="62">
        <v>72.727272727272734</v>
      </c>
      <c r="H48" s="62">
        <v>44.444444444444443</v>
      </c>
      <c r="I48" s="62">
        <v>40</v>
      </c>
      <c r="J48" s="62">
        <v>45.454545454545453</v>
      </c>
      <c r="K48" s="62">
        <v>77.777777777777771</v>
      </c>
      <c r="L48" s="62">
        <v>59.259259259259252</v>
      </c>
      <c r="M48" s="62">
        <v>33.333333333333329</v>
      </c>
      <c r="N48" s="62">
        <v>18.518518518518515</v>
      </c>
      <c r="O48" s="62">
        <v>80</v>
      </c>
      <c r="P48" s="62">
        <v>51.111111111111107</v>
      </c>
      <c r="Q48" s="62">
        <v>10</v>
      </c>
      <c r="R48" s="62">
        <v>22.222222222222221</v>
      </c>
      <c r="S48" s="62">
        <v>36.161616161616166</v>
      </c>
      <c r="T48" s="62">
        <v>24.909090909090914</v>
      </c>
      <c r="U48" s="62">
        <v>36.363636363636367</v>
      </c>
      <c r="V48" s="62">
        <v>32.323232323232325</v>
      </c>
      <c r="W48" s="62">
        <v>20</v>
      </c>
      <c r="X48" s="62">
        <v>18.888888888888889</v>
      </c>
      <c r="Y48" s="62">
        <v>30</v>
      </c>
      <c r="Z48" s="62">
        <v>25.555555555555554</v>
      </c>
      <c r="AA48" s="62">
        <v>50</v>
      </c>
      <c r="AB48" s="62">
        <v>21.111111111111111</v>
      </c>
      <c r="AC48" s="62">
        <v>44.444444444444443</v>
      </c>
      <c r="AD48" s="62">
        <v>26.666666666666664</v>
      </c>
      <c r="AE48" s="62">
        <v>45.454545454545453</v>
      </c>
      <c r="AF48" s="62">
        <v>55.555555555555557</v>
      </c>
      <c r="AG48" s="62">
        <v>61.616161616161619</v>
      </c>
      <c r="AH48" s="62">
        <v>100</v>
      </c>
      <c r="AI48" s="62">
        <v>85.555555555555543</v>
      </c>
      <c r="AJ48" s="62">
        <v>80</v>
      </c>
      <c r="AK48" s="62">
        <v>67.777777777777771</v>
      </c>
      <c r="AL48" s="62">
        <v>44.444444444444443</v>
      </c>
      <c r="AM48" s="62">
        <v>30</v>
      </c>
      <c r="AN48" s="62">
        <v>33.333333333333329</v>
      </c>
      <c r="AO48" s="62">
        <v>22.222222222222221</v>
      </c>
      <c r="AP48" s="62">
        <v>30</v>
      </c>
      <c r="AQ48" s="62">
        <v>22.222222222222221</v>
      </c>
      <c r="AR48" s="62">
        <v>20</v>
      </c>
      <c r="AS48" s="62">
        <v>14.444444444444441</v>
      </c>
      <c r="AT48" s="62">
        <v>74.444444444444443</v>
      </c>
      <c r="AU48" s="62">
        <v>56.79012345679012</v>
      </c>
      <c r="AV48" s="62">
        <v>46.464646464646464</v>
      </c>
      <c r="AW48" s="62">
        <v>61.111111111111107</v>
      </c>
      <c r="AX48" s="62">
        <v>60.493827160493829</v>
      </c>
      <c r="AY48" s="62">
        <v>59.259259259259252</v>
      </c>
      <c r="AZ48" s="62">
        <v>98</v>
      </c>
      <c r="BA48" s="62">
        <v>70.592592592592581</v>
      </c>
      <c r="BB48" s="62">
        <v>100</v>
      </c>
      <c r="BC48" s="62">
        <v>67.777777777777771</v>
      </c>
      <c r="BD48" s="62">
        <v>100</v>
      </c>
      <c r="BE48" s="62">
        <v>68.888888888888886</v>
      </c>
      <c r="BF48" s="62">
        <v>100</v>
      </c>
      <c r="BG48" s="62">
        <v>76.666666666666671</v>
      </c>
      <c r="BH48" s="62">
        <v>90</v>
      </c>
      <c r="BI48" s="62">
        <v>65.555555555555557</v>
      </c>
      <c r="BJ48" s="62">
        <v>100</v>
      </c>
      <c r="BK48" s="62">
        <v>74.074074074074076</v>
      </c>
      <c r="BL48" s="62">
        <v>86.592592592592595</v>
      </c>
      <c r="BM48" s="62">
        <v>22.222222222222221</v>
      </c>
      <c r="BN48" s="62">
        <v>31.111111111111107</v>
      </c>
      <c r="BO48" s="62">
        <v>6.6666666666666679</v>
      </c>
      <c r="BP48" s="62">
        <v>3.3333333333333339</v>
      </c>
      <c r="BQ48" s="62">
        <v>3.7037037037037028</v>
      </c>
      <c r="BR48" s="62">
        <v>29.629629629629626</v>
      </c>
      <c r="BS48" s="62">
        <v>48.73737373737373</v>
      </c>
      <c r="BT48" s="62">
        <v>60.606060606060602</v>
      </c>
      <c r="BU48" s="62">
        <v>19.19191919191919</v>
      </c>
      <c r="BV48" s="62">
        <v>57.575757575757571</v>
      </c>
      <c r="BW48" s="62">
        <v>57.575757575757571</v>
      </c>
      <c r="BX48" s="62">
        <v>77.441077441077439</v>
      </c>
      <c r="BY48" s="62">
        <v>77.777777777777771</v>
      </c>
      <c r="BZ48" s="62">
        <v>77.777777777777771</v>
      </c>
      <c r="CA48" s="62">
        <v>76.767676767676761</v>
      </c>
      <c r="CB48" s="62">
        <v>63.636363636363633</v>
      </c>
      <c r="CC48" s="62">
        <v>37.37373737373737</v>
      </c>
      <c r="CD48" s="62">
        <v>40</v>
      </c>
      <c r="CE48" s="62">
        <v>16.666666666666664</v>
      </c>
      <c r="CF48" s="62">
        <v>37.5</v>
      </c>
      <c r="CG48" s="62">
        <v>26.388888888888889</v>
      </c>
      <c r="CH48" s="62">
        <v>40</v>
      </c>
      <c r="CI48" s="62">
        <v>26.666666666666664</v>
      </c>
      <c r="CJ48" s="62">
        <v>20</v>
      </c>
      <c r="CK48" s="62">
        <v>11.111111111111111</v>
      </c>
    </row>
    <row r="49" spans="1:89">
      <c r="A49" s="60" t="s">
        <v>127</v>
      </c>
      <c r="B49" s="61" t="s">
        <v>157</v>
      </c>
      <c r="C49" s="62">
        <v>100</v>
      </c>
      <c r="D49" s="62">
        <v>49.074074074074076</v>
      </c>
      <c r="E49" s="62">
        <v>100</v>
      </c>
      <c r="F49" s="62">
        <v>63.888888888888886</v>
      </c>
      <c r="G49" s="62">
        <v>75</v>
      </c>
      <c r="H49" s="62">
        <v>45.454545454545453</v>
      </c>
      <c r="I49" s="62">
        <v>100</v>
      </c>
      <c r="J49" s="62">
        <v>52.777777777777779</v>
      </c>
      <c r="K49" s="62">
        <v>67.592592592592581</v>
      </c>
      <c r="L49" s="62">
        <v>53.703703703703695</v>
      </c>
      <c r="M49" s="62">
        <v>93.333333333333329</v>
      </c>
      <c r="N49" s="62">
        <v>81.481481481481481</v>
      </c>
      <c r="O49" s="62">
        <v>92.857142857142861</v>
      </c>
      <c r="P49" s="62">
        <v>55.555555555555557</v>
      </c>
      <c r="Q49" s="62">
        <v>100</v>
      </c>
      <c r="R49" s="62">
        <v>68.888888888888886</v>
      </c>
      <c r="S49" s="62">
        <v>78</v>
      </c>
      <c r="T49" s="62">
        <v>63.693121693121704</v>
      </c>
      <c r="U49" s="62">
        <v>93.333333333333329</v>
      </c>
      <c r="V49" s="62">
        <v>68.888888888888886</v>
      </c>
      <c r="W49" s="62">
        <v>93.333333333333329</v>
      </c>
      <c r="X49" s="62">
        <v>72.592592592592595</v>
      </c>
      <c r="Y49" s="62">
        <v>53.333333333333336</v>
      </c>
      <c r="Z49" s="62">
        <v>44.444444444444443</v>
      </c>
      <c r="AA49" s="62">
        <v>57.142857142857139</v>
      </c>
      <c r="AB49" s="62">
        <v>44.444444444444443</v>
      </c>
      <c r="AC49" s="62">
        <v>92.857142857142861</v>
      </c>
      <c r="AD49" s="62">
        <v>88.095238095238102</v>
      </c>
      <c r="AE49" s="62">
        <v>71.851851851851848</v>
      </c>
      <c r="AF49" s="62">
        <v>69.629629629629633</v>
      </c>
      <c r="AG49" s="62">
        <v>60</v>
      </c>
      <c r="AH49" s="62">
        <v>100</v>
      </c>
      <c r="AI49" s="62">
        <v>82.962962962962962</v>
      </c>
      <c r="AJ49" s="62">
        <v>100</v>
      </c>
      <c r="AK49" s="62">
        <v>69.629629629629633</v>
      </c>
      <c r="AL49" s="62">
        <v>80</v>
      </c>
      <c r="AM49" s="62">
        <v>60.74074074074074</v>
      </c>
      <c r="AN49" s="62">
        <v>80</v>
      </c>
      <c r="AO49" s="62">
        <v>62.222222222222214</v>
      </c>
      <c r="AP49" s="62">
        <v>86.666666666666671</v>
      </c>
      <c r="AQ49" s="62">
        <v>54.074074074074069</v>
      </c>
      <c r="AR49" s="62">
        <v>76.923076923076934</v>
      </c>
      <c r="AS49" s="62">
        <v>56.410256410256402</v>
      </c>
      <c r="AT49" s="62">
        <v>71.111111111111114</v>
      </c>
      <c r="AU49" s="62">
        <v>68.148148148148152</v>
      </c>
      <c r="AV49" s="62">
        <v>53.333333333333329</v>
      </c>
      <c r="AW49" s="62">
        <v>74.074074074074076</v>
      </c>
      <c r="AX49" s="62">
        <v>57.037037037037038</v>
      </c>
      <c r="AY49" s="62">
        <v>56.296296296296291</v>
      </c>
      <c r="AZ49" s="62">
        <v>83.714285714285708</v>
      </c>
      <c r="BA49" s="62">
        <v>70.762718762718762</v>
      </c>
      <c r="BB49" s="62">
        <v>100</v>
      </c>
      <c r="BC49" s="62">
        <v>71.851851851851848</v>
      </c>
      <c r="BD49" s="62">
        <v>80</v>
      </c>
      <c r="BE49" s="62">
        <v>73.015873015873012</v>
      </c>
      <c r="BF49" s="62">
        <v>66.666666666666657</v>
      </c>
      <c r="BG49" s="62">
        <v>51.851851851851855</v>
      </c>
      <c r="BH49" s="62">
        <v>78.571428571428569</v>
      </c>
      <c r="BI49" s="62">
        <v>72.649572649572647</v>
      </c>
      <c r="BJ49" s="62">
        <v>93.333333333333329</v>
      </c>
      <c r="BK49" s="62">
        <v>84.444444444444443</v>
      </c>
      <c r="BL49" s="62">
        <v>83.703703703703695</v>
      </c>
      <c r="BM49" s="62">
        <v>26.666666666666664</v>
      </c>
      <c r="BN49" s="62">
        <v>17.777777777777779</v>
      </c>
      <c r="BO49" s="62">
        <v>9.6296296296296298</v>
      </c>
      <c r="BP49" s="62">
        <v>21.481481481481477</v>
      </c>
      <c r="BQ49" s="62">
        <v>5.9259259259259265</v>
      </c>
      <c r="BR49" s="62">
        <v>31.313131313131315</v>
      </c>
      <c r="BS49" s="62">
        <v>55.185185185185176</v>
      </c>
      <c r="BT49" s="62">
        <v>57.037037037037038</v>
      </c>
      <c r="BU49" s="62">
        <v>34.814814814814817</v>
      </c>
      <c r="BV49" s="62">
        <v>63.703703703703702</v>
      </c>
      <c r="BW49" s="62">
        <v>65.185185185185176</v>
      </c>
      <c r="BX49" s="62">
        <v>86.666666666666671</v>
      </c>
      <c r="BY49" s="62">
        <v>86.666666666666671</v>
      </c>
      <c r="BZ49" s="62">
        <v>85.92592592592591</v>
      </c>
      <c r="CA49" s="62">
        <v>87.407407407407405</v>
      </c>
      <c r="CB49" s="62">
        <v>86.666666666666671</v>
      </c>
      <c r="CC49" s="62">
        <v>67.407407407407405</v>
      </c>
      <c r="CD49" s="62">
        <v>21.428571428571427</v>
      </c>
      <c r="CE49" s="62">
        <v>36.507936507936506</v>
      </c>
      <c r="CF49" s="62">
        <v>42.857142857142854</v>
      </c>
      <c r="CG49" s="62">
        <v>34.920634920634924</v>
      </c>
      <c r="CH49" s="62">
        <v>73.333333333333329</v>
      </c>
      <c r="CI49" s="62">
        <v>61.481481481481481</v>
      </c>
      <c r="CJ49" s="62">
        <v>73.333333333333329</v>
      </c>
      <c r="CK49" s="62">
        <v>45.925925925925931</v>
      </c>
    </row>
    <row r="50" spans="1:89">
      <c r="A50" s="60" t="s">
        <v>127</v>
      </c>
      <c r="B50" s="61" t="s">
        <v>158</v>
      </c>
      <c r="C50" s="62">
        <v>77.777777777777786</v>
      </c>
      <c r="D50" s="62">
        <v>48.765432098765437</v>
      </c>
      <c r="E50" s="62">
        <v>88.235294117647058</v>
      </c>
      <c r="F50" s="62">
        <v>66.049382716049379</v>
      </c>
      <c r="G50" s="62">
        <v>87.5</v>
      </c>
      <c r="H50" s="62">
        <v>63.492063492063494</v>
      </c>
      <c r="I50" s="62">
        <v>87.5</v>
      </c>
      <c r="J50" s="62">
        <v>63.194444444444443</v>
      </c>
      <c r="K50" s="62">
        <v>71.604938271604937</v>
      </c>
      <c r="L50" s="62">
        <v>66.666666666666657</v>
      </c>
      <c r="M50" s="62">
        <v>64.705882352941174</v>
      </c>
      <c r="N50" s="62">
        <v>34.722222222222221</v>
      </c>
      <c r="O50" s="62">
        <v>82.35294117647058</v>
      </c>
      <c r="P50" s="62">
        <v>54.248366013071902</v>
      </c>
      <c r="Q50" s="62">
        <v>61.111111111111114</v>
      </c>
      <c r="R50" s="62">
        <v>42.361111111111107</v>
      </c>
      <c r="S50" s="62">
        <v>67.867647058823536</v>
      </c>
      <c r="T50" s="62">
        <v>48.85955493308434</v>
      </c>
      <c r="U50" s="62">
        <v>66.666666666666657</v>
      </c>
      <c r="V50" s="62">
        <v>45.098039215686271</v>
      </c>
      <c r="W50" s="62">
        <v>70.588235294117652</v>
      </c>
      <c r="X50" s="62">
        <v>49.305555555555557</v>
      </c>
      <c r="Y50" s="62">
        <v>62.5</v>
      </c>
      <c r="Z50" s="62">
        <v>44.444444444444443</v>
      </c>
      <c r="AA50" s="62">
        <v>56.25</v>
      </c>
      <c r="AB50" s="62">
        <v>37.301587301587297</v>
      </c>
      <c r="AC50" s="62">
        <v>83.333333333333343</v>
      </c>
      <c r="AD50" s="62">
        <v>68.148148148148152</v>
      </c>
      <c r="AE50" s="62">
        <v>53.703703703703695</v>
      </c>
      <c r="AF50" s="62">
        <v>56.79012345679012</v>
      </c>
      <c r="AG50" s="62">
        <v>54.320987654320987</v>
      </c>
      <c r="AH50" s="62">
        <v>88.235294117647058</v>
      </c>
      <c r="AI50" s="62">
        <v>65.359477124183016</v>
      </c>
      <c r="AJ50" s="62">
        <v>43.75</v>
      </c>
      <c r="AK50" s="62">
        <v>30.555555555555554</v>
      </c>
      <c r="AL50" s="62">
        <v>68.75</v>
      </c>
      <c r="AM50" s="62">
        <v>44.444444444444443</v>
      </c>
      <c r="AN50" s="62">
        <v>58.82352941176471</v>
      </c>
      <c r="AO50" s="62">
        <v>29.861111111111111</v>
      </c>
      <c r="AP50" s="62">
        <v>64.705882352941174</v>
      </c>
      <c r="AQ50" s="62">
        <v>35.416666666666664</v>
      </c>
      <c r="AR50" s="62">
        <v>43.75</v>
      </c>
      <c r="AS50" s="62">
        <v>19.841269841269838</v>
      </c>
      <c r="AT50" s="62">
        <v>50</v>
      </c>
      <c r="AU50" s="62">
        <v>25.308641975308639</v>
      </c>
      <c r="AV50" s="62">
        <v>34.567901234567898</v>
      </c>
      <c r="AW50" s="62">
        <v>53.703703703703695</v>
      </c>
      <c r="AX50" s="62">
        <v>33.950617283950614</v>
      </c>
      <c r="AY50" s="62">
        <v>41.358024691358025</v>
      </c>
      <c r="AZ50" s="62">
        <v>64.150326797385617</v>
      </c>
      <c r="BA50" s="62">
        <v>35.590014923348257</v>
      </c>
      <c r="BB50" s="62">
        <v>72.222222222222214</v>
      </c>
      <c r="BC50" s="62">
        <v>36.419753086419753</v>
      </c>
      <c r="BD50" s="62">
        <v>64.705882352941174</v>
      </c>
      <c r="BE50" s="62">
        <v>34.814814814814817</v>
      </c>
      <c r="BF50" s="62">
        <v>58.82352941176471</v>
      </c>
      <c r="BG50" s="62">
        <v>34.920634920634924</v>
      </c>
      <c r="BH50" s="62">
        <v>43.75</v>
      </c>
      <c r="BI50" s="62">
        <v>27.350427350427353</v>
      </c>
      <c r="BJ50" s="62">
        <v>81.25</v>
      </c>
      <c r="BK50" s="62">
        <v>44.444444444444443</v>
      </c>
      <c r="BL50" s="62">
        <v>78.271604938271608</v>
      </c>
      <c r="BM50" s="62">
        <v>26.543209876543209</v>
      </c>
      <c r="BN50" s="62">
        <v>16.049382716049383</v>
      </c>
      <c r="BO50" s="62">
        <v>19.753086419753085</v>
      </c>
      <c r="BP50" s="62">
        <v>22.222222222222221</v>
      </c>
      <c r="BQ50" s="62">
        <v>24.074074074074073</v>
      </c>
      <c r="BR50" s="62">
        <v>47.53086419753086</v>
      </c>
      <c r="BS50" s="62">
        <v>30.401234567901234</v>
      </c>
      <c r="BT50" s="62">
        <v>23.456790123456791</v>
      </c>
      <c r="BU50" s="62">
        <v>18.518518518518515</v>
      </c>
      <c r="BV50" s="62">
        <v>34.567901234567898</v>
      </c>
      <c r="BW50" s="62">
        <v>45.061728395061728</v>
      </c>
      <c r="BX50" s="62">
        <v>64.609053497942384</v>
      </c>
      <c r="BY50" s="62">
        <v>73.456790123456784</v>
      </c>
      <c r="BZ50" s="62">
        <v>62.34567901234567</v>
      </c>
      <c r="CA50" s="62">
        <v>58.02469135802469</v>
      </c>
      <c r="CB50" s="62">
        <v>58.82352941176471</v>
      </c>
      <c r="CC50" s="62">
        <v>34.814814814814817</v>
      </c>
      <c r="CD50" s="62">
        <v>27.777777777777779</v>
      </c>
      <c r="CE50" s="62">
        <v>15.555555555555554</v>
      </c>
      <c r="CF50" s="62">
        <v>35.294117647058826</v>
      </c>
      <c r="CG50" s="62">
        <v>17.777777777777779</v>
      </c>
      <c r="CH50" s="62">
        <v>38.888888888888893</v>
      </c>
      <c r="CI50" s="62">
        <v>18.055555555555554</v>
      </c>
      <c r="CJ50" s="62">
        <v>66.666666666666657</v>
      </c>
      <c r="CK50" s="62">
        <v>36.601307189542482</v>
      </c>
    </row>
    <row r="51" spans="1:89">
      <c r="A51" s="60" t="s">
        <v>119</v>
      </c>
      <c r="B51" s="61" t="s">
        <v>159</v>
      </c>
      <c r="C51" s="62">
        <v>100</v>
      </c>
      <c r="D51" s="62">
        <v>74.358974358974365</v>
      </c>
      <c r="E51" s="62">
        <v>100</v>
      </c>
      <c r="F51" s="62">
        <v>68.253968253968253</v>
      </c>
      <c r="G51" s="62">
        <v>100</v>
      </c>
      <c r="H51" s="62">
        <v>58.730158730158728</v>
      </c>
      <c r="I51" s="62">
        <v>92.857142857142861</v>
      </c>
      <c r="J51" s="62">
        <v>55.555555555555557</v>
      </c>
      <c r="K51" s="62">
        <v>38.888888888888886</v>
      </c>
      <c r="L51" s="62">
        <v>29.292929292929291</v>
      </c>
      <c r="M51" s="62">
        <v>92.857142857142861</v>
      </c>
      <c r="N51" s="62">
        <v>50.793650793650791</v>
      </c>
      <c r="O51" s="62">
        <v>92.307692307692307</v>
      </c>
      <c r="P51" s="62">
        <v>43.589743589743591</v>
      </c>
      <c r="Q51" s="62">
        <v>86.666666666666671</v>
      </c>
      <c r="R51" s="62">
        <v>50.427350427350426</v>
      </c>
      <c r="S51" s="62">
        <v>55.818181818181813</v>
      </c>
      <c r="T51" s="62">
        <v>32.24466891133558</v>
      </c>
      <c r="U51" s="62">
        <v>100</v>
      </c>
      <c r="V51" s="62">
        <v>61.111111111111107</v>
      </c>
      <c r="W51" s="62">
        <v>45.454545454545453</v>
      </c>
      <c r="X51" s="62">
        <v>23.232323232323232</v>
      </c>
      <c r="Y51" s="62">
        <v>50</v>
      </c>
      <c r="Z51" s="62">
        <v>30.864197530864196</v>
      </c>
      <c r="AA51" s="62">
        <v>20</v>
      </c>
      <c r="AB51" s="62">
        <v>8.6419753086419746</v>
      </c>
      <c r="AC51" s="62">
        <v>63.636363636363633</v>
      </c>
      <c r="AD51" s="62">
        <v>37.37373737373737</v>
      </c>
      <c r="AE51" s="62">
        <v>57.777777777777779</v>
      </c>
      <c r="AF51" s="62">
        <v>72.592592592592595</v>
      </c>
      <c r="AG51" s="62">
        <v>72.592592592592595</v>
      </c>
      <c r="AH51" s="62">
        <v>100</v>
      </c>
      <c r="AI51" s="62">
        <v>68.376068376068375</v>
      </c>
      <c r="AJ51" s="62">
        <v>92.857142857142861</v>
      </c>
      <c r="AK51" s="62">
        <v>67.460317460317455</v>
      </c>
      <c r="AL51" s="62">
        <v>100</v>
      </c>
      <c r="AM51" s="62">
        <v>71.111111111111114</v>
      </c>
      <c r="AN51" s="62">
        <v>76.923076923076934</v>
      </c>
      <c r="AO51" s="62">
        <v>54.629629629629633</v>
      </c>
      <c r="AP51" s="62">
        <v>92.307692307692307</v>
      </c>
      <c r="AQ51" s="62">
        <v>45.299145299145295</v>
      </c>
      <c r="AR51" s="62">
        <v>30.76923076923077</v>
      </c>
      <c r="AS51" s="62">
        <v>24.074074074074073</v>
      </c>
      <c r="AT51" s="62">
        <v>60</v>
      </c>
      <c r="AU51" s="62">
        <v>51.111111111111107</v>
      </c>
      <c r="AV51" s="62">
        <v>43.703703703703702</v>
      </c>
      <c r="AW51" s="62">
        <v>60.185185185185183</v>
      </c>
      <c r="AX51" s="62">
        <v>54.814814814814817</v>
      </c>
      <c r="AY51" s="62">
        <v>55.555555555555557</v>
      </c>
      <c r="AZ51" s="62">
        <v>73.888888888888886</v>
      </c>
      <c r="BA51" s="62">
        <v>45.057239057239066</v>
      </c>
      <c r="BB51" s="62">
        <v>91.666666666666657</v>
      </c>
      <c r="BC51" s="62">
        <v>51.851851851851855</v>
      </c>
      <c r="BD51" s="62">
        <v>63.636363636363633</v>
      </c>
      <c r="BE51" s="62">
        <v>37.37373737373737</v>
      </c>
      <c r="BF51" s="62">
        <v>77.777777777777786</v>
      </c>
      <c r="BG51" s="62">
        <v>52.222222222222221</v>
      </c>
      <c r="BH51" s="62">
        <v>54.54545454545454</v>
      </c>
      <c r="BI51" s="62">
        <v>31.313131313131315</v>
      </c>
      <c r="BJ51" s="62">
        <v>81.818181818181827</v>
      </c>
      <c r="BK51" s="62">
        <v>52.525252525252526</v>
      </c>
      <c r="BL51" s="62">
        <v>65.631528964862298</v>
      </c>
      <c r="BM51" s="62">
        <v>34.18803418803418</v>
      </c>
      <c r="BN51" s="62">
        <v>27.777777777777779</v>
      </c>
      <c r="BO51" s="62">
        <v>30.303030303030301</v>
      </c>
      <c r="BP51" s="62">
        <v>36.36363636363636</v>
      </c>
      <c r="BQ51" s="62">
        <v>43.20987654320988</v>
      </c>
      <c r="BR51" s="62">
        <v>60.317460317460316</v>
      </c>
      <c r="BS51" s="62">
        <v>39.93386243386243</v>
      </c>
      <c r="BT51" s="62">
        <v>31.746031746031747</v>
      </c>
      <c r="BU51" s="62">
        <v>19.841269841269838</v>
      </c>
      <c r="BV51" s="62">
        <v>48.888888888888893</v>
      </c>
      <c r="BW51" s="62">
        <v>59.259259259259252</v>
      </c>
      <c r="BX51" s="62">
        <v>71.851851851851848</v>
      </c>
      <c r="BY51" s="62">
        <v>71.851851851851848</v>
      </c>
      <c r="BZ51" s="62">
        <v>69.629629629629633</v>
      </c>
      <c r="CA51" s="62">
        <v>74.074074074074076</v>
      </c>
      <c r="CB51" s="62">
        <v>71.428571428571431</v>
      </c>
      <c r="CC51" s="62">
        <v>31.623931623931625</v>
      </c>
      <c r="CD51" s="62">
        <v>9.0909090909090917</v>
      </c>
      <c r="CE51" s="62">
        <v>21.212121212121211</v>
      </c>
      <c r="CF51" s="62">
        <v>20</v>
      </c>
      <c r="CG51" s="62">
        <v>21.212121212121211</v>
      </c>
      <c r="CH51" s="62">
        <v>69.230769230769226</v>
      </c>
      <c r="CI51" s="62">
        <v>24.786324786324787</v>
      </c>
      <c r="CJ51" s="62">
        <v>100</v>
      </c>
      <c r="CK51" s="62">
        <v>52.525252525252526</v>
      </c>
    </row>
    <row r="52" spans="1:89">
      <c r="A52" s="60" t="s">
        <v>127</v>
      </c>
      <c r="B52" s="61" t="s">
        <v>160</v>
      </c>
      <c r="C52" s="62">
        <v>100</v>
      </c>
      <c r="D52" s="62">
        <v>71.111111111111114</v>
      </c>
      <c r="E52" s="62">
        <v>100</v>
      </c>
      <c r="F52" s="62">
        <v>75.925925925925924</v>
      </c>
      <c r="G52" s="62">
        <v>91.666666666666657</v>
      </c>
      <c r="H52" s="62">
        <v>71.794871794871796</v>
      </c>
      <c r="I52" s="62">
        <v>100</v>
      </c>
      <c r="J52" s="62">
        <v>66.666666666666657</v>
      </c>
      <c r="K52" s="62">
        <v>88.888888888888886</v>
      </c>
      <c r="L52" s="62">
        <v>58.333333333333329</v>
      </c>
      <c r="M52" s="62">
        <v>92.307692307692307</v>
      </c>
      <c r="N52" s="62">
        <v>49.572649572649574</v>
      </c>
      <c r="O52" s="62">
        <v>100</v>
      </c>
      <c r="P52" s="62">
        <v>61.111111111111107</v>
      </c>
      <c r="Q52" s="62">
        <v>100</v>
      </c>
      <c r="R52" s="62">
        <v>69.230769230769226</v>
      </c>
      <c r="S52" s="62">
        <v>89.230769230769226</v>
      </c>
      <c r="T52" s="62">
        <v>65.817145817145814</v>
      </c>
      <c r="U52" s="62">
        <v>100</v>
      </c>
      <c r="V52" s="62">
        <v>64.957264957264954</v>
      </c>
      <c r="W52" s="62">
        <v>84.615384615384613</v>
      </c>
      <c r="X52" s="62">
        <v>57.575757575757571</v>
      </c>
      <c r="Y52" s="62">
        <v>69.230769230769226</v>
      </c>
      <c r="Z52" s="62">
        <v>52.777777777777779</v>
      </c>
      <c r="AA52" s="62">
        <v>92.307692307692307</v>
      </c>
      <c r="AB52" s="62">
        <v>65.81196581196582</v>
      </c>
      <c r="AC52" s="62">
        <v>100</v>
      </c>
      <c r="AD52" s="62">
        <v>87.962962962962948</v>
      </c>
      <c r="AE52" s="62">
        <v>54.700854700854705</v>
      </c>
      <c r="AF52" s="62">
        <v>66.666666666666657</v>
      </c>
      <c r="AG52" s="62">
        <v>60.683760683760681</v>
      </c>
      <c r="AH52" s="62">
        <v>100</v>
      </c>
      <c r="AI52" s="62">
        <v>83.760683760683762</v>
      </c>
      <c r="AJ52" s="62">
        <v>100</v>
      </c>
      <c r="AK52" s="62">
        <v>85.470085470085465</v>
      </c>
      <c r="AL52" s="62">
        <v>92.307692307692307</v>
      </c>
      <c r="AM52" s="62">
        <v>59.259259259259252</v>
      </c>
      <c r="AN52" s="62">
        <v>83.333333333333343</v>
      </c>
      <c r="AO52" s="62">
        <v>56.56565656565656</v>
      </c>
      <c r="AP52" s="62">
        <v>92.307692307692307</v>
      </c>
      <c r="AQ52" s="62">
        <v>61.616161616161619</v>
      </c>
      <c r="AR52" s="62">
        <v>72.727272727272734</v>
      </c>
      <c r="AS52" s="62">
        <v>59.259259259259252</v>
      </c>
      <c r="AT52" s="62">
        <v>77.777777777777771</v>
      </c>
      <c r="AU52" s="62">
        <v>57.264957264957268</v>
      </c>
      <c r="AV52" s="62">
        <v>48.717948717948723</v>
      </c>
      <c r="AW52" s="62">
        <v>84.615384615384613</v>
      </c>
      <c r="AX52" s="62">
        <v>62.393162393162385</v>
      </c>
      <c r="AY52" s="62">
        <v>65.81196581196582</v>
      </c>
      <c r="AZ52" s="62">
        <v>93.846153846153854</v>
      </c>
      <c r="BA52" s="62">
        <v>75.598290598290603</v>
      </c>
      <c r="BB52" s="62">
        <v>100</v>
      </c>
      <c r="BC52" s="62">
        <v>81.196581196581207</v>
      </c>
      <c r="BD52" s="62">
        <v>92.307692307692307</v>
      </c>
      <c r="BE52" s="62">
        <v>75</v>
      </c>
      <c r="BF52" s="62">
        <v>76.923076923076934</v>
      </c>
      <c r="BG52" s="62">
        <v>66.666666666666657</v>
      </c>
      <c r="BH52" s="62">
        <v>100</v>
      </c>
      <c r="BI52" s="62">
        <v>72.222222222222214</v>
      </c>
      <c r="BJ52" s="62">
        <v>100</v>
      </c>
      <c r="BK52" s="62">
        <v>82.90598290598291</v>
      </c>
      <c r="BL52" s="62">
        <v>72.578347578347575</v>
      </c>
      <c r="BM52" s="62">
        <v>41.880341880341881</v>
      </c>
      <c r="BN52" s="62">
        <v>30.769230769230766</v>
      </c>
      <c r="BO52" s="62">
        <v>15.740740740740739</v>
      </c>
      <c r="BP52" s="62">
        <v>23.931623931623928</v>
      </c>
      <c r="BQ52" s="62">
        <v>24.786324786324787</v>
      </c>
      <c r="BR52" s="62">
        <v>68.376068376068375</v>
      </c>
      <c r="BS52" s="62">
        <v>50.427350427350426</v>
      </c>
      <c r="BT52" s="62">
        <v>57.264957264957268</v>
      </c>
      <c r="BU52" s="62">
        <v>29.914529914529915</v>
      </c>
      <c r="BV52" s="62">
        <v>42.735042735042732</v>
      </c>
      <c r="BW52" s="62">
        <v>71.794871794871796</v>
      </c>
      <c r="BX52" s="62">
        <v>81.196581196581192</v>
      </c>
      <c r="BY52" s="62">
        <v>84.615384615384613</v>
      </c>
      <c r="BZ52" s="62">
        <v>74.358974358974365</v>
      </c>
      <c r="CA52" s="62">
        <v>84.615384615384613</v>
      </c>
      <c r="CB52" s="62">
        <v>91.666666666666657</v>
      </c>
      <c r="CC52" s="62">
        <v>63.333333333333336</v>
      </c>
      <c r="CD52" s="62">
        <v>81.818181818181827</v>
      </c>
      <c r="CE52" s="62">
        <v>50</v>
      </c>
      <c r="CF52" s="62">
        <v>72.727272727272734</v>
      </c>
      <c r="CG52" s="62">
        <v>40.277777777777779</v>
      </c>
      <c r="CH52" s="62">
        <v>90.909090909090907</v>
      </c>
      <c r="CI52" s="62">
        <v>41.880341880341881</v>
      </c>
      <c r="CJ52" s="62">
        <v>91.666666666666657</v>
      </c>
      <c r="CK52" s="62">
        <v>55.555555555555557</v>
      </c>
    </row>
    <row r="53" spans="1:89">
      <c r="A53" s="60" t="s">
        <v>110</v>
      </c>
      <c r="B53" s="61" t="s">
        <v>161</v>
      </c>
      <c r="C53" s="62">
        <v>63.636363636363633</v>
      </c>
      <c r="D53" s="62">
        <v>47.777777777777771</v>
      </c>
      <c r="E53" s="62">
        <v>81.818181818181827</v>
      </c>
      <c r="F53" s="62">
        <v>57.777777777777779</v>
      </c>
      <c r="G53" s="62">
        <v>81.818181818181827</v>
      </c>
      <c r="H53" s="62">
        <v>49.494949494949488</v>
      </c>
      <c r="I53" s="62">
        <v>60</v>
      </c>
      <c r="J53" s="62">
        <v>40.74074074074074</v>
      </c>
      <c r="K53" s="62">
        <v>72.839506172839506</v>
      </c>
      <c r="L53" s="62">
        <v>46.296296296296298</v>
      </c>
      <c r="M53" s="62">
        <v>37.5</v>
      </c>
      <c r="N53" s="62">
        <v>31.111111111111107</v>
      </c>
      <c r="O53" s="62">
        <v>90</v>
      </c>
      <c r="P53" s="62">
        <v>58.333333333333329</v>
      </c>
      <c r="Q53" s="62">
        <v>66.666666666666657</v>
      </c>
      <c r="R53" s="62">
        <v>55.555555555555557</v>
      </c>
      <c r="S53" s="62">
        <v>60.292207792207797</v>
      </c>
      <c r="T53" s="62">
        <v>49.147560258671376</v>
      </c>
      <c r="U53" s="62">
        <v>81.818181818181827</v>
      </c>
      <c r="V53" s="62">
        <v>28.39506172839506</v>
      </c>
      <c r="W53" s="62">
        <v>42.857142857142854</v>
      </c>
      <c r="X53" s="62" t="s">
        <v>114</v>
      </c>
      <c r="Y53" s="62">
        <v>87.5</v>
      </c>
      <c r="Z53" s="62">
        <v>63.492063492063494</v>
      </c>
      <c r="AA53" s="62">
        <v>14.285714285714285</v>
      </c>
      <c r="AB53" s="62" t="s">
        <v>114</v>
      </c>
      <c r="AC53" s="62">
        <v>75</v>
      </c>
      <c r="AD53" s="62">
        <v>55.555555555555557</v>
      </c>
      <c r="AE53" s="62">
        <v>77.777777777777771</v>
      </c>
      <c r="AF53" s="62">
        <v>69.135802469135797</v>
      </c>
      <c r="AG53" s="62">
        <v>68.055555555555557</v>
      </c>
      <c r="AH53" s="62">
        <v>70</v>
      </c>
      <c r="AI53" s="62">
        <v>66.666666666666657</v>
      </c>
      <c r="AJ53" s="62">
        <v>62.5</v>
      </c>
      <c r="AK53" s="62">
        <v>48.611111111111107</v>
      </c>
      <c r="AL53" s="62">
        <v>50</v>
      </c>
      <c r="AM53" s="62">
        <v>55.555555555555557</v>
      </c>
      <c r="AN53" s="62">
        <v>16.666666666666664</v>
      </c>
      <c r="AO53" s="62" t="s">
        <v>114</v>
      </c>
      <c r="AP53" s="62">
        <v>33.333333333333329</v>
      </c>
      <c r="AQ53" s="62">
        <v>38.888888888888886</v>
      </c>
      <c r="AR53" s="62">
        <v>14.285714285714285</v>
      </c>
      <c r="AS53" s="62" t="s">
        <v>114</v>
      </c>
      <c r="AT53" s="62">
        <v>57.777777777777779</v>
      </c>
      <c r="AU53" s="62">
        <v>57.777777777777779</v>
      </c>
      <c r="AV53" s="62">
        <v>65.555555555555557</v>
      </c>
      <c r="AW53" s="62">
        <v>73.015873015873012</v>
      </c>
      <c r="AX53" s="62">
        <v>82.716049382716051</v>
      </c>
      <c r="AY53" s="62">
        <v>60.317460317460316</v>
      </c>
      <c r="AZ53" s="62">
        <v>30.952380952380953</v>
      </c>
      <c r="BA53" s="62">
        <v>30.864197530864192</v>
      </c>
      <c r="BB53" s="62">
        <v>28.571428571428569</v>
      </c>
      <c r="BC53" s="62">
        <v>31.111111111111107</v>
      </c>
      <c r="BD53" s="62">
        <v>28.571428571428569</v>
      </c>
      <c r="BE53" s="62">
        <v>24.444444444444446</v>
      </c>
      <c r="BF53" s="62">
        <v>50</v>
      </c>
      <c r="BG53" s="62">
        <v>37.037037037037031</v>
      </c>
      <c r="BH53" s="62">
        <v>14.285714285714285</v>
      </c>
      <c r="BI53" s="62" t="s">
        <v>114</v>
      </c>
      <c r="BJ53" s="62">
        <v>33.333333333333329</v>
      </c>
      <c r="BK53" s="62" t="s">
        <v>114</v>
      </c>
      <c r="BL53" s="62">
        <v>68.862514029180701</v>
      </c>
      <c r="BM53" s="62">
        <v>41.975308641975303</v>
      </c>
      <c r="BN53" s="62">
        <v>63.333333333333336</v>
      </c>
      <c r="BO53" s="62">
        <v>21.212121212121211</v>
      </c>
      <c r="BP53" s="62">
        <v>5.5555555555555554</v>
      </c>
      <c r="BQ53" s="62">
        <v>23.611111111111111</v>
      </c>
      <c r="BR53" s="62">
        <v>58.888888888888886</v>
      </c>
      <c r="BS53" s="62">
        <v>37.5</v>
      </c>
      <c r="BT53" s="62">
        <v>31.111111111111107</v>
      </c>
      <c r="BU53" s="62">
        <v>22.222222222222221</v>
      </c>
      <c r="BV53" s="62">
        <v>57.777777777777779</v>
      </c>
      <c r="BW53" s="62">
        <v>38.888888888888886</v>
      </c>
      <c r="BX53" s="62">
        <v>79.797979797979792</v>
      </c>
      <c r="BY53" s="62">
        <v>81.818181818181813</v>
      </c>
      <c r="BZ53" s="62">
        <v>81.818181818181813</v>
      </c>
      <c r="CA53" s="62">
        <v>75.757575757575751</v>
      </c>
      <c r="CB53" s="62">
        <v>55.555555555555557</v>
      </c>
      <c r="CC53" s="62">
        <v>48.611111111111107</v>
      </c>
      <c r="CD53" s="62">
        <v>33.333333333333329</v>
      </c>
      <c r="CE53" s="62">
        <v>38.888888888888886</v>
      </c>
      <c r="CF53" s="62">
        <v>33.333333333333329</v>
      </c>
      <c r="CG53" s="62">
        <v>35.555555555555557</v>
      </c>
      <c r="CH53" s="62">
        <v>62.5</v>
      </c>
      <c r="CI53" s="62">
        <v>57.142857142857146</v>
      </c>
      <c r="CJ53" s="62">
        <v>63.636363636363633</v>
      </c>
      <c r="CK53" s="62">
        <v>50.617283950617278</v>
      </c>
    </row>
    <row r="54" spans="1:89">
      <c r="A54" s="60" t="s">
        <v>119</v>
      </c>
      <c r="B54" s="61" t="s">
        <v>162</v>
      </c>
      <c r="C54" s="62">
        <v>100</v>
      </c>
      <c r="D54" s="62">
        <v>81.481481481481481</v>
      </c>
      <c r="E54" s="62">
        <v>100</v>
      </c>
      <c r="F54" s="62">
        <v>78.703703703703709</v>
      </c>
      <c r="G54" s="62">
        <v>100</v>
      </c>
      <c r="H54" s="62">
        <v>63.888888888888886</v>
      </c>
      <c r="I54" s="62">
        <v>92.307692307692307</v>
      </c>
      <c r="J54" s="62">
        <v>55.555555555555557</v>
      </c>
      <c r="K54" s="62">
        <v>34.18803418803418</v>
      </c>
      <c r="L54" s="62">
        <v>64.102564102564102</v>
      </c>
      <c r="M54" s="62">
        <v>83.333333333333343</v>
      </c>
      <c r="N54" s="62">
        <v>38.383838383838381</v>
      </c>
      <c r="O54" s="62">
        <v>84.615384615384613</v>
      </c>
      <c r="P54" s="62">
        <v>51.851851851851855</v>
      </c>
      <c r="Q54" s="62">
        <v>100</v>
      </c>
      <c r="R54" s="62">
        <v>62.62626262626263</v>
      </c>
      <c r="S54" s="62">
        <v>67.435897435897431</v>
      </c>
      <c r="T54" s="62">
        <v>50.3991193991194</v>
      </c>
      <c r="U54" s="62">
        <v>84.615384615384613</v>
      </c>
      <c r="V54" s="62">
        <v>57.264957264957268</v>
      </c>
      <c r="W54" s="62">
        <v>69.230769230769226</v>
      </c>
      <c r="X54" s="62">
        <v>46.296296296296298</v>
      </c>
      <c r="Y54" s="62">
        <v>58.333333333333336</v>
      </c>
      <c r="Z54" s="62">
        <v>41.666666666666664</v>
      </c>
      <c r="AA54" s="62">
        <v>58.333333333333336</v>
      </c>
      <c r="AB54" s="62">
        <v>52.222222222222221</v>
      </c>
      <c r="AC54" s="62">
        <v>66.666666666666657</v>
      </c>
      <c r="AD54" s="62">
        <v>54.545454545454547</v>
      </c>
      <c r="AE54" s="62">
        <v>57.575757575757571</v>
      </c>
      <c r="AF54" s="62">
        <v>62.393162393162385</v>
      </c>
      <c r="AG54" s="62">
        <v>68.518518518518519</v>
      </c>
      <c r="AH54" s="62">
        <v>100</v>
      </c>
      <c r="AI54" s="62">
        <v>75.213675213675216</v>
      </c>
      <c r="AJ54" s="62">
        <v>100</v>
      </c>
      <c r="AK54" s="62">
        <v>77.777777777777771</v>
      </c>
      <c r="AL54" s="62">
        <v>100</v>
      </c>
      <c r="AM54" s="62">
        <v>75</v>
      </c>
      <c r="AN54" s="62">
        <v>91.666666666666657</v>
      </c>
      <c r="AO54" s="62">
        <v>63.888888888888886</v>
      </c>
      <c r="AP54" s="62">
        <v>91.666666666666657</v>
      </c>
      <c r="AQ54" s="62">
        <v>57.407407407407412</v>
      </c>
      <c r="AR54" s="62">
        <v>66.666666666666657</v>
      </c>
      <c r="AS54" s="62">
        <v>49.382716049382715</v>
      </c>
      <c r="AT54" s="62">
        <v>76.068376068376068</v>
      </c>
      <c r="AU54" s="62">
        <v>56.410256410256402</v>
      </c>
      <c r="AV54" s="62">
        <v>47.008547008547005</v>
      </c>
      <c r="AW54" s="62">
        <v>65.740740740740748</v>
      </c>
      <c r="AX54" s="62">
        <v>60.256410256410255</v>
      </c>
      <c r="AY54" s="62">
        <v>61.965811965811959</v>
      </c>
      <c r="AZ54" s="62">
        <v>93.777777777777786</v>
      </c>
      <c r="BA54" s="62">
        <v>64.781144781144775</v>
      </c>
      <c r="BB54" s="62">
        <v>100</v>
      </c>
      <c r="BC54" s="62">
        <v>74.747474747474755</v>
      </c>
      <c r="BD54" s="62">
        <v>90</v>
      </c>
      <c r="BE54" s="62">
        <v>61.728395061728392</v>
      </c>
      <c r="BF54" s="62">
        <v>90</v>
      </c>
      <c r="BG54" s="62">
        <v>55.555555555555557</v>
      </c>
      <c r="BH54" s="62">
        <v>88.888888888888886</v>
      </c>
      <c r="BI54" s="62">
        <v>64.197530864197532</v>
      </c>
      <c r="BJ54" s="62">
        <v>100</v>
      </c>
      <c r="BK54" s="62">
        <v>67.676767676767668</v>
      </c>
      <c r="BL54" s="62">
        <v>74.848484848484844</v>
      </c>
      <c r="BM54" s="62">
        <v>25.252525252525253</v>
      </c>
      <c r="BN54" s="62">
        <v>23.232323232323232</v>
      </c>
      <c r="BO54" s="62">
        <v>23.232323232323232</v>
      </c>
      <c r="BP54" s="62">
        <v>27.777777777777779</v>
      </c>
      <c r="BQ54" s="62">
        <v>26.262626262626263</v>
      </c>
      <c r="BR54" s="62">
        <v>64.81481481481481</v>
      </c>
      <c r="BS54" s="62">
        <v>46.148989898989896</v>
      </c>
      <c r="BT54" s="62">
        <v>34.567901234567898</v>
      </c>
      <c r="BU54" s="62">
        <v>17.283950617283949</v>
      </c>
      <c r="BV54" s="62">
        <v>62.037037037037031</v>
      </c>
      <c r="BW54" s="62">
        <v>70.707070707070699</v>
      </c>
      <c r="BX54" s="62">
        <v>84.259259259259252</v>
      </c>
      <c r="BY54" s="62">
        <v>88.888888888888886</v>
      </c>
      <c r="BZ54" s="62">
        <v>85.185185185185176</v>
      </c>
      <c r="CA54" s="62">
        <v>78.703703703703709</v>
      </c>
      <c r="CB54" s="62">
        <v>90.909090909090907</v>
      </c>
      <c r="CC54" s="62">
        <v>60.493827160493829</v>
      </c>
      <c r="CD54" s="62">
        <v>66.666666666666657</v>
      </c>
      <c r="CE54" s="62">
        <v>32.098765432098766</v>
      </c>
      <c r="CF54" s="62">
        <v>66.666666666666657</v>
      </c>
      <c r="CG54" s="62">
        <v>36.507936507936506</v>
      </c>
      <c r="CH54" s="62">
        <v>90.909090909090907</v>
      </c>
      <c r="CI54" s="62">
        <v>42.222222222222221</v>
      </c>
      <c r="CJ54" s="62">
        <v>100</v>
      </c>
      <c r="CK54" s="62">
        <v>65.656565656565661</v>
      </c>
    </row>
    <row r="55" spans="1:89">
      <c r="A55" s="60" t="s">
        <v>119</v>
      </c>
      <c r="B55" s="61" t="s">
        <v>163</v>
      </c>
      <c r="C55" s="62">
        <v>100</v>
      </c>
      <c r="D55" s="62">
        <v>76.19047619047619</v>
      </c>
      <c r="E55" s="62">
        <v>100</v>
      </c>
      <c r="F55" s="62">
        <v>66.666666666666657</v>
      </c>
      <c r="G55" s="62">
        <v>100</v>
      </c>
      <c r="H55" s="62">
        <v>61.616161616161619</v>
      </c>
      <c r="I55" s="62">
        <v>71.428571428571431</v>
      </c>
      <c r="J55" s="62">
        <v>40.170940170940163</v>
      </c>
      <c r="K55" s="62">
        <v>44.047619047619051</v>
      </c>
      <c r="L55" s="62">
        <v>64.285714285714278</v>
      </c>
      <c r="M55" s="62">
        <v>64.285714285714292</v>
      </c>
      <c r="N55" s="62">
        <v>32.222222222222221</v>
      </c>
      <c r="O55" s="62">
        <v>53.846153846153847</v>
      </c>
      <c r="P55" s="62">
        <v>35.555555555555557</v>
      </c>
      <c r="Q55" s="62">
        <v>85.714285714285708</v>
      </c>
      <c r="R55" s="62">
        <v>43.518518518518519</v>
      </c>
      <c r="S55" s="62">
        <v>56.813186813186817</v>
      </c>
      <c r="T55" s="62">
        <v>26.913580246913579</v>
      </c>
      <c r="U55" s="62">
        <v>53.846153846153847</v>
      </c>
      <c r="V55" s="62">
        <v>29.629629629629626</v>
      </c>
      <c r="W55" s="62">
        <v>23.076923076923077</v>
      </c>
      <c r="X55" s="62">
        <v>16.049382716049383</v>
      </c>
      <c r="Y55" s="62">
        <v>64.285714285714292</v>
      </c>
      <c r="Z55" s="62">
        <v>30.303030303030301</v>
      </c>
      <c r="AA55" s="62">
        <v>64.285714285714292</v>
      </c>
      <c r="AB55" s="62">
        <v>30.303030303030301</v>
      </c>
      <c r="AC55" s="62">
        <v>78.571428571428569</v>
      </c>
      <c r="AD55" s="62">
        <v>28.28282828282828</v>
      </c>
      <c r="AE55" s="62">
        <v>34.18803418803418</v>
      </c>
      <c r="AF55" s="62">
        <v>46.031746031746032</v>
      </c>
      <c r="AG55" s="62">
        <v>40.873015873015873</v>
      </c>
      <c r="AH55" s="62">
        <v>92.857142857142861</v>
      </c>
      <c r="AI55" s="62">
        <v>49.537037037037031</v>
      </c>
      <c r="AJ55" s="62">
        <v>90.909090909090907</v>
      </c>
      <c r="AK55" s="62">
        <v>59.259259259259252</v>
      </c>
      <c r="AL55" s="62">
        <v>100</v>
      </c>
      <c r="AM55" s="62">
        <v>53.703703703703695</v>
      </c>
      <c r="AN55" s="62">
        <v>76.923076923076934</v>
      </c>
      <c r="AO55" s="62">
        <v>28.28282828282828</v>
      </c>
      <c r="AP55" s="62">
        <v>46.153846153846153</v>
      </c>
      <c r="AQ55" s="62">
        <v>11.111111111111111</v>
      </c>
      <c r="AR55" s="62">
        <v>23.076923076923077</v>
      </c>
      <c r="AS55" s="62">
        <v>14.444444444444441</v>
      </c>
      <c r="AT55" s="62">
        <v>56.349206349206341</v>
      </c>
      <c r="AU55" s="62">
        <v>35.714285714285715</v>
      </c>
      <c r="AV55" s="62">
        <v>29.487179487179485</v>
      </c>
      <c r="AW55" s="62">
        <v>32.098765432098766</v>
      </c>
      <c r="AX55" s="62">
        <v>50.396825396825392</v>
      </c>
      <c r="AY55" s="62">
        <v>50.793650793650791</v>
      </c>
      <c r="AZ55" s="62">
        <v>50</v>
      </c>
      <c r="BA55" s="62">
        <v>34.484848484848484</v>
      </c>
      <c r="BB55" s="62">
        <v>50</v>
      </c>
      <c r="BC55" s="62">
        <v>31.111111111111107</v>
      </c>
      <c r="BD55" s="62">
        <v>42.857142857142854</v>
      </c>
      <c r="BE55" s="62">
        <v>23.333333333333332</v>
      </c>
      <c r="BF55" s="62">
        <v>50</v>
      </c>
      <c r="BG55" s="62">
        <v>44.444444444444443</v>
      </c>
      <c r="BH55" s="62">
        <v>42.857142857142854</v>
      </c>
      <c r="BI55" s="62">
        <v>31.111111111111107</v>
      </c>
      <c r="BJ55" s="62">
        <v>64.285714285714292</v>
      </c>
      <c r="BK55" s="62">
        <v>42.424242424242422</v>
      </c>
      <c r="BL55" s="62">
        <v>65.384615384615387</v>
      </c>
      <c r="BM55" s="62">
        <v>41.880341880341881</v>
      </c>
      <c r="BN55" s="62">
        <v>41.452991452991455</v>
      </c>
      <c r="BO55" s="62">
        <v>32.478632478632477</v>
      </c>
      <c r="BP55" s="62">
        <v>32.478632478632477</v>
      </c>
      <c r="BQ55" s="62">
        <v>24.786324786324787</v>
      </c>
      <c r="BR55" s="62">
        <v>8.7301587301587311</v>
      </c>
      <c r="BS55" s="62">
        <v>24.152236652236653</v>
      </c>
      <c r="BT55" s="62">
        <v>12.121212121212119</v>
      </c>
      <c r="BU55" s="62">
        <v>9.0909090909090899</v>
      </c>
      <c r="BV55" s="62">
        <v>34.920634920634924</v>
      </c>
      <c r="BW55" s="62">
        <v>40.476190476190482</v>
      </c>
      <c r="BX55" s="62">
        <v>66.534391534391531</v>
      </c>
      <c r="BY55" s="62">
        <v>57.936507936507937</v>
      </c>
      <c r="BZ55" s="62">
        <v>74.603174603174608</v>
      </c>
      <c r="CA55" s="62">
        <v>67.063492063492063</v>
      </c>
      <c r="CB55" s="62">
        <v>57.142857142857139</v>
      </c>
      <c r="CC55" s="62">
        <v>24.242424242424239</v>
      </c>
      <c r="CD55" s="62">
        <v>50</v>
      </c>
      <c r="CE55" s="62">
        <v>13.333333333333336</v>
      </c>
      <c r="CF55" s="62">
        <v>36.363636363636367</v>
      </c>
      <c r="CG55" s="62">
        <v>22.222222222222221</v>
      </c>
      <c r="CH55" s="62">
        <v>15.384615384615385</v>
      </c>
      <c r="CI55" s="62">
        <v>4.4444444444444429</v>
      </c>
      <c r="CJ55" s="62">
        <v>64.285714285714292</v>
      </c>
      <c r="CK55" s="62">
        <v>31.481481481481481</v>
      </c>
    </row>
    <row r="56" spans="1:89">
      <c r="A56" s="60" t="s">
        <v>122</v>
      </c>
      <c r="B56" s="61" t="s">
        <v>164</v>
      </c>
      <c r="C56" s="62">
        <v>100</v>
      </c>
      <c r="D56" s="62">
        <v>81.481481481481481</v>
      </c>
      <c r="E56" s="62">
        <v>100</v>
      </c>
      <c r="F56" s="62">
        <v>70.370370370370367</v>
      </c>
      <c r="G56" s="62">
        <v>64.285714285714292</v>
      </c>
      <c r="H56" s="62">
        <v>48.148148148148145</v>
      </c>
      <c r="I56" s="62">
        <v>57.142857142857139</v>
      </c>
      <c r="J56" s="62">
        <v>47.474747474747467</v>
      </c>
      <c r="K56" s="62">
        <v>67.460317460317455</v>
      </c>
      <c r="L56" s="62">
        <v>64.285714285714278</v>
      </c>
      <c r="M56" s="62">
        <v>100</v>
      </c>
      <c r="N56" s="62">
        <v>42.592592592592588</v>
      </c>
      <c r="O56" s="62">
        <v>84.615384615384613</v>
      </c>
      <c r="P56" s="62">
        <v>54.27350427350428</v>
      </c>
      <c r="Q56" s="62">
        <v>75</v>
      </c>
      <c r="R56" s="62">
        <v>59.444444444444436</v>
      </c>
      <c r="S56" s="62">
        <v>81.428571428571431</v>
      </c>
      <c r="T56" s="62">
        <v>60.980186480186475</v>
      </c>
      <c r="U56" s="62">
        <v>100</v>
      </c>
      <c r="V56" s="62">
        <v>65.555555555555557</v>
      </c>
      <c r="W56" s="62">
        <v>85.714285714285708</v>
      </c>
      <c r="X56" s="62">
        <v>68.055555555555557</v>
      </c>
      <c r="Y56" s="62">
        <v>71.428571428571431</v>
      </c>
      <c r="Z56" s="62">
        <v>62.121212121212118</v>
      </c>
      <c r="AA56" s="62">
        <v>71.428571428571431</v>
      </c>
      <c r="AB56" s="62">
        <v>54.040404040404034</v>
      </c>
      <c r="AC56" s="62">
        <v>78.571428571428569</v>
      </c>
      <c r="AD56" s="62">
        <v>55.128205128205131</v>
      </c>
      <c r="AE56" s="62">
        <v>55.925925925925924</v>
      </c>
      <c r="AF56" s="62">
        <v>67.777777777777771</v>
      </c>
      <c r="AG56" s="62">
        <v>51.984126984126988</v>
      </c>
      <c r="AH56" s="62">
        <v>100</v>
      </c>
      <c r="AI56" s="62">
        <v>71.031746031746039</v>
      </c>
      <c r="AJ56" s="62">
        <v>91.666666666666657</v>
      </c>
      <c r="AK56" s="62">
        <v>58.080808080808083</v>
      </c>
      <c r="AL56" s="62">
        <v>100</v>
      </c>
      <c r="AM56" s="62">
        <v>57.407407407407412</v>
      </c>
      <c r="AN56" s="62">
        <v>38.461538461538467</v>
      </c>
      <c r="AO56" s="62">
        <v>42.361111111111107</v>
      </c>
      <c r="AP56" s="62">
        <v>75</v>
      </c>
      <c r="AQ56" s="62">
        <v>44.999999999999993</v>
      </c>
      <c r="AR56" s="62">
        <v>83.333333333333343</v>
      </c>
      <c r="AS56" s="62">
        <v>44.949494949494955</v>
      </c>
      <c r="AT56" s="62">
        <v>54.365079365079367</v>
      </c>
      <c r="AU56" s="62">
        <v>55.128205128205131</v>
      </c>
      <c r="AV56" s="62">
        <v>52.564102564102562</v>
      </c>
      <c r="AW56" s="62">
        <v>72.61904761904762</v>
      </c>
      <c r="AX56" s="62">
        <v>68.650793650793645</v>
      </c>
      <c r="AY56" s="62">
        <v>63.425925925925924</v>
      </c>
      <c r="AZ56" s="62">
        <v>81.62370962370963</v>
      </c>
      <c r="BA56" s="62">
        <v>59.25925925925926</v>
      </c>
      <c r="BB56" s="62">
        <v>93.333333333333329</v>
      </c>
      <c r="BC56" s="62">
        <v>62.301587301587297</v>
      </c>
      <c r="BD56" s="62">
        <v>81.818181818181827</v>
      </c>
      <c r="BE56" s="62">
        <v>63.425925925925924</v>
      </c>
      <c r="BF56" s="62">
        <v>85.714285714285708</v>
      </c>
      <c r="BG56" s="62">
        <v>60.648148148148145</v>
      </c>
      <c r="BH56" s="62">
        <v>61.53846153846154</v>
      </c>
      <c r="BI56" s="62">
        <v>50</v>
      </c>
      <c r="BJ56" s="62">
        <v>85.714285714285708</v>
      </c>
      <c r="BK56" s="62">
        <v>59.920634920634924</v>
      </c>
      <c r="BL56" s="62">
        <v>52.094017094017104</v>
      </c>
      <c r="BM56" s="62">
        <v>56.410256410256402</v>
      </c>
      <c r="BN56" s="62">
        <v>41.880341880341881</v>
      </c>
      <c r="BO56" s="62">
        <v>36.111111111111107</v>
      </c>
      <c r="BP56" s="62">
        <v>52.991452991452988</v>
      </c>
      <c r="BQ56" s="62">
        <v>52.136752136752136</v>
      </c>
      <c r="BR56" s="62">
        <v>53.418803418803414</v>
      </c>
      <c r="BS56" s="62">
        <v>63.438644688644686</v>
      </c>
      <c r="BT56" s="62">
        <v>73.412698412698404</v>
      </c>
      <c r="BU56" s="62">
        <v>52.564102564102562</v>
      </c>
      <c r="BV56" s="62">
        <v>69.444444444444443</v>
      </c>
      <c r="BW56" s="62">
        <v>58.333333333333329</v>
      </c>
      <c r="BX56" s="62">
        <v>79.232804232804227</v>
      </c>
      <c r="BY56" s="62">
        <v>85.317460317460316</v>
      </c>
      <c r="BZ56" s="62">
        <v>79.761904761904759</v>
      </c>
      <c r="CA56" s="62">
        <v>72.61904761904762</v>
      </c>
      <c r="CB56" s="62">
        <v>92.857142857142861</v>
      </c>
      <c r="CC56" s="62">
        <v>59.82905982905983</v>
      </c>
      <c r="CD56" s="62">
        <v>57.142857142857139</v>
      </c>
      <c r="CE56" s="62">
        <v>27.222222222222225</v>
      </c>
      <c r="CF56" s="62">
        <v>35.714285714285715</v>
      </c>
      <c r="CG56" s="62">
        <v>31.666666666666668</v>
      </c>
      <c r="CH56" s="62">
        <v>69.230769230769226</v>
      </c>
      <c r="CI56" s="62">
        <v>35.858585858585862</v>
      </c>
      <c r="CJ56" s="62">
        <v>42.857142857142854</v>
      </c>
      <c r="CK56" s="62">
        <v>15.432098765432098</v>
      </c>
    </row>
    <row r="57" spans="1:89">
      <c r="A57" s="60" t="s">
        <v>115</v>
      </c>
      <c r="B57" s="61" t="s">
        <v>165</v>
      </c>
      <c r="C57" s="62">
        <v>100</v>
      </c>
      <c r="D57" s="62">
        <v>58.119658119658119</v>
      </c>
      <c r="E57" s="62">
        <v>100</v>
      </c>
      <c r="F57" s="62">
        <v>80.341880341880326</v>
      </c>
      <c r="G57" s="62">
        <v>100</v>
      </c>
      <c r="H57" s="62">
        <v>29.914529914529915</v>
      </c>
      <c r="I57" s="62">
        <v>100</v>
      </c>
      <c r="J57" s="62">
        <v>23.076923076923077</v>
      </c>
      <c r="K57" s="62">
        <v>35.042735042735046</v>
      </c>
      <c r="L57" s="62" t="s">
        <v>114</v>
      </c>
      <c r="M57" s="62">
        <v>0</v>
      </c>
      <c r="N57" s="62" t="s">
        <v>114</v>
      </c>
      <c r="O57" s="62">
        <v>7.6923076923076925</v>
      </c>
      <c r="P57" s="62" t="s">
        <v>114</v>
      </c>
      <c r="Q57" s="62">
        <v>15.384615384615385</v>
      </c>
      <c r="R57" s="62">
        <v>11.111111111111111</v>
      </c>
      <c r="S57" s="62" t="s">
        <v>114</v>
      </c>
      <c r="T57" s="62">
        <v>54.700854700854698</v>
      </c>
      <c r="U57" s="62" t="s">
        <v>114</v>
      </c>
      <c r="V57" s="62">
        <v>73.504273504273499</v>
      </c>
      <c r="W57" s="62" t="s">
        <v>114</v>
      </c>
      <c r="X57" s="62">
        <v>0</v>
      </c>
      <c r="Y57" s="62" t="s">
        <v>114</v>
      </c>
      <c r="Z57" s="62">
        <v>61.538461538461533</v>
      </c>
      <c r="AA57" s="62" t="s">
        <v>114</v>
      </c>
      <c r="AB57" s="62">
        <v>61.538461538461533</v>
      </c>
      <c r="AC57" s="62" t="s">
        <v>114</v>
      </c>
      <c r="AD57" s="62">
        <v>76.92307692307692</v>
      </c>
      <c r="AE57" s="62">
        <v>51.282051282051277</v>
      </c>
      <c r="AF57" s="62">
        <v>52.136752136752136</v>
      </c>
      <c r="AG57" s="62">
        <v>36.752136752136749</v>
      </c>
      <c r="AH57" s="62">
        <v>100</v>
      </c>
      <c r="AI57" s="62">
        <v>46.296296296296298</v>
      </c>
      <c r="AJ57" s="62">
        <v>15.384615384615385</v>
      </c>
      <c r="AK57" s="62" t="s">
        <v>114</v>
      </c>
      <c r="AL57" s="62">
        <v>7.6923076923076925</v>
      </c>
      <c r="AM57" s="62" t="s">
        <v>114</v>
      </c>
      <c r="AN57" s="62">
        <v>7.6923076923076925</v>
      </c>
      <c r="AO57" s="62" t="s">
        <v>114</v>
      </c>
      <c r="AP57" s="62">
        <v>15.384615384615385</v>
      </c>
      <c r="AQ57" s="62" t="s">
        <v>114</v>
      </c>
      <c r="AR57" s="62">
        <v>0</v>
      </c>
      <c r="AS57" s="62" t="s">
        <v>114</v>
      </c>
      <c r="AT57" s="62">
        <v>64.957264957264954</v>
      </c>
      <c r="AU57" s="62">
        <v>46.153846153846153</v>
      </c>
      <c r="AV57" s="62">
        <v>47.222222222222221</v>
      </c>
      <c r="AW57" s="62">
        <v>80.341880341880326</v>
      </c>
      <c r="AX57" s="62">
        <v>71.794871794871796</v>
      </c>
      <c r="AY57" s="62">
        <v>0</v>
      </c>
      <c r="AZ57" s="62" t="s">
        <v>114</v>
      </c>
      <c r="BA57" s="62">
        <v>56.324786324786317</v>
      </c>
      <c r="BB57" s="62" t="s">
        <v>114</v>
      </c>
      <c r="BC57" s="62">
        <v>73.504273504273499</v>
      </c>
      <c r="BD57" s="62" t="s">
        <v>114</v>
      </c>
      <c r="BE57" s="62">
        <v>16.666666666666664</v>
      </c>
      <c r="BF57" s="62" t="s">
        <v>114</v>
      </c>
      <c r="BG57" s="62">
        <v>61.538461538461533</v>
      </c>
      <c r="BH57" s="62" t="s">
        <v>114</v>
      </c>
      <c r="BI57" s="62">
        <v>64.102564102564102</v>
      </c>
      <c r="BJ57" s="62" t="s">
        <v>114</v>
      </c>
      <c r="BK57" s="62">
        <v>65.81196581196582</v>
      </c>
      <c r="BL57" s="62">
        <v>74.871794871794876</v>
      </c>
      <c r="BM57" s="62">
        <v>24.786324786324787</v>
      </c>
      <c r="BN57" s="62">
        <v>13.675213675213676</v>
      </c>
      <c r="BO57" s="62">
        <v>32.478632478632477</v>
      </c>
      <c r="BP57" s="62">
        <v>24.786324786324787</v>
      </c>
      <c r="BQ57" s="62">
        <v>29.914529914529915</v>
      </c>
      <c r="BR57" s="62">
        <v>1.7094017094017082</v>
      </c>
      <c r="BS57" s="62">
        <v>44.658119658119659</v>
      </c>
      <c r="BT57" s="62">
        <v>57.264957264957268</v>
      </c>
      <c r="BU57" s="62">
        <v>41.880341880341881</v>
      </c>
      <c r="BV57" s="62">
        <v>78.632478632478623</v>
      </c>
      <c r="BW57" s="62">
        <v>0.85470085470085411</v>
      </c>
      <c r="BX57" s="62">
        <v>34.188034188034187</v>
      </c>
      <c r="BY57" s="62">
        <v>59.82905982905983</v>
      </c>
      <c r="BZ57" s="62">
        <v>41.025641025641029</v>
      </c>
      <c r="CA57" s="62">
        <v>1.7094017094017082</v>
      </c>
      <c r="CB57" s="62">
        <v>7.6923076923076925</v>
      </c>
      <c r="CC57" s="62" t="s">
        <v>114</v>
      </c>
      <c r="CD57" s="62">
        <v>0</v>
      </c>
      <c r="CE57" s="62" t="s">
        <v>114</v>
      </c>
      <c r="CF57" s="62">
        <v>7.6923076923076925</v>
      </c>
      <c r="CG57" s="62" t="s">
        <v>114</v>
      </c>
      <c r="CH57" s="62">
        <v>100</v>
      </c>
      <c r="CI57" s="62">
        <v>31.481481481481481</v>
      </c>
      <c r="CJ57" s="62">
        <v>7.6923076923076925</v>
      </c>
      <c r="CK57" s="62" t="s">
        <v>114</v>
      </c>
    </row>
    <row r="58" spans="1:89">
      <c r="A58" s="60" t="s">
        <v>110</v>
      </c>
      <c r="B58" s="61" t="s">
        <v>166</v>
      </c>
      <c r="C58" s="62">
        <v>100</v>
      </c>
      <c r="D58" s="62">
        <v>77.037037037037038</v>
      </c>
      <c r="E58" s="62">
        <v>100</v>
      </c>
      <c r="F58" s="62">
        <v>72.592592592592595</v>
      </c>
      <c r="G58" s="62">
        <v>100</v>
      </c>
      <c r="H58" s="62">
        <v>64.444444444444443</v>
      </c>
      <c r="I58" s="62">
        <v>100</v>
      </c>
      <c r="J58" s="62">
        <v>62.222222222222214</v>
      </c>
      <c r="K58" s="62">
        <v>62.222222222222214</v>
      </c>
      <c r="L58" s="62">
        <v>61.481481481481481</v>
      </c>
      <c r="M58" s="62">
        <v>92.857142857142861</v>
      </c>
      <c r="N58" s="62">
        <v>53.968253968253961</v>
      </c>
      <c r="O58" s="62">
        <v>100</v>
      </c>
      <c r="P58" s="62">
        <v>51.111111111111107</v>
      </c>
      <c r="Q58" s="62">
        <v>100</v>
      </c>
      <c r="R58" s="62">
        <v>55.555555555555557</v>
      </c>
      <c r="S58" s="62">
        <v>90.095238095238102</v>
      </c>
      <c r="T58" s="62">
        <v>56.251526251526251</v>
      </c>
      <c r="U58" s="62">
        <v>93.333333333333329</v>
      </c>
      <c r="V58" s="62">
        <v>57.142857142857146</v>
      </c>
      <c r="W58" s="62">
        <v>92.857142857142861</v>
      </c>
      <c r="X58" s="62">
        <v>54.761904761904766</v>
      </c>
      <c r="Y58" s="62">
        <v>92.857142857142861</v>
      </c>
      <c r="Z58" s="62">
        <v>53.968253968253961</v>
      </c>
      <c r="AA58" s="62">
        <v>78.571428571428569</v>
      </c>
      <c r="AB58" s="62">
        <v>51.282051282051277</v>
      </c>
      <c r="AC58" s="62">
        <v>92.857142857142861</v>
      </c>
      <c r="AD58" s="62">
        <v>64.102564102564102</v>
      </c>
      <c r="AE58" s="62">
        <v>61.481481481481481</v>
      </c>
      <c r="AF58" s="62">
        <v>62.222222222222214</v>
      </c>
      <c r="AG58" s="62">
        <v>64.444444444444443</v>
      </c>
      <c r="AH58" s="62">
        <v>100</v>
      </c>
      <c r="AI58" s="62">
        <v>64.285714285714278</v>
      </c>
      <c r="AJ58" s="62">
        <v>100</v>
      </c>
      <c r="AK58" s="62">
        <v>66.666666666666657</v>
      </c>
      <c r="AL58" s="62">
        <v>100</v>
      </c>
      <c r="AM58" s="62">
        <v>54.814814814814817</v>
      </c>
      <c r="AN58" s="62">
        <v>80</v>
      </c>
      <c r="AO58" s="62">
        <v>54.700854700854705</v>
      </c>
      <c r="AP58" s="62">
        <v>92.857142857142861</v>
      </c>
      <c r="AQ58" s="62">
        <v>50</v>
      </c>
      <c r="AR58" s="62">
        <v>71.428571428571431</v>
      </c>
      <c r="AS58" s="62">
        <v>57.575757575757571</v>
      </c>
      <c r="AT58" s="62">
        <v>54.814814814814817</v>
      </c>
      <c r="AU58" s="62">
        <v>66.666666666666657</v>
      </c>
      <c r="AV58" s="62">
        <v>52.592592592592588</v>
      </c>
      <c r="AW58" s="62">
        <v>43.703703703703702</v>
      </c>
      <c r="AX58" s="62">
        <v>74.81481481481481</v>
      </c>
      <c r="AY58" s="62">
        <v>56.666666666666657</v>
      </c>
      <c r="AZ58" s="62">
        <v>80.476190476190482</v>
      </c>
      <c r="BA58" s="62">
        <v>68.005698005697994</v>
      </c>
      <c r="BB58" s="62">
        <v>86.666666666666671</v>
      </c>
      <c r="BC58" s="62">
        <v>67.521367521367509</v>
      </c>
      <c r="BD58" s="62">
        <v>80</v>
      </c>
      <c r="BE58" s="62">
        <v>64.957264957264954</v>
      </c>
      <c r="BF58" s="62">
        <v>71.428571428571431</v>
      </c>
      <c r="BG58" s="62">
        <v>64.81481481481481</v>
      </c>
      <c r="BH58" s="62">
        <v>78.571428571428569</v>
      </c>
      <c r="BI58" s="62">
        <v>70.940170940170944</v>
      </c>
      <c r="BJ58" s="62">
        <v>85.714285714285708</v>
      </c>
      <c r="BK58" s="62">
        <v>71.794871794871796</v>
      </c>
      <c r="BL58" s="62">
        <v>57.435897435897438</v>
      </c>
      <c r="BM58" s="62">
        <v>39.316239316239312</v>
      </c>
      <c r="BN58" s="62">
        <v>35.042735042735046</v>
      </c>
      <c r="BO58" s="62">
        <v>43.589743589743591</v>
      </c>
      <c r="BP58" s="62">
        <v>43.589743589743591</v>
      </c>
      <c r="BQ58" s="62">
        <v>51.282051282051277</v>
      </c>
      <c r="BR58" s="62">
        <v>50.793650793650791</v>
      </c>
      <c r="BS58" s="62">
        <v>48.611111111111107</v>
      </c>
      <c r="BT58" s="62">
        <v>30.158730158730158</v>
      </c>
      <c r="BU58" s="62">
        <v>16.666666666666664</v>
      </c>
      <c r="BV58" s="62">
        <v>81.746031746031747</v>
      </c>
      <c r="BW58" s="62">
        <v>65.873015873015873</v>
      </c>
      <c r="BX58" s="62">
        <v>78.835978835978835</v>
      </c>
      <c r="BY58" s="62">
        <v>87.301587301587304</v>
      </c>
      <c r="BZ58" s="62">
        <v>79.365079365079353</v>
      </c>
      <c r="CA58" s="62">
        <v>69.841269841269835</v>
      </c>
      <c r="CB58" s="62">
        <v>93.333333333333329</v>
      </c>
      <c r="CC58" s="62">
        <v>47.619047619047613</v>
      </c>
      <c r="CD58" s="62">
        <v>78.571428571428569</v>
      </c>
      <c r="CE58" s="62">
        <v>58.585858585858581</v>
      </c>
      <c r="CF58" s="62">
        <v>71.428571428571431</v>
      </c>
      <c r="CG58" s="62">
        <v>55.555555555555557</v>
      </c>
      <c r="CH58" s="62">
        <v>93.333333333333329</v>
      </c>
      <c r="CI58" s="62">
        <v>57.142857142857146</v>
      </c>
      <c r="CJ58" s="62">
        <v>100</v>
      </c>
      <c r="CK58" s="62">
        <v>53.333333333333329</v>
      </c>
    </row>
    <row r="59" spans="1:89">
      <c r="A59" s="60" t="s">
        <v>112</v>
      </c>
      <c r="B59" s="61" t="s">
        <v>167</v>
      </c>
      <c r="C59" s="62">
        <v>78.94736842105263</v>
      </c>
      <c r="D59" s="62">
        <v>52.65700483091787</v>
      </c>
      <c r="E59" s="62">
        <v>85.714285714285708</v>
      </c>
      <c r="F59" s="62">
        <v>50</v>
      </c>
      <c r="G59" s="62">
        <v>72.727272727272734</v>
      </c>
      <c r="H59" s="62">
        <v>45.893719806763279</v>
      </c>
      <c r="I59" s="62">
        <v>65</v>
      </c>
      <c r="J59" s="62">
        <v>42.328042328042322</v>
      </c>
      <c r="K59" s="62">
        <v>30.80808080808081</v>
      </c>
      <c r="L59" s="62">
        <v>62.34567901234567</v>
      </c>
      <c r="M59" s="62">
        <v>45</v>
      </c>
      <c r="N59" s="62">
        <v>32.804232804232804</v>
      </c>
      <c r="O59" s="62">
        <v>72.727272727272734</v>
      </c>
      <c r="P59" s="62">
        <v>50.666666666666657</v>
      </c>
      <c r="Q59" s="62">
        <v>89.473684210526315</v>
      </c>
      <c r="R59" s="62">
        <v>46.376811594202898</v>
      </c>
      <c r="S59" s="62">
        <v>48.102766798418969</v>
      </c>
      <c r="T59" s="62">
        <v>46.203703703703709</v>
      </c>
      <c r="U59" s="62">
        <v>60.869565217391312</v>
      </c>
      <c r="V59" s="62">
        <v>46.666666666666664</v>
      </c>
      <c r="W59" s="62">
        <v>47.826086956521742</v>
      </c>
      <c r="X59" s="62">
        <v>36.805555555555557</v>
      </c>
      <c r="Y59" s="62">
        <v>54.54545454545454</v>
      </c>
      <c r="Z59" s="62">
        <v>44.444444444444443</v>
      </c>
      <c r="AA59" s="62">
        <v>22.727272727272727</v>
      </c>
      <c r="AB59" s="62">
        <v>38.518518518518519</v>
      </c>
      <c r="AC59" s="62">
        <v>54.54545454545454</v>
      </c>
      <c r="AD59" s="62">
        <v>64.583333333333329</v>
      </c>
      <c r="AE59" s="62">
        <v>59.090909090909093</v>
      </c>
      <c r="AF59" s="62">
        <v>53.140096618357482</v>
      </c>
      <c r="AG59" s="62">
        <v>53.140096618357482</v>
      </c>
      <c r="AH59" s="62">
        <v>78.94736842105263</v>
      </c>
      <c r="AI59" s="62">
        <v>64.021164021164012</v>
      </c>
      <c r="AJ59" s="62">
        <v>60</v>
      </c>
      <c r="AK59" s="62">
        <v>45.454545454545453</v>
      </c>
      <c r="AL59" s="62">
        <v>88.888888888888886</v>
      </c>
      <c r="AM59" s="62">
        <v>58.201058201058203</v>
      </c>
      <c r="AN59" s="62">
        <v>29.411764705882355</v>
      </c>
      <c r="AO59" s="62">
        <v>33.950617283950614</v>
      </c>
      <c r="AP59" s="62">
        <v>80</v>
      </c>
      <c r="AQ59" s="62">
        <v>45.454545454545453</v>
      </c>
      <c r="AR59" s="62">
        <v>63.157894736842103</v>
      </c>
      <c r="AS59" s="62">
        <v>44.999999999999993</v>
      </c>
      <c r="AT59" s="62">
        <v>49.074074074074076</v>
      </c>
      <c r="AU59" s="62">
        <v>58.333333333333329</v>
      </c>
      <c r="AV59" s="62">
        <v>42.129629629629633</v>
      </c>
      <c r="AW59" s="62">
        <v>59.259259259259252</v>
      </c>
      <c r="AX59" s="62">
        <v>63.888888888888886</v>
      </c>
      <c r="AY59" s="62">
        <v>46.944444444444436</v>
      </c>
      <c r="AZ59" s="62">
        <v>45.590643274853804</v>
      </c>
      <c r="BA59" s="62">
        <v>39.074074074074076</v>
      </c>
      <c r="BB59" s="62">
        <v>45</v>
      </c>
      <c r="BC59" s="62">
        <v>31.481481481481481</v>
      </c>
      <c r="BD59" s="62">
        <v>40</v>
      </c>
      <c r="BE59" s="62">
        <v>32.777777777777779</v>
      </c>
      <c r="BF59" s="62">
        <v>61.111111111111114</v>
      </c>
      <c r="BG59" s="62">
        <v>44.999999999999993</v>
      </c>
      <c r="BH59" s="62">
        <v>45</v>
      </c>
      <c r="BI59" s="62">
        <v>38.888888888888886</v>
      </c>
      <c r="BJ59" s="62">
        <v>36.84210526315789</v>
      </c>
      <c r="BK59" s="62">
        <v>47.222222222222221</v>
      </c>
      <c r="BL59" s="62">
        <v>63.093719806763282</v>
      </c>
      <c r="BM59" s="62">
        <v>40.888888888888886</v>
      </c>
      <c r="BN59" s="62">
        <v>45.333333333333336</v>
      </c>
      <c r="BO59" s="62">
        <v>22.222222222222221</v>
      </c>
      <c r="BP59" s="62">
        <v>27.536231884057969</v>
      </c>
      <c r="BQ59" s="62">
        <v>48.550724637681164</v>
      </c>
      <c r="BR59" s="62">
        <v>42.929292929292927</v>
      </c>
      <c r="BS59" s="62">
        <v>32.43045843045843</v>
      </c>
      <c r="BT59" s="62">
        <v>33.333333333333329</v>
      </c>
      <c r="BU59" s="62">
        <v>13.636363636363633</v>
      </c>
      <c r="BV59" s="62">
        <v>64.529914529914521</v>
      </c>
      <c r="BW59" s="62">
        <v>18.222222222222221</v>
      </c>
      <c r="BX59" s="62">
        <v>73.789173789173788</v>
      </c>
      <c r="BY59" s="62">
        <v>77.350427350427353</v>
      </c>
      <c r="BZ59" s="62">
        <v>83.333333333333329</v>
      </c>
      <c r="CA59" s="62">
        <v>60.683760683760681</v>
      </c>
      <c r="CB59" s="62">
        <v>77.777777777777786</v>
      </c>
      <c r="CC59" s="62">
        <v>42.777777777777771</v>
      </c>
      <c r="CD59" s="62">
        <v>40</v>
      </c>
      <c r="CE59" s="62">
        <v>36.601307189542482</v>
      </c>
      <c r="CF59" s="62">
        <v>40</v>
      </c>
      <c r="CG59" s="62">
        <v>44.444444444444443</v>
      </c>
      <c r="CH59" s="62">
        <v>55.000000000000007</v>
      </c>
      <c r="CI59" s="62">
        <v>39.393939393939398</v>
      </c>
      <c r="CJ59" s="62">
        <v>76.19047619047619</v>
      </c>
      <c r="CK59" s="62">
        <v>38.624338624338627</v>
      </c>
    </row>
    <row r="60" spans="1:89">
      <c r="A60" s="60" t="s">
        <v>119</v>
      </c>
      <c r="B60" s="61" t="s">
        <v>168</v>
      </c>
      <c r="C60" s="62">
        <v>100</v>
      </c>
      <c r="D60" s="62">
        <v>67.676767676767668</v>
      </c>
      <c r="E60" s="62">
        <v>100</v>
      </c>
      <c r="F60" s="62">
        <v>70.085470085470078</v>
      </c>
      <c r="G60" s="62">
        <v>76.923076923076934</v>
      </c>
      <c r="H60" s="62">
        <v>49.145299145299148</v>
      </c>
      <c r="I60" s="62">
        <v>72.727272727272734</v>
      </c>
      <c r="J60" s="62">
        <v>48.484848484848477</v>
      </c>
      <c r="K60" s="62">
        <v>67.592592592592581</v>
      </c>
      <c r="L60" s="62">
        <v>57.870370370370367</v>
      </c>
      <c r="M60" s="62">
        <v>58.333333333333336</v>
      </c>
      <c r="N60" s="62">
        <v>33.333333333333329</v>
      </c>
      <c r="O60" s="62">
        <v>92.307692307692307</v>
      </c>
      <c r="P60" s="62">
        <v>53.84615384615384</v>
      </c>
      <c r="Q60" s="62">
        <v>92.307692307692307</v>
      </c>
      <c r="R60" s="62">
        <v>49.074074074074076</v>
      </c>
      <c r="S60" s="62">
        <v>74.615384615384613</v>
      </c>
      <c r="T60" s="62">
        <v>49.228395061728399</v>
      </c>
      <c r="U60" s="62">
        <v>100</v>
      </c>
      <c r="V60" s="62">
        <v>61.574074074074076</v>
      </c>
      <c r="W60" s="62">
        <v>66.666666666666657</v>
      </c>
      <c r="X60" s="62">
        <v>56.79012345679012</v>
      </c>
      <c r="Y60" s="62">
        <v>38.461538461538467</v>
      </c>
      <c r="Z60" s="62">
        <v>25</v>
      </c>
      <c r="AA60" s="62">
        <v>84.615384615384613</v>
      </c>
      <c r="AB60" s="62">
        <v>45.370370370370367</v>
      </c>
      <c r="AC60" s="62">
        <v>83.333333333333343</v>
      </c>
      <c r="AD60" s="62">
        <v>57.407407407407412</v>
      </c>
      <c r="AE60" s="62">
        <v>60.185185185185183</v>
      </c>
      <c r="AF60" s="62">
        <v>50</v>
      </c>
      <c r="AG60" s="62">
        <v>54.166666666666664</v>
      </c>
      <c r="AH60" s="62">
        <v>100</v>
      </c>
      <c r="AI60" s="62">
        <v>75.462962962962962</v>
      </c>
      <c r="AJ60" s="62">
        <v>91.666666666666657</v>
      </c>
      <c r="AK60" s="62">
        <v>65.656565656565661</v>
      </c>
      <c r="AL60" s="62">
        <v>92.307692307692307</v>
      </c>
      <c r="AM60" s="62">
        <v>58.333333333333329</v>
      </c>
      <c r="AN60" s="62">
        <v>45.454545454545453</v>
      </c>
      <c r="AO60" s="62">
        <v>23.456790123456791</v>
      </c>
      <c r="AP60" s="62">
        <v>91.666666666666657</v>
      </c>
      <c r="AQ60" s="62">
        <v>40.74074074074074</v>
      </c>
      <c r="AR60" s="62">
        <v>30</v>
      </c>
      <c r="AS60" s="62">
        <v>29.629629629629626</v>
      </c>
      <c r="AT60" s="62">
        <v>61.111111111111107</v>
      </c>
      <c r="AU60" s="62">
        <v>44.444444444444443</v>
      </c>
      <c r="AV60" s="62">
        <v>46.581196581196579</v>
      </c>
      <c r="AW60" s="62">
        <v>70</v>
      </c>
      <c r="AX60" s="62">
        <v>48.717948717948723</v>
      </c>
      <c r="AY60" s="62">
        <v>48.148148148148145</v>
      </c>
      <c r="AZ60" s="62">
        <v>96.181818181818173</v>
      </c>
      <c r="BA60" s="62">
        <v>71.901234567901241</v>
      </c>
      <c r="BB60" s="62">
        <v>100</v>
      </c>
      <c r="BC60" s="62">
        <v>72.222222222222214</v>
      </c>
      <c r="BD60" s="62">
        <v>100</v>
      </c>
      <c r="BE60" s="62">
        <v>73.333333333333329</v>
      </c>
      <c r="BF60" s="62">
        <v>90.909090909090907</v>
      </c>
      <c r="BG60" s="62">
        <v>71.604938271604937</v>
      </c>
      <c r="BH60" s="62">
        <v>90</v>
      </c>
      <c r="BI60" s="62">
        <v>67.901234567901227</v>
      </c>
      <c r="BJ60" s="62">
        <v>100</v>
      </c>
      <c r="BK60" s="62">
        <v>74.444444444444443</v>
      </c>
      <c r="BL60" s="62">
        <v>75.033670033670035</v>
      </c>
      <c r="BM60" s="62">
        <v>38.888888888888886</v>
      </c>
      <c r="BN60" s="62">
        <v>24.074074074074073</v>
      </c>
      <c r="BO60" s="62">
        <v>24.242424242424239</v>
      </c>
      <c r="BP60" s="62">
        <v>18.18181818181818</v>
      </c>
      <c r="BQ60" s="62">
        <v>19.444444444444443</v>
      </c>
      <c r="BR60" s="62">
        <v>50.854700854700852</v>
      </c>
      <c r="BS60" s="62">
        <v>34.998219373219371</v>
      </c>
      <c r="BT60" s="62">
        <v>23.611111111111111</v>
      </c>
      <c r="BU60" s="62">
        <v>12.96296296296296</v>
      </c>
      <c r="BV60" s="62">
        <v>47.863247863247857</v>
      </c>
      <c r="BW60" s="62">
        <v>55.555555555555557</v>
      </c>
      <c r="BX60" s="62">
        <v>82.193732193732203</v>
      </c>
      <c r="BY60" s="62">
        <v>84.18803418803418</v>
      </c>
      <c r="BZ60" s="62">
        <v>81.623931623931625</v>
      </c>
      <c r="CA60" s="62">
        <v>80.769230769230774</v>
      </c>
      <c r="CB60" s="62">
        <v>63.636363636363633</v>
      </c>
      <c r="CC60" s="62">
        <v>38.888888888888886</v>
      </c>
      <c r="CD60" s="62">
        <v>50</v>
      </c>
      <c r="CE60" s="62">
        <v>42.222222222222221</v>
      </c>
      <c r="CF60" s="62">
        <v>61.53846153846154</v>
      </c>
      <c r="CG60" s="62">
        <v>60.555555555555557</v>
      </c>
      <c r="CH60" s="62">
        <v>91.666666666666657</v>
      </c>
      <c r="CI60" s="62">
        <v>58.333333333333329</v>
      </c>
      <c r="CJ60" s="62">
        <v>84.615384615384613</v>
      </c>
      <c r="CK60" s="62">
        <v>55.555555555555557</v>
      </c>
    </row>
    <row r="61" spans="1:89">
      <c r="A61" s="60" t="s">
        <v>110</v>
      </c>
      <c r="B61" s="61" t="s">
        <v>169</v>
      </c>
      <c r="C61" s="62">
        <v>100</v>
      </c>
      <c r="D61" s="62">
        <v>69.444444444444443</v>
      </c>
      <c r="E61" s="62">
        <v>100</v>
      </c>
      <c r="F61" s="62">
        <v>64.81481481481481</v>
      </c>
      <c r="G61" s="62">
        <v>100</v>
      </c>
      <c r="H61" s="62">
        <v>58.333333333333329</v>
      </c>
      <c r="I61" s="62">
        <v>81.818181818181827</v>
      </c>
      <c r="J61" s="62">
        <v>42.424242424242422</v>
      </c>
      <c r="K61" s="62">
        <v>66.666666666666657</v>
      </c>
      <c r="L61" s="62">
        <v>47.474747474747467</v>
      </c>
      <c r="M61" s="62">
        <v>70</v>
      </c>
      <c r="N61" s="62">
        <v>37.5</v>
      </c>
      <c r="O61" s="62">
        <v>81.818181818181827</v>
      </c>
      <c r="P61" s="62">
        <v>33.333333333333329</v>
      </c>
      <c r="Q61" s="62">
        <v>100</v>
      </c>
      <c r="R61" s="62">
        <v>42.592592592592588</v>
      </c>
      <c r="S61" s="62">
        <v>52.12121212121211</v>
      </c>
      <c r="T61" s="62">
        <v>35.296296296296291</v>
      </c>
      <c r="U61" s="62">
        <v>66.666666666666657</v>
      </c>
      <c r="V61" s="62">
        <v>38.888888888888886</v>
      </c>
      <c r="W61" s="62">
        <v>27.27272727272727</v>
      </c>
      <c r="X61" s="62">
        <v>15.555555555555554</v>
      </c>
      <c r="Y61" s="62">
        <v>45.454545454545453</v>
      </c>
      <c r="Z61" s="62">
        <v>42.592592592592588</v>
      </c>
      <c r="AA61" s="62">
        <v>66.666666666666657</v>
      </c>
      <c r="AB61" s="62">
        <v>37.777777777777779</v>
      </c>
      <c r="AC61" s="62">
        <v>54.54545454545454</v>
      </c>
      <c r="AD61" s="62">
        <v>41.666666666666664</v>
      </c>
      <c r="AE61" s="62">
        <v>33.333333333333329</v>
      </c>
      <c r="AF61" s="62">
        <v>55.555555555555557</v>
      </c>
      <c r="AG61" s="62">
        <v>60.185185185185183</v>
      </c>
      <c r="AH61" s="62">
        <v>91.666666666666657</v>
      </c>
      <c r="AI61" s="62">
        <v>55.555555555555557</v>
      </c>
      <c r="AJ61" s="62">
        <v>81.818181818181827</v>
      </c>
      <c r="AK61" s="62">
        <v>43.333333333333336</v>
      </c>
      <c r="AL61" s="62">
        <v>90.909090909090907</v>
      </c>
      <c r="AM61" s="62">
        <v>45.454545454545453</v>
      </c>
      <c r="AN61" s="62">
        <v>27.27272727272727</v>
      </c>
      <c r="AO61" s="62">
        <v>27.777777777777779</v>
      </c>
      <c r="AP61" s="62">
        <v>54.54545454545454</v>
      </c>
      <c r="AQ61" s="62">
        <v>33.333333333333329</v>
      </c>
      <c r="AR61" s="62">
        <v>60</v>
      </c>
      <c r="AS61" s="62">
        <v>26.984126984126981</v>
      </c>
      <c r="AT61" s="62">
        <v>53.703703703703695</v>
      </c>
      <c r="AU61" s="62">
        <v>41.666666666666664</v>
      </c>
      <c r="AV61" s="62">
        <v>43.518518518518519</v>
      </c>
      <c r="AW61" s="62">
        <v>64.81481481481481</v>
      </c>
      <c r="AX61" s="62">
        <v>39.393939393939398</v>
      </c>
      <c r="AY61" s="62">
        <v>40.404040404040408</v>
      </c>
      <c r="AZ61" s="62">
        <v>74.36363636363636</v>
      </c>
      <c r="BA61" s="62">
        <v>36.502244668911331</v>
      </c>
      <c r="BB61" s="62">
        <v>80</v>
      </c>
      <c r="BC61" s="62">
        <v>42.222222222222221</v>
      </c>
      <c r="BD61" s="62">
        <v>70</v>
      </c>
      <c r="BE61" s="62">
        <v>28.39506172839506</v>
      </c>
      <c r="BF61" s="62">
        <v>60</v>
      </c>
      <c r="BG61" s="62">
        <v>34.722222222222221</v>
      </c>
      <c r="BH61" s="62">
        <v>81.818181818181827</v>
      </c>
      <c r="BI61" s="62">
        <v>39.393939393939398</v>
      </c>
      <c r="BJ61" s="62">
        <v>80</v>
      </c>
      <c r="BK61" s="62">
        <v>37.777777777777779</v>
      </c>
      <c r="BL61" s="62">
        <v>69.309764309764319</v>
      </c>
      <c r="BM61" s="62">
        <v>37.962962962962962</v>
      </c>
      <c r="BN61" s="62">
        <v>41.666666666666664</v>
      </c>
      <c r="BO61" s="62">
        <v>24.242424242424239</v>
      </c>
      <c r="BP61" s="62">
        <v>21.296296296296294</v>
      </c>
      <c r="BQ61" s="62">
        <v>28.28282828282828</v>
      </c>
      <c r="BR61" s="62">
        <v>38.383838383838381</v>
      </c>
      <c r="BS61" s="62">
        <v>32.975589225589225</v>
      </c>
      <c r="BT61" s="62">
        <v>21.296296296296294</v>
      </c>
      <c r="BU61" s="62">
        <v>16.161616161616163</v>
      </c>
      <c r="BV61" s="62">
        <v>49.074074074074076</v>
      </c>
      <c r="BW61" s="62">
        <v>45.370370370370367</v>
      </c>
      <c r="BX61" s="62">
        <v>76.543209876543202</v>
      </c>
      <c r="BY61" s="62">
        <v>75</v>
      </c>
      <c r="BZ61" s="62">
        <v>78.703703703703709</v>
      </c>
      <c r="CA61" s="62">
        <v>75.925925925925924</v>
      </c>
      <c r="CB61" s="62">
        <v>66.666666666666657</v>
      </c>
      <c r="CC61" s="62">
        <v>33.333333333333329</v>
      </c>
      <c r="CD61" s="62">
        <v>9.0909090909090917</v>
      </c>
      <c r="CE61" s="62" t="s">
        <v>114</v>
      </c>
      <c r="CF61" s="62">
        <v>36.363636363636367</v>
      </c>
      <c r="CG61" s="62">
        <v>22.222222222222221</v>
      </c>
      <c r="CH61" s="62">
        <v>50</v>
      </c>
      <c r="CI61" s="62">
        <v>23.809523809523807</v>
      </c>
      <c r="CJ61" s="62">
        <v>63.636363636363633</v>
      </c>
      <c r="CK61" s="62">
        <v>33.333333333333329</v>
      </c>
    </row>
    <row r="62" spans="1:89">
      <c r="A62" s="60" t="s">
        <v>127</v>
      </c>
      <c r="B62" s="61" t="s">
        <v>170</v>
      </c>
      <c r="C62" s="62">
        <v>73.333333333333329</v>
      </c>
      <c r="D62" s="62">
        <v>45.185185185185183</v>
      </c>
      <c r="E62" s="62">
        <v>85.714285714285708</v>
      </c>
      <c r="F62" s="62">
        <v>54.761904761904766</v>
      </c>
      <c r="G62" s="62">
        <v>64.285714285714292</v>
      </c>
      <c r="H62" s="62">
        <v>37.301587301587297</v>
      </c>
      <c r="I62" s="62">
        <v>58.333333333333336</v>
      </c>
      <c r="J62" s="62">
        <v>35.897435897435898</v>
      </c>
      <c r="K62" s="62">
        <v>59.523809523809518</v>
      </c>
      <c r="L62" s="62">
        <v>50</v>
      </c>
      <c r="M62" s="62">
        <v>14.285714285714285</v>
      </c>
      <c r="N62" s="62">
        <v>13.492063492063494</v>
      </c>
      <c r="O62" s="62">
        <v>86.666666666666671</v>
      </c>
      <c r="P62" s="62">
        <v>46.666666666666664</v>
      </c>
      <c r="Q62" s="62">
        <v>80</v>
      </c>
      <c r="R62" s="62">
        <v>41.481481481481481</v>
      </c>
      <c r="S62" s="62">
        <v>61.948717948717956</v>
      </c>
      <c r="T62" s="62">
        <v>41.888888888888886</v>
      </c>
      <c r="U62" s="62">
        <v>100</v>
      </c>
      <c r="V62" s="62">
        <v>68.148148148148152</v>
      </c>
      <c r="W62" s="62">
        <v>46.153846153846153</v>
      </c>
      <c r="X62" s="62">
        <v>37.962962962962962</v>
      </c>
      <c r="Y62" s="62">
        <v>38.461538461538467</v>
      </c>
      <c r="Z62" s="62">
        <v>28.703703703703706</v>
      </c>
      <c r="AA62" s="62">
        <v>38.461538461538467</v>
      </c>
      <c r="AB62" s="62">
        <v>25</v>
      </c>
      <c r="AC62" s="62">
        <v>86.666666666666671</v>
      </c>
      <c r="AD62" s="62">
        <v>49.629629629629626</v>
      </c>
      <c r="AE62" s="62">
        <v>58.518518518518519</v>
      </c>
      <c r="AF62" s="62">
        <v>48.888888888888893</v>
      </c>
      <c r="AG62" s="62">
        <v>45.925925925925931</v>
      </c>
      <c r="AH62" s="62">
        <v>100</v>
      </c>
      <c r="AI62" s="62">
        <v>69.629629629629633</v>
      </c>
      <c r="AJ62" s="62">
        <v>38.461538461538467</v>
      </c>
      <c r="AK62" s="62">
        <v>31.623931623931625</v>
      </c>
      <c r="AL62" s="62">
        <v>60</v>
      </c>
      <c r="AM62" s="62">
        <v>41.481481481481481</v>
      </c>
      <c r="AN62" s="62">
        <v>16.666666666666664</v>
      </c>
      <c r="AO62" s="62">
        <v>10.185185185185185</v>
      </c>
      <c r="AP62" s="62">
        <v>60</v>
      </c>
      <c r="AQ62" s="62">
        <v>23.703703703703702</v>
      </c>
      <c r="AR62" s="62">
        <v>53.846153846153847</v>
      </c>
      <c r="AS62" s="62">
        <v>31.623931623931625</v>
      </c>
      <c r="AT62" s="62">
        <v>58.518518518518519</v>
      </c>
      <c r="AU62" s="62">
        <v>75.555555555555557</v>
      </c>
      <c r="AV62" s="62">
        <v>53.333333333333329</v>
      </c>
      <c r="AW62" s="62">
        <v>68.148148148148152</v>
      </c>
      <c r="AX62" s="62">
        <v>38.518518518518519</v>
      </c>
      <c r="AY62" s="62">
        <v>19.047619047619047</v>
      </c>
      <c r="AZ62" s="62">
        <v>94.285714285714292</v>
      </c>
      <c r="BA62" s="62">
        <v>70.656084656084658</v>
      </c>
      <c r="BB62" s="62">
        <v>100</v>
      </c>
      <c r="BC62" s="62">
        <v>74.81481481481481</v>
      </c>
      <c r="BD62" s="62">
        <v>92.857142857142861</v>
      </c>
      <c r="BE62" s="62">
        <v>69.047619047619051</v>
      </c>
      <c r="BF62" s="62">
        <v>85.714285714285708</v>
      </c>
      <c r="BG62" s="62">
        <v>65.873015873015873</v>
      </c>
      <c r="BH62" s="62">
        <v>92.857142857142861</v>
      </c>
      <c r="BI62" s="62">
        <v>64.285714285714278</v>
      </c>
      <c r="BJ62" s="62">
        <v>100</v>
      </c>
      <c r="BK62" s="62">
        <v>79.259259259259252</v>
      </c>
      <c r="BL62" s="62">
        <v>83.80952380952381</v>
      </c>
      <c r="BM62" s="62">
        <v>33.333333333333329</v>
      </c>
      <c r="BN62" s="62">
        <v>13.492063492063494</v>
      </c>
      <c r="BO62" s="62">
        <v>8.7301587301587311</v>
      </c>
      <c r="BP62" s="62">
        <v>14.285714285714283</v>
      </c>
      <c r="BQ62" s="62">
        <v>11.111111111111111</v>
      </c>
      <c r="BR62" s="62">
        <v>36.507936507936506</v>
      </c>
      <c r="BS62" s="62">
        <v>38.148148148148145</v>
      </c>
      <c r="BT62" s="62">
        <v>51.111111111111107</v>
      </c>
      <c r="BU62" s="62">
        <v>39.999999999999993</v>
      </c>
      <c r="BV62" s="62">
        <v>38.518518518518519</v>
      </c>
      <c r="BW62" s="62">
        <v>22.962962962962965</v>
      </c>
      <c r="BX62" s="62">
        <v>80</v>
      </c>
      <c r="BY62" s="62">
        <v>82.962962962962962</v>
      </c>
      <c r="BZ62" s="62">
        <v>74.81481481481481</v>
      </c>
      <c r="CA62" s="62">
        <v>82.222222222222229</v>
      </c>
      <c r="CB62" s="62">
        <v>86.666666666666671</v>
      </c>
      <c r="CC62" s="62">
        <v>42.857142857142854</v>
      </c>
      <c r="CD62" s="62">
        <v>64.285714285714292</v>
      </c>
      <c r="CE62" s="62">
        <v>37.301587301587297</v>
      </c>
      <c r="CF62" s="62">
        <v>38.461538461538467</v>
      </c>
      <c r="CG62" s="62">
        <v>21.367521367521366</v>
      </c>
      <c r="CH62" s="62">
        <v>86.666666666666671</v>
      </c>
      <c r="CI62" s="62">
        <v>38.518518518518519</v>
      </c>
      <c r="CJ62" s="62">
        <v>80</v>
      </c>
      <c r="CK62" s="62">
        <v>44.444444444444443</v>
      </c>
    </row>
    <row r="63" spans="1:89">
      <c r="A63" s="60" t="s">
        <v>110</v>
      </c>
      <c r="B63" s="61" t="s">
        <v>171</v>
      </c>
      <c r="C63" s="62">
        <v>100</v>
      </c>
      <c r="D63" s="62">
        <v>79.012345679012341</v>
      </c>
      <c r="E63" s="62">
        <v>100</v>
      </c>
      <c r="F63" s="62">
        <v>70.370370370370367</v>
      </c>
      <c r="G63" s="62">
        <v>100</v>
      </c>
      <c r="H63" s="62">
        <v>75</v>
      </c>
      <c r="I63" s="62">
        <v>94.444444444444443</v>
      </c>
      <c r="J63" s="62">
        <v>83.006535947712422</v>
      </c>
      <c r="K63" s="62">
        <v>75.925925925925924</v>
      </c>
      <c r="L63" s="62">
        <v>67.283950617283949</v>
      </c>
      <c r="M63" s="62">
        <v>100</v>
      </c>
      <c r="N63" s="62">
        <v>67.901234567901227</v>
      </c>
      <c r="O63" s="62">
        <v>100</v>
      </c>
      <c r="P63" s="62">
        <v>60.493827160493829</v>
      </c>
      <c r="Q63" s="62">
        <v>100</v>
      </c>
      <c r="R63" s="62">
        <v>63.580246913580247</v>
      </c>
      <c r="S63" s="62">
        <v>91.111111111111114</v>
      </c>
      <c r="T63" s="62">
        <v>67.45513020022824</v>
      </c>
      <c r="U63" s="62">
        <v>100</v>
      </c>
      <c r="V63" s="62">
        <v>70.370370370370367</v>
      </c>
      <c r="W63" s="62">
        <v>94.444444444444443</v>
      </c>
      <c r="X63" s="62">
        <v>64.052287581699346</v>
      </c>
      <c r="Y63" s="62">
        <v>66.666666666666657</v>
      </c>
      <c r="Z63" s="62">
        <v>57.936507936507937</v>
      </c>
      <c r="AA63" s="62">
        <v>94.444444444444443</v>
      </c>
      <c r="AB63" s="62">
        <v>75.16339869281046</v>
      </c>
      <c r="AC63" s="62">
        <v>100</v>
      </c>
      <c r="AD63" s="62">
        <v>69.753086419753089</v>
      </c>
      <c r="AE63" s="62">
        <v>72.222222222222214</v>
      </c>
      <c r="AF63" s="62">
        <v>66.666666666666657</v>
      </c>
      <c r="AG63" s="62">
        <v>70.987654320987659</v>
      </c>
      <c r="AH63" s="62">
        <v>100</v>
      </c>
      <c r="AI63" s="62">
        <v>84.567901234567898</v>
      </c>
      <c r="AJ63" s="62">
        <v>100</v>
      </c>
      <c r="AK63" s="62">
        <v>75.308641975308632</v>
      </c>
      <c r="AL63" s="62">
        <v>94.444444444444443</v>
      </c>
      <c r="AM63" s="62">
        <v>52.287581699346404</v>
      </c>
      <c r="AN63" s="62">
        <v>82.35294117647058</v>
      </c>
      <c r="AO63" s="62">
        <v>56.349206349206341</v>
      </c>
      <c r="AP63" s="62">
        <v>100</v>
      </c>
      <c r="AQ63" s="62">
        <v>60.130718954248366</v>
      </c>
      <c r="AR63" s="62">
        <v>88.235294117647058</v>
      </c>
      <c r="AS63" s="62">
        <v>64.583333333333329</v>
      </c>
      <c r="AT63" s="62">
        <v>71.604938271604937</v>
      </c>
      <c r="AU63" s="62">
        <v>61.728395061728392</v>
      </c>
      <c r="AV63" s="62">
        <v>58.169934640522875</v>
      </c>
      <c r="AW63" s="62">
        <v>83.950617283950606</v>
      </c>
      <c r="AX63" s="62">
        <v>58.641975308641975</v>
      </c>
      <c r="AY63" s="62">
        <v>58.02469135802469</v>
      </c>
      <c r="AZ63" s="62">
        <v>87.777777777777786</v>
      </c>
      <c r="BA63" s="62">
        <v>72.021604938271594</v>
      </c>
      <c r="BB63" s="62">
        <v>94.444444444444443</v>
      </c>
      <c r="BC63" s="62">
        <v>71.604938271604937</v>
      </c>
      <c r="BD63" s="62">
        <v>94.444444444444443</v>
      </c>
      <c r="BE63" s="62">
        <v>68.518518518518519</v>
      </c>
      <c r="BF63" s="62">
        <v>72.222222222222214</v>
      </c>
      <c r="BG63" s="62">
        <v>66.666666666666657</v>
      </c>
      <c r="BH63" s="62">
        <v>94.444444444444443</v>
      </c>
      <c r="BI63" s="62">
        <v>73.456790123456784</v>
      </c>
      <c r="BJ63" s="62">
        <v>83.333333333333343</v>
      </c>
      <c r="BK63" s="62">
        <v>79.861111111111114</v>
      </c>
      <c r="BL63" s="62">
        <v>82.352941176470594</v>
      </c>
      <c r="BM63" s="62">
        <v>16.993464052287578</v>
      </c>
      <c r="BN63" s="62">
        <v>22.875816993464049</v>
      </c>
      <c r="BO63" s="62">
        <v>14.379084967320258</v>
      </c>
      <c r="BP63" s="62">
        <v>18.300653594771241</v>
      </c>
      <c r="BQ63" s="62">
        <v>15.686274509803919</v>
      </c>
      <c r="BR63" s="62">
        <v>60.493827160493829</v>
      </c>
      <c r="BS63" s="62">
        <v>58.179012345679013</v>
      </c>
      <c r="BT63" s="62">
        <v>51.234567901234563</v>
      </c>
      <c r="BU63" s="62">
        <v>57.407407407407412</v>
      </c>
      <c r="BV63" s="62">
        <v>62.34567901234567</v>
      </c>
      <c r="BW63" s="62">
        <v>61.728395061728392</v>
      </c>
      <c r="BX63" s="62">
        <v>86.41975308641976</v>
      </c>
      <c r="BY63" s="62">
        <v>90.740740740740733</v>
      </c>
      <c r="BZ63" s="62">
        <v>86.41975308641976</v>
      </c>
      <c r="CA63" s="62">
        <v>82.098765432098773</v>
      </c>
      <c r="CB63" s="62">
        <v>100</v>
      </c>
      <c r="CC63" s="62">
        <v>63.580246913580247</v>
      </c>
      <c r="CD63" s="62">
        <v>66.666666666666657</v>
      </c>
      <c r="CE63" s="62">
        <v>60.185185185185183</v>
      </c>
      <c r="CF63" s="62">
        <v>70.588235294117652</v>
      </c>
      <c r="CG63" s="62">
        <v>52.777777777777779</v>
      </c>
      <c r="CH63" s="62">
        <v>88.888888888888886</v>
      </c>
      <c r="CI63" s="62">
        <v>41.666666666666664</v>
      </c>
      <c r="CJ63" s="62">
        <v>88.888888888888886</v>
      </c>
      <c r="CK63" s="62">
        <v>62.847222222222221</v>
      </c>
    </row>
    <row r="64" spans="1:89">
      <c r="A64" s="60" t="s">
        <v>122</v>
      </c>
      <c r="B64" s="61" t="s">
        <v>172</v>
      </c>
      <c r="C64" s="62">
        <v>90.909090909090907</v>
      </c>
      <c r="D64" s="62">
        <v>74.747474747474755</v>
      </c>
      <c r="E64" s="62">
        <v>90.909090909090907</v>
      </c>
      <c r="F64" s="62">
        <v>80.808080808080817</v>
      </c>
      <c r="G64" s="62">
        <v>90.909090909090907</v>
      </c>
      <c r="H64" s="62">
        <v>56.56565656565656</v>
      </c>
      <c r="I64" s="62">
        <v>80</v>
      </c>
      <c r="J64" s="62">
        <v>60</v>
      </c>
      <c r="K64" s="62">
        <v>56.79012345679012</v>
      </c>
      <c r="L64" s="62">
        <v>67.777777777777771</v>
      </c>
      <c r="M64" s="62">
        <v>77.777777777777786</v>
      </c>
      <c r="N64" s="62">
        <v>55.555555555555557</v>
      </c>
      <c r="O64" s="62">
        <v>88.888888888888886</v>
      </c>
      <c r="P64" s="62">
        <v>66.666666666666657</v>
      </c>
      <c r="Q64" s="62">
        <v>100</v>
      </c>
      <c r="R64" s="62">
        <v>69.696969696969688</v>
      </c>
      <c r="S64" s="62">
        <v>84.36363636363636</v>
      </c>
      <c r="T64" s="62">
        <v>69.971139971139962</v>
      </c>
      <c r="U64" s="62">
        <v>100</v>
      </c>
      <c r="V64" s="62">
        <v>69.696969696969688</v>
      </c>
      <c r="W64" s="62">
        <v>80</v>
      </c>
      <c r="X64" s="62">
        <v>66.666666666666657</v>
      </c>
      <c r="Y64" s="62">
        <v>81.818181818181827</v>
      </c>
      <c r="Z64" s="62">
        <v>74.074074074074076</v>
      </c>
      <c r="AA64" s="62">
        <v>60</v>
      </c>
      <c r="AB64" s="62">
        <v>63.492063492063494</v>
      </c>
      <c r="AC64" s="62">
        <v>100</v>
      </c>
      <c r="AD64" s="62">
        <v>75.925925925925924</v>
      </c>
      <c r="AE64" s="62">
        <v>71.111111111111114</v>
      </c>
      <c r="AF64" s="62">
        <v>64.444444444444443</v>
      </c>
      <c r="AG64" s="62">
        <v>68.055555555555557</v>
      </c>
      <c r="AH64" s="62">
        <v>91.666666666666657</v>
      </c>
      <c r="AI64" s="62">
        <v>71.717171717171709</v>
      </c>
      <c r="AJ64" s="62">
        <v>85.714285714285708</v>
      </c>
      <c r="AK64" s="62">
        <v>60.317460317460316</v>
      </c>
      <c r="AL64" s="62">
        <v>100</v>
      </c>
      <c r="AM64" s="62">
        <v>72.222222222222214</v>
      </c>
      <c r="AN64" s="62">
        <v>80</v>
      </c>
      <c r="AO64" s="62">
        <v>57.777777777777779</v>
      </c>
      <c r="AP64" s="62">
        <v>90.909090909090907</v>
      </c>
      <c r="AQ64" s="62">
        <v>64.646464646464651</v>
      </c>
      <c r="AR64" s="62">
        <v>90</v>
      </c>
      <c r="AS64" s="62">
        <v>53.333333333333329</v>
      </c>
      <c r="AT64" s="62">
        <v>74.074074074074076</v>
      </c>
      <c r="AU64" s="62">
        <v>77.777777777777771</v>
      </c>
      <c r="AV64" s="62">
        <v>68.686868686868678</v>
      </c>
      <c r="AW64" s="62">
        <v>83.333333333333329</v>
      </c>
      <c r="AX64" s="62">
        <v>83.333333333333329</v>
      </c>
      <c r="AY64" s="62">
        <v>34.722222222222221</v>
      </c>
      <c r="AZ64" s="62">
        <v>85.515151515151501</v>
      </c>
      <c r="BA64" s="62">
        <v>67.427288760622091</v>
      </c>
      <c r="BB64" s="62">
        <v>90.909090909090907</v>
      </c>
      <c r="BC64" s="62">
        <v>66.666666666666657</v>
      </c>
      <c r="BD64" s="62">
        <v>90</v>
      </c>
      <c r="BE64" s="62">
        <v>71.111111111111114</v>
      </c>
      <c r="BF64" s="62">
        <v>80</v>
      </c>
      <c r="BG64" s="62">
        <v>56.79012345679012</v>
      </c>
      <c r="BH64" s="62">
        <v>66.666666666666657</v>
      </c>
      <c r="BI64" s="62">
        <v>69.841269841269835</v>
      </c>
      <c r="BJ64" s="62">
        <v>100</v>
      </c>
      <c r="BK64" s="62">
        <v>72.727272727272734</v>
      </c>
      <c r="BL64" s="62">
        <v>56.657848324514994</v>
      </c>
      <c r="BM64" s="62">
        <v>51.851851851851855</v>
      </c>
      <c r="BN64" s="62">
        <v>36.111111111111107</v>
      </c>
      <c r="BO64" s="62">
        <v>52.38095238095238</v>
      </c>
      <c r="BP64" s="62">
        <v>26.984126984126981</v>
      </c>
      <c r="BQ64" s="62">
        <v>49.382716049382715</v>
      </c>
      <c r="BR64" s="62">
        <v>62.962962962962962</v>
      </c>
      <c r="BS64" s="62">
        <v>56.355218855218851</v>
      </c>
      <c r="BT64" s="62">
        <v>79.629629629629619</v>
      </c>
      <c r="BU64" s="62">
        <v>54.629629629629633</v>
      </c>
      <c r="BV64" s="62">
        <v>75</v>
      </c>
      <c r="BW64" s="62">
        <v>16.161616161616163</v>
      </c>
      <c r="BX64" s="62">
        <v>84.876543209876544</v>
      </c>
      <c r="BY64" s="62">
        <v>87.037037037037038</v>
      </c>
      <c r="BZ64" s="62">
        <v>83.333333333333329</v>
      </c>
      <c r="CA64" s="62">
        <v>84.259259259259267</v>
      </c>
      <c r="CB64" s="62">
        <v>90.909090909090907</v>
      </c>
      <c r="CC64" s="62">
        <v>57.575757575757571</v>
      </c>
      <c r="CD64" s="62">
        <v>71.428571428571431</v>
      </c>
      <c r="CE64" s="62">
        <v>66.666666666666657</v>
      </c>
      <c r="CF64" s="62">
        <v>57.142857142857139</v>
      </c>
      <c r="CG64" s="62">
        <v>37.037037037037031</v>
      </c>
      <c r="CH64" s="62">
        <v>87.5</v>
      </c>
      <c r="CI64" s="62">
        <v>50</v>
      </c>
      <c r="CJ64" s="62">
        <v>70</v>
      </c>
      <c r="CK64" s="62">
        <v>56.944444444444443</v>
      </c>
    </row>
    <row r="65" spans="1:89">
      <c r="A65" s="60" t="s">
        <v>119</v>
      </c>
      <c r="B65" s="61" t="s">
        <v>173</v>
      </c>
      <c r="C65" s="62">
        <v>100</v>
      </c>
      <c r="D65" s="62">
        <v>69.047619047619051</v>
      </c>
      <c r="E65" s="62">
        <v>100</v>
      </c>
      <c r="F65" s="62">
        <v>62.698412698412703</v>
      </c>
      <c r="G65" s="62">
        <v>100</v>
      </c>
      <c r="H65" s="62">
        <v>69.047619047619051</v>
      </c>
      <c r="I65" s="62">
        <v>100</v>
      </c>
      <c r="J65" s="62">
        <v>65.740740740740748</v>
      </c>
      <c r="K65" s="62">
        <v>47.619047619047613</v>
      </c>
      <c r="L65" s="62">
        <v>66.666666666666657</v>
      </c>
      <c r="M65" s="62">
        <v>91.666666666666657</v>
      </c>
      <c r="N65" s="62">
        <v>46.464646464646464</v>
      </c>
      <c r="O65" s="62">
        <v>100</v>
      </c>
      <c r="P65" s="62">
        <v>57.264957264957268</v>
      </c>
      <c r="Q65" s="62">
        <v>100</v>
      </c>
      <c r="R65" s="62">
        <v>61.111111111111107</v>
      </c>
      <c r="S65" s="62">
        <v>88.116883116883116</v>
      </c>
      <c r="T65" s="62">
        <v>56.149097815764478</v>
      </c>
      <c r="U65" s="62">
        <v>92.857142857142861</v>
      </c>
      <c r="V65" s="62">
        <v>64.102564102564102</v>
      </c>
      <c r="W65" s="62">
        <v>75</v>
      </c>
      <c r="X65" s="62">
        <v>40.74074074074074</v>
      </c>
      <c r="Y65" s="62">
        <v>72.727272727272734</v>
      </c>
      <c r="Z65" s="62">
        <v>58.02469135802469</v>
      </c>
      <c r="AA65" s="62">
        <v>100</v>
      </c>
      <c r="AB65" s="62">
        <v>52.136752136752136</v>
      </c>
      <c r="AC65" s="62">
        <v>100</v>
      </c>
      <c r="AD65" s="62">
        <v>65.740740740740748</v>
      </c>
      <c r="AE65" s="62">
        <v>53.84615384615384</v>
      </c>
      <c r="AF65" s="62">
        <v>69.230769230769226</v>
      </c>
      <c r="AG65" s="62">
        <v>65.873015873015873</v>
      </c>
      <c r="AH65" s="62">
        <v>100</v>
      </c>
      <c r="AI65" s="62">
        <v>66.666666666666657</v>
      </c>
      <c r="AJ65" s="62">
        <v>92.307692307692307</v>
      </c>
      <c r="AK65" s="62">
        <v>64.81481481481481</v>
      </c>
      <c r="AL65" s="62">
        <v>100</v>
      </c>
      <c r="AM65" s="62">
        <v>81.746031746031747</v>
      </c>
      <c r="AN65" s="62">
        <v>71.428571428571431</v>
      </c>
      <c r="AO65" s="62">
        <v>58.888888888888886</v>
      </c>
      <c r="AP65" s="62">
        <v>100</v>
      </c>
      <c r="AQ65" s="62">
        <v>56.349206349206341</v>
      </c>
      <c r="AR65" s="62">
        <v>64.285714285714292</v>
      </c>
      <c r="AS65" s="62">
        <v>60.493827160493829</v>
      </c>
      <c r="AT65" s="62">
        <v>75.396825396825392</v>
      </c>
      <c r="AU65" s="62">
        <v>57.142857142857146</v>
      </c>
      <c r="AV65" s="62">
        <v>63.492063492063494</v>
      </c>
      <c r="AW65" s="62">
        <v>41.414141414141419</v>
      </c>
      <c r="AX65" s="62">
        <v>51.587301587301589</v>
      </c>
      <c r="AY65" s="62">
        <v>61.111111111111107</v>
      </c>
      <c r="AZ65" s="62">
        <v>98.571428571428584</v>
      </c>
      <c r="BA65" s="62">
        <v>59.645909645909647</v>
      </c>
      <c r="BB65" s="62">
        <v>100</v>
      </c>
      <c r="BC65" s="62">
        <v>56.349206349206341</v>
      </c>
      <c r="BD65" s="62">
        <v>92.857142857142861</v>
      </c>
      <c r="BE65" s="62">
        <v>47.008547008547005</v>
      </c>
      <c r="BF65" s="62">
        <v>100</v>
      </c>
      <c r="BG65" s="62">
        <v>64.957264957264954</v>
      </c>
      <c r="BH65" s="62">
        <v>100</v>
      </c>
      <c r="BI65" s="62">
        <v>64.102564102564102</v>
      </c>
      <c r="BJ65" s="62">
        <v>100</v>
      </c>
      <c r="BK65" s="62">
        <v>65.81196581196582</v>
      </c>
      <c r="BL65" s="62">
        <v>66.178266178266185</v>
      </c>
      <c r="BM65" s="62">
        <v>45.238095238095234</v>
      </c>
      <c r="BN65" s="62">
        <v>45.238095238095234</v>
      </c>
      <c r="BO65" s="62">
        <v>24.786324786324787</v>
      </c>
      <c r="BP65" s="62">
        <v>23.076923076923077</v>
      </c>
      <c r="BQ65" s="62">
        <v>30.769230769230766</v>
      </c>
      <c r="BR65" s="62">
        <v>55.555555555555557</v>
      </c>
      <c r="BS65" s="62">
        <v>42.460317460317455</v>
      </c>
      <c r="BT65" s="62">
        <v>23.809523809523807</v>
      </c>
      <c r="BU65" s="62">
        <v>21.428571428571427</v>
      </c>
      <c r="BV65" s="62">
        <v>55.555555555555557</v>
      </c>
      <c r="BW65" s="62">
        <v>69.047619047619051</v>
      </c>
      <c r="BX65" s="62">
        <v>84.391534391534393</v>
      </c>
      <c r="BY65" s="62">
        <v>83.333333333333329</v>
      </c>
      <c r="BZ65" s="62">
        <v>92.857142857142861</v>
      </c>
      <c r="CA65" s="62">
        <v>76.984126984126988</v>
      </c>
      <c r="CB65" s="62">
        <v>100</v>
      </c>
      <c r="CC65" s="62">
        <v>54.761904761904766</v>
      </c>
      <c r="CD65" s="62">
        <v>35.714285714285715</v>
      </c>
      <c r="CE65" s="62">
        <v>31.944444444444443</v>
      </c>
      <c r="CF65" s="62">
        <v>45.454545454545453</v>
      </c>
      <c r="CG65" s="62">
        <v>28.571428571428573</v>
      </c>
      <c r="CH65" s="62">
        <v>61.53846153846154</v>
      </c>
      <c r="CI65" s="62">
        <v>53.086419753086417</v>
      </c>
      <c r="CJ65" s="62">
        <v>85.714285714285708</v>
      </c>
      <c r="CK65" s="62">
        <v>60.185185185185183</v>
      </c>
    </row>
    <row r="66" spans="1:89">
      <c r="A66" s="60" t="s">
        <v>127</v>
      </c>
      <c r="B66" s="61" t="s">
        <v>215</v>
      </c>
      <c r="C66" s="62">
        <v>93.333333333333329</v>
      </c>
      <c r="D66" s="62">
        <v>71.24183006535948</v>
      </c>
      <c r="E66" s="62">
        <v>93.75</v>
      </c>
      <c r="F66" s="62">
        <v>65.359477124183016</v>
      </c>
      <c r="G66" s="62">
        <v>81.25</v>
      </c>
      <c r="H66" s="62">
        <v>51.633986928104576</v>
      </c>
      <c r="I66" s="62">
        <v>87.5</v>
      </c>
      <c r="J66" s="62">
        <v>47.712418300653589</v>
      </c>
      <c r="K66" s="62">
        <v>82.352941176470594</v>
      </c>
      <c r="L66" s="62">
        <v>57.037037037037038</v>
      </c>
      <c r="M66" s="62">
        <v>87.5</v>
      </c>
      <c r="N66" s="62">
        <v>28.758169934640524</v>
      </c>
      <c r="O66" s="62">
        <v>71.428571428571431</v>
      </c>
      <c r="P66" s="62">
        <v>34.722222222222221</v>
      </c>
      <c r="Q66" s="62">
        <v>68.75</v>
      </c>
      <c r="R66" s="62">
        <v>39.25925925925926</v>
      </c>
      <c r="S66" s="62">
        <v>75.294117647058826</v>
      </c>
      <c r="T66" s="62">
        <v>47.413919413919402</v>
      </c>
      <c r="U66" s="62">
        <v>88.235294117647058</v>
      </c>
      <c r="V66" s="62">
        <v>38.888888888888886</v>
      </c>
      <c r="W66" s="62">
        <v>70.588235294117652</v>
      </c>
      <c r="X66" s="62">
        <v>42.857142857142854</v>
      </c>
      <c r="Y66" s="62">
        <v>70.588235294117652</v>
      </c>
      <c r="Z66" s="62">
        <v>56.349206349206341</v>
      </c>
      <c r="AA66" s="62">
        <v>58.82352941176471</v>
      </c>
      <c r="AB66" s="62">
        <v>36.752136752136749</v>
      </c>
      <c r="AC66" s="62">
        <v>88.235294117647058</v>
      </c>
      <c r="AD66" s="62">
        <v>62.222222222222214</v>
      </c>
      <c r="AE66" s="62">
        <v>49.673202614379086</v>
      </c>
      <c r="AF66" s="62">
        <v>56.862745098039206</v>
      </c>
      <c r="AG66" s="62">
        <v>49.019607843137258</v>
      </c>
      <c r="AH66" s="62">
        <v>88.235294117647058</v>
      </c>
      <c r="AI66" s="62">
        <v>61.437908496732021</v>
      </c>
      <c r="AJ66" s="62">
        <v>100</v>
      </c>
      <c r="AK66" s="62">
        <v>77.777777777777771</v>
      </c>
      <c r="AL66" s="62">
        <v>68.75</v>
      </c>
      <c r="AM66" s="62">
        <v>41.269841269841272</v>
      </c>
      <c r="AN66" s="62">
        <v>50</v>
      </c>
      <c r="AO66" s="62">
        <v>23.076923076923077</v>
      </c>
      <c r="AP66" s="62">
        <v>82.35294117647058</v>
      </c>
      <c r="AQ66" s="62">
        <v>40.277777777777779</v>
      </c>
      <c r="AR66" s="62">
        <v>37.5</v>
      </c>
      <c r="AS66" s="62">
        <v>25.925925925925927</v>
      </c>
      <c r="AT66" s="62">
        <v>64.052287581699346</v>
      </c>
      <c r="AU66" s="62">
        <v>38.562091503267972</v>
      </c>
      <c r="AV66" s="62">
        <v>34.640522875816984</v>
      </c>
      <c r="AW66" s="62">
        <v>68.627450980392155</v>
      </c>
      <c r="AX66" s="62">
        <v>55.555555555555557</v>
      </c>
      <c r="AY66" s="62">
        <v>55.555555555555557</v>
      </c>
      <c r="AZ66" s="62">
        <v>56.470588235294123</v>
      </c>
      <c r="BA66" s="62">
        <v>46.657046657046656</v>
      </c>
      <c r="BB66" s="62">
        <v>68.75</v>
      </c>
      <c r="BC66" s="62">
        <v>40.476190476190482</v>
      </c>
      <c r="BD66" s="62">
        <v>43.75</v>
      </c>
      <c r="BE66" s="62">
        <v>39.81481481481481</v>
      </c>
      <c r="BF66" s="62">
        <v>43.75</v>
      </c>
      <c r="BG66" s="62">
        <v>45.454545454545453</v>
      </c>
      <c r="BH66" s="62">
        <v>43.75</v>
      </c>
      <c r="BI66" s="62">
        <v>41.666666666666664</v>
      </c>
      <c r="BJ66" s="62">
        <v>82.35294117647058</v>
      </c>
      <c r="BK66" s="62">
        <v>65.873015873015873</v>
      </c>
      <c r="BL66" s="62">
        <v>62.83986928104575</v>
      </c>
      <c r="BM66" s="62">
        <v>53.59477124183006</v>
      </c>
      <c r="BN66" s="62">
        <v>42.483660130718953</v>
      </c>
      <c r="BO66" s="62">
        <v>25.694444444444443</v>
      </c>
      <c r="BP66" s="62">
        <v>35.555555555555557</v>
      </c>
      <c r="BQ66" s="62">
        <v>28.472222222222221</v>
      </c>
      <c r="BR66" s="62">
        <v>38.888888888888886</v>
      </c>
      <c r="BS66" s="62">
        <v>45.098039215686271</v>
      </c>
      <c r="BT66" s="62">
        <v>32.679738562091508</v>
      </c>
      <c r="BU66" s="62">
        <v>24.183006535947708</v>
      </c>
      <c r="BV66" s="62">
        <v>56.862745098039206</v>
      </c>
      <c r="BW66" s="62">
        <v>66.666666666666657</v>
      </c>
      <c r="BX66" s="62">
        <v>86.492374727668846</v>
      </c>
      <c r="BY66" s="62">
        <v>92.156862745098039</v>
      </c>
      <c r="BZ66" s="62">
        <v>85.620915032679733</v>
      </c>
      <c r="CA66" s="62">
        <v>81.699346405228766</v>
      </c>
      <c r="CB66" s="62">
        <v>68.75</v>
      </c>
      <c r="CC66" s="62">
        <v>41.880341880341881</v>
      </c>
      <c r="CD66" s="62">
        <v>13.333333333333334</v>
      </c>
      <c r="CE66" s="62">
        <v>8.8888888888888893</v>
      </c>
      <c r="CF66" s="62">
        <v>6.666666666666667</v>
      </c>
      <c r="CG66" s="62">
        <v>9.8765432098765427</v>
      </c>
      <c r="CH66" s="62">
        <v>50</v>
      </c>
      <c r="CI66" s="62">
        <v>23.931623931623928</v>
      </c>
      <c r="CJ66" s="62">
        <v>56.25</v>
      </c>
      <c r="CK66" s="62">
        <v>26.851851851851848</v>
      </c>
    </row>
    <row r="67" spans="1:89">
      <c r="A67" s="60" t="s">
        <v>110</v>
      </c>
      <c r="B67" s="61" t="s">
        <v>216</v>
      </c>
      <c r="C67" s="62">
        <v>92.857142857142861</v>
      </c>
      <c r="D67" s="62">
        <v>51.587301587301589</v>
      </c>
      <c r="E67" s="62">
        <v>71.428571428571431</v>
      </c>
      <c r="F67" s="62">
        <v>36.507936507936506</v>
      </c>
      <c r="G67" s="62">
        <v>85.714285714285708</v>
      </c>
      <c r="H67" s="62">
        <v>34.126984126984119</v>
      </c>
      <c r="I67" s="62">
        <v>71.428571428571431</v>
      </c>
      <c r="J67" s="62">
        <v>48.148148148148145</v>
      </c>
      <c r="K67" s="62">
        <v>65.079365079365076</v>
      </c>
      <c r="L67" s="62">
        <v>47.008547008547005</v>
      </c>
      <c r="M67" s="62">
        <v>46.666666666666664</v>
      </c>
      <c r="N67" s="62">
        <v>38.888888888888886</v>
      </c>
      <c r="O67" s="62">
        <v>66.666666666666657</v>
      </c>
      <c r="P67" s="62">
        <v>46.825396825396822</v>
      </c>
      <c r="Q67" s="62">
        <v>42.857142857142854</v>
      </c>
      <c r="R67" s="62">
        <v>29.914529914529915</v>
      </c>
      <c r="S67" s="62">
        <v>38.695970695970701</v>
      </c>
      <c r="T67" s="62">
        <v>30.988776655443321</v>
      </c>
      <c r="U67" s="62">
        <v>35.714285714285715</v>
      </c>
      <c r="V67" s="62">
        <v>36.666666666666664</v>
      </c>
      <c r="W67" s="62">
        <v>6.666666666666667</v>
      </c>
      <c r="X67" s="62">
        <v>13.580246913580247</v>
      </c>
      <c r="Y67" s="62">
        <v>61.53846153846154</v>
      </c>
      <c r="Z67" s="62">
        <v>52.525252525252526</v>
      </c>
      <c r="AA67" s="62">
        <v>35.714285714285715</v>
      </c>
      <c r="AB67" s="62">
        <v>28.28282828282828</v>
      </c>
      <c r="AC67" s="62">
        <v>53.846153846153847</v>
      </c>
      <c r="AD67" s="62">
        <v>23.888888888888886</v>
      </c>
      <c r="AE67" s="62">
        <v>39.682539682539677</v>
      </c>
      <c r="AF67" s="62">
        <v>48.888888888888893</v>
      </c>
      <c r="AG67" s="62">
        <v>45.238095238095234</v>
      </c>
      <c r="AH67" s="62">
        <v>92.857142857142861</v>
      </c>
      <c r="AI67" s="62">
        <v>63.492063492063494</v>
      </c>
      <c r="AJ67" s="62">
        <v>83.333333333333343</v>
      </c>
      <c r="AK67" s="62">
        <v>39.393939393939398</v>
      </c>
      <c r="AL67" s="62">
        <v>35.714285714285715</v>
      </c>
      <c r="AM67" s="62">
        <v>35.555555555555557</v>
      </c>
      <c r="AN67" s="62">
        <v>28.571428571428569</v>
      </c>
      <c r="AO67" s="62">
        <v>43.434343434343432</v>
      </c>
      <c r="AP67" s="62">
        <v>33.333333333333329</v>
      </c>
      <c r="AQ67" s="62">
        <v>27.777777777777779</v>
      </c>
      <c r="AR67" s="62">
        <v>21.428571428571427</v>
      </c>
      <c r="AS67" s="62">
        <v>20.987654320987652</v>
      </c>
      <c r="AT67" s="62">
        <v>53.17460317460317</v>
      </c>
      <c r="AU67" s="62">
        <v>55.555555555555557</v>
      </c>
      <c r="AV67" s="62">
        <v>38.888888888888886</v>
      </c>
      <c r="AW67" s="62">
        <v>71.428571428571431</v>
      </c>
      <c r="AX67" s="62">
        <v>47.619047619047613</v>
      </c>
      <c r="AY67" s="62">
        <v>22.222222222222221</v>
      </c>
      <c r="AZ67" s="62">
        <v>46.391941391941387</v>
      </c>
      <c r="BA67" s="62">
        <v>34.413580246913583</v>
      </c>
      <c r="BB67" s="62">
        <v>42.857142857142854</v>
      </c>
      <c r="BC67" s="62">
        <v>27.777777777777779</v>
      </c>
      <c r="BD67" s="62">
        <v>23.076923076923077</v>
      </c>
      <c r="BE67" s="62">
        <v>15.277777777777777</v>
      </c>
      <c r="BF67" s="62">
        <v>53.846153846153847</v>
      </c>
      <c r="BG67" s="62">
        <v>50.617283950617278</v>
      </c>
      <c r="BH67" s="62">
        <v>58.333333333333336</v>
      </c>
      <c r="BI67" s="62">
        <v>39.506172839506171</v>
      </c>
      <c r="BJ67" s="62">
        <v>53.846153846153847</v>
      </c>
      <c r="BK67" s="62">
        <v>38.888888888888886</v>
      </c>
      <c r="BL67" s="62">
        <v>48.351463351463352</v>
      </c>
      <c r="BM67" s="62">
        <v>63.247863247863251</v>
      </c>
      <c r="BN67" s="62">
        <v>75.213675213675216</v>
      </c>
      <c r="BO67" s="62">
        <v>37.962962962962962</v>
      </c>
      <c r="BP67" s="62">
        <v>43.434343434343432</v>
      </c>
      <c r="BQ67" s="62">
        <v>38.383838383838381</v>
      </c>
      <c r="BR67" s="62">
        <v>50</v>
      </c>
      <c r="BS67" s="62">
        <v>36.111111111111114</v>
      </c>
      <c r="BT67" s="62">
        <v>45.925925925925931</v>
      </c>
      <c r="BU67" s="62">
        <v>30.37037037037037</v>
      </c>
      <c r="BV67" s="62">
        <v>45.185185185185183</v>
      </c>
      <c r="BW67" s="62">
        <v>22.962962962962965</v>
      </c>
      <c r="BX67" s="62">
        <v>68.641975308641975</v>
      </c>
      <c r="BY67" s="62">
        <v>74.81481481481481</v>
      </c>
      <c r="BZ67" s="62">
        <v>69.629629629629633</v>
      </c>
      <c r="CA67" s="62">
        <v>61.481481481481481</v>
      </c>
      <c r="CB67" s="62">
        <v>69.230769230769226</v>
      </c>
      <c r="CC67" s="62">
        <v>36.36363636363636</v>
      </c>
      <c r="CD67" s="62">
        <v>40</v>
      </c>
      <c r="CE67" s="62">
        <v>30.158730158730158</v>
      </c>
      <c r="CF67" s="62">
        <v>9.0909090909090917</v>
      </c>
      <c r="CG67" s="62" t="s">
        <v>114</v>
      </c>
      <c r="CH67" s="62">
        <v>26.666666666666668</v>
      </c>
      <c r="CI67" s="62">
        <v>25.396825396825395</v>
      </c>
      <c r="CJ67" s="62">
        <v>60</v>
      </c>
      <c r="CK67" s="62">
        <v>30.303030303030301</v>
      </c>
    </row>
    <row r="68" spans="1:89">
      <c r="A68" s="60" t="s">
        <v>112</v>
      </c>
      <c r="B68" s="61" t="s">
        <v>182</v>
      </c>
      <c r="C68" s="62">
        <v>100</v>
      </c>
      <c r="D68" s="62">
        <v>52.083333333333329</v>
      </c>
      <c r="E68" s="62">
        <v>100</v>
      </c>
      <c r="F68" s="62">
        <v>54.761904761904766</v>
      </c>
      <c r="G68" s="62">
        <v>78.571428571428569</v>
      </c>
      <c r="H68" s="62">
        <v>48.412698412698404</v>
      </c>
      <c r="I68" s="62">
        <v>87.5</v>
      </c>
      <c r="J68" s="62">
        <v>55.555555555555557</v>
      </c>
      <c r="K68" s="62">
        <v>65.079365079365076</v>
      </c>
      <c r="L68" s="62">
        <v>55.555555555555557</v>
      </c>
      <c r="M68" s="62">
        <v>33.333333333333329</v>
      </c>
      <c r="N68" s="62">
        <v>29.166666666666664</v>
      </c>
      <c r="O68" s="62">
        <v>80</v>
      </c>
      <c r="P68" s="62">
        <v>59.722222222222221</v>
      </c>
      <c r="Q68" s="62">
        <v>73.333333333333329</v>
      </c>
      <c r="R68" s="62">
        <v>46.405228758169933</v>
      </c>
      <c r="S68" s="62">
        <v>50.769230769230766</v>
      </c>
      <c r="T68" s="62">
        <v>40.802469135802468</v>
      </c>
      <c r="U68" s="62">
        <v>55.555555555555557</v>
      </c>
      <c r="V68" s="62">
        <v>46.666666666666664</v>
      </c>
      <c r="W68" s="62">
        <v>44.444444444444443</v>
      </c>
      <c r="X68" s="62">
        <v>19.753086419753085</v>
      </c>
      <c r="Y68" s="62">
        <v>50</v>
      </c>
      <c r="Z68" s="62">
        <v>46.666666666666664</v>
      </c>
      <c r="AA68" s="62">
        <v>50</v>
      </c>
      <c r="AB68" s="62">
        <v>39.999999999999993</v>
      </c>
      <c r="AC68" s="62">
        <v>53.846153846153847</v>
      </c>
      <c r="AD68" s="62">
        <v>50.925925925925924</v>
      </c>
      <c r="AE68" s="62">
        <v>66.013071895424844</v>
      </c>
      <c r="AF68" s="62">
        <v>63.194444444444443</v>
      </c>
      <c r="AG68" s="62">
        <v>59.477124183006531</v>
      </c>
      <c r="AH68" s="62">
        <v>100</v>
      </c>
      <c r="AI68" s="62">
        <v>72.549019607843135</v>
      </c>
      <c r="AJ68" s="62">
        <v>100</v>
      </c>
      <c r="AK68" s="62">
        <v>69.281045751633982</v>
      </c>
      <c r="AL68" s="62">
        <v>60</v>
      </c>
      <c r="AM68" s="62">
        <v>47.777777777777771</v>
      </c>
      <c r="AN68" s="62">
        <v>50</v>
      </c>
      <c r="AO68" s="62">
        <v>34.444444444444436</v>
      </c>
      <c r="AP68" s="62">
        <v>81.25</v>
      </c>
      <c r="AQ68" s="62">
        <v>48.366013071895416</v>
      </c>
      <c r="AR68" s="62">
        <v>40</v>
      </c>
      <c r="AS68" s="62">
        <v>22.222222222222221</v>
      </c>
      <c r="AT68" s="62">
        <v>70.588235294117638</v>
      </c>
      <c r="AU68" s="62">
        <v>60.784313725490193</v>
      </c>
      <c r="AV68" s="62">
        <v>64.052287581699346</v>
      </c>
      <c r="AW68" s="62">
        <v>72.649572649572647</v>
      </c>
      <c r="AX68" s="62">
        <v>73.856209150326805</v>
      </c>
      <c r="AY68" s="62">
        <v>55.555555555555557</v>
      </c>
      <c r="AZ68" s="62">
        <v>67.831501831501825</v>
      </c>
      <c r="BA68" s="62">
        <v>56.05820105820105</v>
      </c>
      <c r="BB68" s="62">
        <v>80</v>
      </c>
      <c r="BC68" s="62">
        <v>64.285714285714278</v>
      </c>
      <c r="BD68" s="62">
        <v>61.53846153846154</v>
      </c>
      <c r="BE68" s="62">
        <v>35.714285714285715</v>
      </c>
      <c r="BF68" s="62">
        <v>64.285714285714292</v>
      </c>
      <c r="BG68" s="62">
        <v>62.698412698412703</v>
      </c>
      <c r="BH68" s="62">
        <v>66.666666666666657</v>
      </c>
      <c r="BI68" s="62">
        <v>66.666666666666657</v>
      </c>
      <c r="BJ68" s="62">
        <v>66.666666666666657</v>
      </c>
      <c r="BK68" s="62">
        <v>50.925925925925924</v>
      </c>
      <c r="BL68" s="62">
        <v>74.149110149110143</v>
      </c>
      <c r="BM68" s="62">
        <v>30.37037037037037</v>
      </c>
      <c r="BN68" s="62">
        <v>34.814814814814817</v>
      </c>
      <c r="BO68" s="62">
        <v>11.111111111111111</v>
      </c>
      <c r="BP68" s="62">
        <v>20.634920634920636</v>
      </c>
      <c r="BQ68" s="62">
        <v>32.323232323232325</v>
      </c>
      <c r="BR68" s="62">
        <v>45.185185185185183</v>
      </c>
      <c r="BS68" s="62">
        <v>44.417735042735039</v>
      </c>
      <c r="BT68" s="62">
        <v>34.18803418803418</v>
      </c>
      <c r="BU68" s="62">
        <v>0.85470085470085411</v>
      </c>
      <c r="BV68" s="62">
        <v>81.944444444444443</v>
      </c>
      <c r="BW68" s="62">
        <v>60.683760683760681</v>
      </c>
      <c r="BX68" s="62">
        <v>73.776455026455025</v>
      </c>
      <c r="BY68" s="62">
        <v>76.388888888888886</v>
      </c>
      <c r="BZ68" s="62">
        <v>79.861111111111114</v>
      </c>
      <c r="CA68" s="62">
        <v>65.079365079365076</v>
      </c>
      <c r="CB68" s="62">
        <v>86.666666666666671</v>
      </c>
      <c r="CC68" s="62">
        <v>53.333333333333329</v>
      </c>
      <c r="CD68" s="62">
        <v>66.666666666666657</v>
      </c>
      <c r="CE68" s="62">
        <v>18.518518518518515</v>
      </c>
      <c r="CF68" s="62" t="s">
        <v>114</v>
      </c>
      <c r="CG68" s="62">
        <v>11.111111111111111</v>
      </c>
      <c r="CH68" s="62">
        <v>86.666666666666671</v>
      </c>
      <c r="CI68" s="62">
        <v>60</v>
      </c>
      <c r="CJ68" s="62">
        <v>81.25</v>
      </c>
      <c r="CK68" s="62">
        <v>63.492063492063494</v>
      </c>
    </row>
    <row r="69" spans="1:89">
      <c r="A69" s="60" t="s">
        <v>122</v>
      </c>
      <c r="B69" s="61" t="s">
        <v>183</v>
      </c>
      <c r="C69" s="62">
        <v>90.909090909090907</v>
      </c>
      <c r="D69" s="62">
        <v>51.515151515151516</v>
      </c>
      <c r="E69" s="62">
        <v>91.666666666666657</v>
      </c>
      <c r="F69" s="62">
        <v>69.696969696969688</v>
      </c>
      <c r="G69" s="62">
        <v>83.333333333333343</v>
      </c>
      <c r="H69" s="62">
        <v>50</v>
      </c>
      <c r="I69" s="62">
        <v>83.333333333333343</v>
      </c>
      <c r="J69" s="62">
        <v>64.444444444444443</v>
      </c>
      <c r="K69" s="62">
        <v>60.185185185185183</v>
      </c>
      <c r="L69" s="62">
        <v>52.525252525252526</v>
      </c>
      <c r="M69" s="62">
        <v>50</v>
      </c>
      <c r="N69" s="62">
        <v>35.802469135802468</v>
      </c>
      <c r="O69" s="62">
        <v>72.727272727272734</v>
      </c>
      <c r="P69" s="62">
        <v>55.555555555555557</v>
      </c>
      <c r="Q69" s="62">
        <v>91.666666666666657</v>
      </c>
      <c r="R69" s="62">
        <v>58.585858585858581</v>
      </c>
      <c r="S69" s="62">
        <v>69.696969696969703</v>
      </c>
      <c r="T69" s="62">
        <v>52.654752654752656</v>
      </c>
      <c r="U69" s="62">
        <v>81.818181818181827</v>
      </c>
      <c r="V69" s="62">
        <v>46.464646464646464</v>
      </c>
      <c r="W69" s="62">
        <v>50</v>
      </c>
      <c r="X69" s="62">
        <v>33.333333333333329</v>
      </c>
      <c r="Y69" s="62">
        <v>66.666666666666657</v>
      </c>
      <c r="Z69" s="62">
        <v>58.02469135802469</v>
      </c>
      <c r="AA69" s="62">
        <v>50</v>
      </c>
      <c r="AB69" s="62">
        <v>49.382716049382715</v>
      </c>
      <c r="AC69" s="62">
        <v>100</v>
      </c>
      <c r="AD69" s="62">
        <v>76.068376068376068</v>
      </c>
      <c r="AE69" s="62">
        <v>47.222222222222221</v>
      </c>
      <c r="AF69" s="62">
        <v>49.074074074074076</v>
      </c>
      <c r="AG69" s="62">
        <v>44.444444444444443</v>
      </c>
      <c r="AH69" s="62">
        <v>91.666666666666657</v>
      </c>
      <c r="AI69" s="62">
        <v>67.592592592592581</v>
      </c>
      <c r="AJ69" s="62">
        <v>66.666666666666657</v>
      </c>
      <c r="AK69" s="62">
        <v>56.79012345679012</v>
      </c>
      <c r="AL69" s="62">
        <v>83.333333333333343</v>
      </c>
      <c r="AM69" s="62">
        <v>57.575757575757571</v>
      </c>
      <c r="AN69" s="62">
        <v>66.666666666666657</v>
      </c>
      <c r="AO69" s="62">
        <v>59.259259259259252</v>
      </c>
      <c r="AP69" s="62">
        <v>83.333333333333343</v>
      </c>
      <c r="AQ69" s="62">
        <v>45.454545454545453</v>
      </c>
      <c r="AR69" s="62">
        <v>81.818181818181827</v>
      </c>
      <c r="AS69" s="62">
        <v>67.901234567901227</v>
      </c>
      <c r="AT69" s="62">
        <v>52.777777777777779</v>
      </c>
      <c r="AU69" s="62">
        <v>47.222222222222221</v>
      </c>
      <c r="AV69" s="62">
        <v>42.592592592592588</v>
      </c>
      <c r="AW69" s="62">
        <v>62.62626262626263</v>
      </c>
      <c r="AX69" s="62">
        <v>63.888888888888886</v>
      </c>
      <c r="AY69" s="62">
        <v>40.74074074074074</v>
      </c>
      <c r="AZ69" s="62">
        <v>71.666666666666657</v>
      </c>
      <c r="BA69" s="62">
        <v>58.916429249762587</v>
      </c>
      <c r="BB69" s="62">
        <v>91.666666666666657</v>
      </c>
      <c r="BC69" s="62">
        <v>65.740740740740748</v>
      </c>
      <c r="BD69" s="62">
        <v>41.666666666666671</v>
      </c>
      <c r="BE69" s="62">
        <v>50</v>
      </c>
      <c r="BF69" s="62">
        <v>66.666666666666657</v>
      </c>
      <c r="BG69" s="62">
        <v>56.79012345679012</v>
      </c>
      <c r="BH69" s="62">
        <v>58.333333333333336</v>
      </c>
      <c r="BI69" s="62">
        <v>39.999999999999993</v>
      </c>
      <c r="BJ69" s="62">
        <v>100</v>
      </c>
      <c r="BK69" s="62">
        <v>82.051282051282058</v>
      </c>
      <c r="BL69" s="62">
        <v>62.378917378917386</v>
      </c>
      <c r="BM69" s="62">
        <v>37.962962962962962</v>
      </c>
      <c r="BN69" s="62">
        <v>19.444444444444443</v>
      </c>
      <c r="BO69" s="62">
        <v>36.111111111111107</v>
      </c>
      <c r="BP69" s="62">
        <v>29.629629629629626</v>
      </c>
      <c r="BQ69" s="62">
        <v>64.957264957264954</v>
      </c>
      <c r="BR69" s="62">
        <v>46.296296296296298</v>
      </c>
      <c r="BS69" s="62">
        <v>47.643097643097647</v>
      </c>
      <c r="BT69" s="62">
        <v>49.074074074074076</v>
      </c>
      <c r="BU69" s="62">
        <v>54.629629629629633</v>
      </c>
      <c r="BV69" s="62">
        <v>53.535353535353536</v>
      </c>
      <c r="BW69" s="62">
        <v>33.333333333333329</v>
      </c>
      <c r="BX69" s="62">
        <v>71.296296296296305</v>
      </c>
      <c r="BY69" s="62">
        <v>68.518518518518519</v>
      </c>
      <c r="BZ69" s="62">
        <v>75</v>
      </c>
      <c r="CA69" s="62">
        <v>70.370370370370367</v>
      </c>
      <c r="CB69" s="62">
        <v>66.666666666666657</v>
      </c>
      <c r="CC69" s="62">
        <v>50.617283950617278</v>
      </c>
      <c r="CD69" s="62">
        <v>41.666666666666671</v>
      </c>
      <c r="CE69" s="62">
        <v>32.098765432098766</v>
      </c>
      <c r="CF69" s="62">
        <v>41.666666666666671</v>
      </c>
      <c r="CG69" s="62">
        <v>38.888888888888886</v>
      </c>
      <c r="CH69" s="62">
        <v>66.666666666666657</v>
      </c>
      <c r="CI69" s="62">
        <v>37.777777777777779</v>
      </c>
      <c r="CJ69" s="62">
        <v>66.666666666666657</v>
      </c>
      <c r="CK69" s="62">
        <v>38.383838383838381</v>
      </c>
    </row>
    <row r="70" spans="1:89">
      <c r="A70" s="60" t="s">
        <v>110</v>
      </c>
      <c r="B70" s="61" t="s">
        <v>184</v>
      </c>
      <c r="C70" s="62">
        <v>38.461538461538467</v>
      </c>
      <c r="D70" s="62">
        <v>27.777777777777779</v>
      </c>
      <c r="E70" s="62">
        <v>53.846153846153847</v>
      </c>
      <c r="F70" s="62">
        <v>23.333333333333332</v>
      </c>
      <c r="G70" s="62">
        <v>23.076923076923077</v>
      </c>
      <c r="H70" s="62">
        <v>9.8765432098765427</v>
      </c>
      <c r="I70" s="62">
        <v>66.666666666666657</v>
      </c>
      <c r="J70" s="62">
        <v>41.025641025641029</v>
      </c>
      <c r="K70" s="62">
        <v>49.494949494949488</v>
      </c>
      <c r="L70" s="62">
        <v>43.518518518518519</v>
      </c>
      <c r="M70" s="62">
        <v>50</v>
      </c>
      <c r="N70" s="62">
        <v>8.3333333333333321</v>
      </c>
      <c r="O70" s="62">
        <v>46.666666666666664</v>
      </c>
      <c r="P70" s="62">
        <v>14.814814814814817</v>
      </c>
      <c r="Q70" s="62">
        <v>38.461538461538467</v>
      </c>
      <c r="R70" s="62">
        <v>14.444444444444441</v>
      </c>
      <c r="S70" s="62">
        <v>68.095238095238102</v>
      </c>
      <c r="T70" s="62">
        <v>29.02371702371703</v>
      </c>
      <c r="U70" s="62">
        <v>80</v>
      </c>
      <c r="V70" s="62">
        <v>27.350427350427353</v>
      </c>
      <c r="W70" s="62">
        <v>60</v>
      </c>
      <c r="X70" s="62">
        <v>24.074074074074073</v>
      </c>
      <c r="Y70" s="62">
        <v>57.142857142857139</v>
      </c>
      <c r="Z70" s="62">
        <v>20.202020202020204</v>
      </c>
      <c r="AA70" s="62">
        <v>50</v>
      </c>
      <c r="AB70" s="62">
        <v>26.666666666666664</v>
      </c>
      <c r="AC70" s="62">
        <v>93.333333333333329</v>
      </c>
      <c r="AD70" s="62">
        <v>46.825396825396822</v>
      </c>
      <c r="AE70" s="62">
        <v>40.74074074074074</v>
      </c>
      <c r="AF70" s="62">
        <v>29.365079365079364</v>
      </c>
      <c r="AG70" s="62">
        <v>23.809523809523807</v>
      </c>
      <c r="AH70" s="62">
        <v>100</v>
      </c>
      <c r="AI70" s="62">
        <v>62.962962962962962</v>
      </c>
      <c r="AJ70" s="62">
        <v>84.615384615384613</v>
      </c>
      <c r="AK70" s="62">
        <v>47.008547008547005</v>
      </c>
      <c r="AL70" s="62">
        <v>75</v>
      </c>
      <c r="AM70" s="62">
        <v>31.313131313131315</v>
      </c>
      <c r="AN70" s="62">
        <v>66.666666666666657</v>
      </c>
      <c r="AO70" s="62">
        <v>29.629629629629626</v>
      </c>
      <c r="AP70" s="62">
        <v>84.615384615384613</v>
      </c>
      <c r="AQ70" s="62">
        <v>26.851851851851848</v>
      </c>
      <c r="AR70" s="62">
        <v>83.333333333333343</v>
      </c>
      <c r="AS70" s="62">
        <v>39.393939393939398</v>
      </c>
      <c r="AT70" s="62">
        <v>68.518518518518519</v>
      </c>
      <c r="AU70" s="62">
        <v>50.925925925925924</v>
      </c>
      <c r="AV70" s="62">
        <v>29.914529914529915</v>
      </c>
      <c r="AW70" s="62">
        <v>90.909090909090907</v>
      </c>
      <c r="AX70" s="62">
        <v>37.037037037037031</v>
      </c>
      <c r="AY70" s="62">
        <v>41.025641025641029</v>
      </c>
      <c r="AZ70" s="62">
        <v>91.428571428571416</v>
      </c>
      <c r="BA70" s="62">
        <v>67.416361416361411</v>
      </c>
      <c r="BB70" s="62">
        <v>100</v>
      </c>
      <c r="BC70" s="62">
        <v>68.888888888888886</v>
      </c>
      <c r="BD70" s="62">
        <v>92.857142857142861</v>
      </c>
      <c r="BE70" s="62">
        <v>65.873015873015873</v>
      </c>
      <c r="BF70" s="62">
        <v>85.714285714285708</v>
      </c>
      <c r="BG70" s="62">
        <v>65.079365079365076</v>
      </c>
      <c r="BH70" s="62">
        <v>78.571428571428569</v>
      </c>
      <c r="BI70" s="62">
        <v>65.81196581196582</v>
      </c>
      <c r="BJ70" s="62">
        <v>100</v>
      </c>
      <c r="BK70" s="62">
        <v>71.428571428571431</v>
      </c>
      <c r="BL70" s="62">
        <v>53.216931216931222</v>
      </c>
      <c r="BM70" s="62">
        <v>48.148148148148145</v>
      </c>
      <c r="BN70" s="62">
        <v>50.370370370370367</v>
      </c>
      <c r="BO70" s="62">
        <v>39.25925925925926</v>
      </c>
      <c r="BP70" s="62">
        <v>53.17460317460317</v>
      </c>
      <c r="BQ70" s="62">
        <v>42.962962962962955</v>
      </c>
      <c r="BR70" s="62">
        <v>19.444444444444443</v>
      </c>
      <c r="BS70" s="62">
        <v>26.068376068376068</v>
      </c>
      <c r="BT70" s="62">
        <v>23.931623931623928</v>
      </c>
      <c r="BU70" s="62">
        <v>23.076923076923077</v>
      </c>
      <c r="BV70" s="62">
        <v>18.803418803418804</v>
      </c>
      <c r="BW70" s="62">
        <v>38.46153846153846</v>
      </c>
      <c r="BX70" s="62">
        <v>55.270655270655261</v>
      </c>
      <c r="BY70" s="62">
        <v>58.119658119658119</v>
      </c>
      <c r="BZ70" s="62">
        <v>53.84615384615384</v>
      </c>
      <c r="CA70" s="62">
        <v>53.84615384615384</v>
      </c>
      <c r="CB70" s="62">
        <v>42.857142857142854</v>
      </c>
      <c r="CC70" s="62">
        <v>21.296296296296294</v>
      </c>
      <c r="CD70" s="62">
        <v>35.714285714285715</v>
      </c>
      <c r="CE70" s="62">
        <v>15.151515151515152</v>
      </c>
      <c r="CF70" s="62">
        <v>33.333333333333329</v>
      </c>
      <c r="CG70" s="62">
        <v>7.4074074074074083</v>
      </c>
      <c r="CH70" s="62">
        <v>53.846153846153847</v>
      </c>
      <c r="CI70" s="62">
        <v>16.666666666666664</v>
      </c>
      <c r="CJ70" s="62">
        <v>42.857142857142854</v>
      </c>
      <c r="CK70" s="62">
        <v>22.222222222222221</v>
      </c>
    </row>
    <row r="71" spans="1:89">
      <c r="A71" s="60" t="s">
        <v>122</v>
      </c>
      <c r="B71" s="61" t="s">
        <v>185</v>
      </c>
      <c r="C71" s="62">
        <v>57.142857142857139</v>
      </c>
      <c r="D71" s="62">
        <v>51.851851851851855</v>
      </c>
      <c r="E71" s="62">
        <v>61.53846153846154</v>
      </c>
      <c r="F71" s="62">
        <v>54.320987654320987</v>
      </c>
      <c r="G71" s="62">
        <v>57.142857142857139</v>
      </c>
      <c r="H71" s="62">
        <v>38.888888888888886</v>
      </c>
      <c r="I71" s="62">
        <v>46.153846153846153</v>
      </c>
      <c r="J71" s="62">
        <v>29.629629629629626</v>
      </c>
      <c r="K71" s="62">
        <v>33.333333333333329</v>
      </c>
      <c r="L71" s="62">
        <v>52.38095238095238</v>
      </c>
      <c r="M71" s="62">
        <v>30.76923076923077</v>
      </c>
      <c r="N71" s="62">
        <v>25</v>
      </c>
      <c r="O71" s="62">
        <v>76.923076923076934</v>
      </c>
      <c r="P71" s="62">
        <v>37.037037037037031</v>
      </c>
      <c r="Q71" s="62">
        <v>73.333333333333329</v>
      </c>
      <c r="R71" s="62">
        <v>53.84615384615384</v>
      </c>
      <c r="S71" s="62">
        <v>81.333333333333343</v>
      </c>
      <c r="T71" s="62">
        <v>47.91390091390091</v>
      </c>
      <c r="U71" s="62">
        <v>100</v>
      </c>
      <c r="V71" s="62">
        <v>52.592592592592588</v>
      </c>
      <c r="W71" s="62">
        <v>80</v>
      </c>
      <c r="X71" s="62">
        <v>48.484848484848477</v>
      </c>
      <c r="Y71" s="62">
        <v>86.666666666666671</v>
      </c>
      <c r="Z71" s="62">
        <v>57.936507936507937</v>
      </c>
      <c r="AA71" s="62">
        <v>66.666666666666657</v>
      </c>
      <c r="AB71" s="62">
        <v>33.333333333333329</v>
      </c>
      <c r="AC71" s="62">
        <v>73.333333333333329</v>
      </c>
      <c r="AD71" s="62">
        <v>47.222222222222221</v>
      </c>
      <c r="AE71" s="62">
        <v>37.777777777777779</v>
      </c>
      <c r="AF71" s="62">
        <v>58.518518518518519</v>
      </c>
      <c r="AG71" s="62">
        <v>50.370370370370367</v>
      </c>
      <c r="AH71" s="62">
        <v>92.857142857142861</v>
      </c>
      <c r="AI71" s="62">
        <v>60.317460317460316</v>
      </c>
      <c r="AJ71" s="62">
        <v>72.727272727272734</v>
      </c>
      <c r="AK71" s="62">
        <v>47.474747474747467</v>
      </c>
      <c r="AL71" s="62">
        <v>64.285714285714292</v>
      </c>
      <c r="AM71" s="62">
        <v>36.111111111111107</v>
      </c>
      <c r="AN71" s="62">
        <v>21.428571428571427</v>
      </c>
      <c r="AO71" s="62">
        <v>33.333333333333329</v>
      </c>
      <c r="AP71" s="62">
        <v>78.571428571428569</v>
      </c>
      <c r="AQ71" s="62">
        <v>34.920634920634924</v>
      </c>
      <c r="AR71" s="62">
        <v>64.285714285714292</v>
      </c>
      <c r="AS71" s="62">
        <v>36.111111111111107</v>
      </c>
      <c r="AT71" s="62">
        <v>54.761904761904766</v>
      </c>
      <c r="AU71" s="62">
        <v>44.444444444444443</v>
      </c>
      <c r="AV71" s="62">
        <v>42.962962962962955</v>
      </c>
      <c r="AW71" s="62">
        <v>71.111111111111114</v>
      </c>
      <c r="AX71" s="62">
        <v>51.111111111111107</v>
      </c>
      <c r="AY71" s="62">
        <v>52.592592592592588</v>
      </c>
      <c r="AZ71" s="62">
        <v>90</v>
      </c>
      <c r="BA71" s="62">
        <v>50.314204314204311</v>
      </c>
      <c r="BB71" s="62">
        <v>92.857142857142861</v>
      </c>
      <c r="BC71" s="62">
        <v>49.206349206349209</v>
      </c>
      <c r="BD71" s="62">
        <v>85.714285714285708</v>
      </c>
      <c r="BE71" s="62">
        <v>53.17460317460317</v>
      </c>
      <c r="BF71" s="62">
        <v>100</v>
      </c>
      <c r="BG71" s="62">
        <v>54.074074074074069</v>
      </c>
      <c r="BH71" s="62">
        <v>85.714285714285708</v>
      </c>
      <c r="BI71" s="62">
        <v>41.269841269841272</v>
      </c>
      <c r="BJ71" s="62">
        <v>85.714285714285708</v>
      </c>
      <c r="BK71" s="62">
        <v>53.84615384615384</v>
      </c>
      <c r="BL71" s="62">
        <v>76.068376068376068</v>
      </c>
      <c r="BM71" s="62">
        <v>33.333333333333329</v>
      </c>
      <c r="BN71" s="62">
        <v>22.222222222222221</v>
      </c>
      <c r="BO71" s="62">
        <v>19.658119658119656</v>
      </c>
      <c r="BP71" s="62">
        <v>22.222222222222221</v>
      </c>
      <c r="BQ71" s="62">
        <v>22.222222222222221</v>
      </c>
      <c r="BR71" s="62">
        <v>17.09401709401709</v>
      </c>
      <c r="BS71" s="62">
        <v>41.851851851851848</v>
      </c>
      <c r="BT71" s="62">
        <v>32.592592592592588</v>
      </c>
      <c r="BU71" s="62">
        <v>23.703703703703702</v>
      </c>
      <c r="BV71" s="62">
        <v>51.111111111111107</v>
      </c>
      <c r="BW71" s="62">
        <v>60</v>
      </c>
      <c r="BX71" s="62">
        <v>81.481481481481481</v>
      </c>
      <c r="BY71" s="62">
        <v>81.481481481481481</v>
      </c>
      <c r="BZ71" s="62">
        <v>80.740740740740748</v>
      </c>
      <c r="CA71" s="62">
        <v>82.222222222222229</v>
      </c>
      <c r="CB71" s="62">
        <v>73.333333333333329</v>
      </c>
      <c r="CC71" s="62">
        <v>37.037037037037031</v>
      </c>
      <c r="CD71" s="62">
        <v>60</v>
      </c>
      <c r="CE71" s="62">
        <v>27.777777777777779</v>
      </c>
      <c r="CF71" s="62">
        <v>71.428571428571431</v>
      </c>
      <c r="CG71" s="62">
        <v>23.333333333333332</v>
      </c>
      <c r="CH71" s="62">
        <v>73.333333333333329</v>
      </c>
      <c r="CI71" s="62">
        <v>29.629629629629626</v>
      </c>
      <c r="CJ71" s="62">
        <v>60</v>
      </c>
      <c r="CK71" s="62">
        <v>30.555555555555554</v>
      </c>
    </row>
    <row r="72" spans="1:89">
      <c r="A72" s="60" t="s">
        <v>110</v>
      </c>
      <c r="B72" s="61" t="s">
        <v>186</v>
      </c>
      <c r="C72" s="62">
        <v>91.666666666666657</v>
      </c>
      <c r="D72" s="62">
        <v>66.666666666666657</v>
      </c>
      <c r="E72" s="62">
        <v>100</v>
      </c>
      <c r="F72" s="62">
        <v>73.148148148148138</v>
      </c>
      <c r="G72" s="62">
        <v>91.666666666666657</v>
      </c>
      <c r="H72" s="62">
        <v>63.63636363636364</v>
      </c>
      <c r="I72" s="62">
        <v>91.666666666666657</v>
      </c>
      <c r="J72" s="62">
        <v>55.555555555555557</v>
      </c>
      <c r="K72" s="62">
        <v>53.703703703703695</v>
      </c>
      <c r="L72" s="62">
        <v>44.444444444444443</v>
      </c>
      <c r="M72" s="62">
        <v>41.666666666666671</v>
      </c>
      <c r="N72" s="62">
        <v>21.212121212121211</v>
      </c>
      <c r="O72" s="62">
        <v>58.333333333333336</v>
      </c>
      <c r="P72" s="62">
        <v>29.292929292929291</v>
      </c>
      <c r="Q72" s="62">
        <v>83.333333333333343</v>
      </c>
      <c r="R72" s="62">
        <v>46.464646464646464</v>
      </c>
      <c r="S72" s="62">
        <v>73.333333333333343</v>
      </c>
      <c r="T72" s="62">
        <v>37.893378226711562</v>
      </c>
      <c r="U72" s="62">
        <v>75</v>
      </c>
      <c r="V72" s="62">
        <v>38.383838383838381</v>
      </c>
      <c r="W72" s="62">
        <v>75</v>
      </c>
      <c r="X72" s="62">
        <v>34.444444444444436</v>
      </c>
      <c r="Y72" s="62">
        <v>100</v>
      </c>
      <c r="Z72" s="62">
        <v>56.481481481481474</v>
      </c>
      <c r="AA72" s="62">
        <v>41.666666666666671</v>
      </c>
      <c r="AB72" s="62">
        <v>19.753086419753085</v>
      </c>
      <c r="AC72" s="62">
        <v>75</v>
      </c>
      <c r="AD72" s="62">
        <v>40.404040404040408</v>
      </c>
      <c r="AE72" s="62">
        <v>41.666666666666664</v>
      </c>
      <c r="AF72" s="62">
        <v>55.555555555555557</v>
      </c>
      <c r="AG72" s="62">
        <v>47.222222222222221</v>
      </c>
      <c r="AH72" s="62">
        <v>100</v>
      </c>
      <c r="AI72" s="62">
        <v>67.592592592592581</v>
      </c>
      <c r="AJ72" s="62">
        <v>90.909090909090907</v>
      </c>
      <c r="AK72" s="62">
        <v>61.616161616161619</v>
      </c>
      <c r="AL72" s="62">
        <v>75</v>
      </c>
      <c r="AM72" s="62">
        <v>57.777777777777779</v>
      </c>
      <c r="AN72" s="62">
        <v>25</v>
      </c>
      <c r="AO72" s="62">
        <v>29.166666666666664</v>
      </c>
      <c r="AP72" s="62">
        <v>66.666666666666657</v>
      </c>
      <c r="AQ72" s="62">
        <v>26.262626262626263</v>
      </c>
      <c r="AR72" s="62">
        <v>54.54545454545454</v>
      </c>
      <c r="AS72" s="62">
        <v>32.098765432098766</v>
      </c>
      <c r="AT72" s="62">
        <v>61.111111111111107</v>
      </c>
      <c r="AU72" s="62">
        <v>37.962962962962962</v>
      </c>
      <c r="AV72" s="62">
        <v>40.74074074074074</v>
      </c>
      <c r="AW72" s="62">
        <v>73.148148148148138</v>
      </c>
      <c r="AX72" s="62">
        <v>61.111111111111107</v>
      </c>
      <c r="AY72" s="62">
        <v>47.222222222222221</v>
      </c>
      <c r="AZ72" s="62">
        <v>83.27272727272728</v>
      </c>
      <c r="BA72" s="62">
        <v>46.543209876543209</v>
      </c>
      <c r="BB72" s="62">
        <v>63.636363636363633</v>
      </c>
      <c r="BC72" s="62">
        <v>29.629629629629626</v>
      </c>
      <c r="BD72" s="62">
        <v>80</v>
      </c>
      <c r="BE72" s="62">
        <v>51.111111111111107</v>
      </c>
      <c r="BF72" s="62">
        <v>100</v>
      </c>
      <c r="BG72" s="62">
        <v>54.44444444444445</v>
      </c>
      <c r="BH72" s="62">
        <v>81.818181818181827</v>
      </c>
      <c r="BI72" s="62">
        <v>39.506172839506171</v>
      </c>
      <c r="BJ72" s="62">
        <v>90.909090909090907</v>
      </c>
      <c r="BK72" s="62">
        <v>58.02469135802469</v>
      </c>
      <c r="BL72" s="62">
        <v>56.481481481481481</v>
      </c>
      <c r="BM72" s="62">
        <v>52.777777777777779</v>
      </c>
      <c r="BN72" s="62">
        <v>47.222222222222221</v>
      </c>
      <c r="BO72" s="62">
        <v>27.777777777777779</v>
      </c>
      <c r="BP72" s="62">
        <v>47.222222222222221</v>
      </c>
      <c r="BQ72" s="62">
        <v>42.592592592592588</v>
      </c>
      <c r="BR72" s="62">
        <v>43.434343434343432</v>
      </c>
      <c r="BS72" s="62">
        <v>43.055555555555557</v>
      </c>
      <c r="BT72" s="62">
        <v>46.296296296296298</v>
      </c>
      <c r="BU72" s="62">
        <v>26.851851851851848</v>
      </c>
      <c r="BV72" s="62">
        <v>62.962962962962962</v>
      </c>
      <c r="BW72" s="62">
        <v>36.111111111111107</v>
      </c>
      <c r="BX72" s="62">
        <v>67.003367003366989</v>
      </c>
      <c r="BY72" s="62">
        <v>62.62626262626263</v>
      </c>
      <c r="BZ72" s="62">
        <v>76.767676767676761</v>
      </c>
      <c r="CA72" s="62">
        <v>61.616161616161619</v>
      </c>
      <c r="CB72" s="62">
        <v>75</v>
      </c>
      <c r="CC72" s="62">
        <v>49.494949494949488</v>
      </c>
      <c r="CD72" s="62">
        <v>66.666666666666657</v>
      </c>
      <c r="CE72" s="62">
        <v>37.777777777777779</v>
      </c>
      <c r="CF72" s="62">
        <v>58.333333333333336</v>
      </c>
      <c r="CG72" s="62">
        <v>30</v>
      </c>
      <c r="CH72" s="62">
        <v>83.333333333333343</v>
      </c>
      <c r="CI72" s="62">
        <v>37.962962962962962</v>
      </c>
      <c r="CJ72" s="62">
        <v>58.333333333333336</v>
      </c>
      <c r="CK72" s="62">
        <v>39.999999999999993</v>
      </c>
    </row>
    <row r="73" spans="1:89">
      <c r="A73" s="60" t="s">
        <v>115</v>
      </c>
      <c r="B73" s="61" t="s">
        <v>187</v>
      </c>
      <c r="C73" s="62">
        <v>35.294117647058826</v>
      </c>
      <c r="D73" s="62">
        <v>55.555555555555557</v>
      </c>
      <c r="E73" s="62">
        <v>43.75</v>
      </c>
      <c r="F73" s="62">
        <v>66.666666666666657</v>
      </c>
      <c r="G73" s="62">
        <v>35.294117647058826</v>
      </c>
      <c r="H73" s="62">
        <v>36.507936507936506</v>
      </c>
      <c r="I73" s="62">
        <v>11.76470588235294</v>
      </c>
      <c r="J73" s="62" t="s">
        <v>114</v>
      </c>
      <c r="K73" s="62">
        <v>46.296296296296298</v>
      </c>
      <c r="L73" s="62">
        <v>60.317460317460316</v>
      </c>
      <c r="M73" s="62">
        <v>18.75</v>
      </c>
      <c r="N73" s="62" t="s">
        <v>114</v>
      </c>
      <c r="O73" s="62">
        <v>35.294117647058826</v>
      </c>
      <c r="P73" s="62">
        <v>50.925925925925924</v>
      </c>
      <c r="Q73" s="62">
        <v>47.058823529411761</v>
      </c>
      <c r="R73" s="62">
        <v>44.444444444444443</v>
      </c>
      <c r="S73" s="62" t="s">
        <v>114</v>
      </c>
      <c r="T73" s="62">
        <v>28.496732026143793</v>
      </c>
      <c r="U73" s="62" t="s">
        <v>114</v>
      </c>
      <c r="V73" s="62">
        <v>38.562091503267972</v>
      </c>
      <c r="W73" s="62" t="s">
        <v>114</v>
      </c>
      <c r="X73" s="62">
        <v>32.679738562091508</v>
      </c>
      <c r="Y73" s="62" t="s">
        <v>114</v>
      </c>
      <c r="Z73" s="62">
        <v>18.300653594771241</v>
      </c>
      <c r="AA73" s="62" t="s">
        <v>114</v>
      </c>
      <c r="AB73" s="62">
        <v>18.954248366013072</v>
      </c>
      <c r="AC73" s="62" t="s">
        <v>114</v>
      </c>
      <c r="AD73" s="62">
        <v>33.986928104575156</v>
      </c>
      <c r="AE73" s="62">
        <v>33.986928104575156</v>
      </c>
      <c r="AF73" s="62">
        <v>24.183006535947708</v>
      </c>
      <c r="AG73" s="62">
        <v>27.450980392156865</v>
      </c>
      <c r="AH73" s="62">
        <v>41.17647058823529</v>
      </c>
      <c r="AI73" s="62">
        <v>60.317460317460316</v>
      </c>
      <c r="AJ73" s="62">
        <v>41.17647058823529</v>
      </c>
      <c r="AK73" s="62">
        <v>52.38095238095238</v>
      </c>
      <c r="AL73" s="62">
        <v>11.76470588235294</v>
      </c>
      <c r="AM73" s="62" t="s">
        <v>114</v>
      </c>
      <c r="AN73" s="62">
        <v>6.25</v>
      </c>
      <c r="AO73" s="62" t="s">
        <v>114</v>
      </c>
      <c r="AP73" s="62">
        <v>17.647058823529413</v>
      </c>
      <c r="AQ73" s="62" t="s">
        <v>114</v>
      </c>
      <c r="AR73" s="62">
        <v>29.411764705882355</v>
      </c>
      <c r="AS73" s="62">
        <v>48.888888888888893</v>
      </c>
      <c r="AT73" s="62">
        <v>21.568627450980394</v>
      </c>
      <c r="AU73" s="62">
        <v>24.183006535947708</v>
      </c>
      <c r="AV73" s="62">
        <v>16.993464052287578</v>
      </c>
      <c r="AW73" s="62">
        <v>32.026143790849673</v>
      </c>
      <c r="AX73" s="62">
        <v>35.294117647058826</v>
      </c>
      <c r="AY73" s="62">
        <v>11.764705882352938</v>
      </c>
      <c r="AZ73" s="62" t="s">
        <v>114</v>
      </c>
      <c r="BA73" s="62">
        <v>32.287581699346404</v>
      </c>
      <c r="BB73" s="62" t="s">
        <v>114</v>
      </c>
      <c r="BC73" s="62">
        <v>36.601307189542482</v>
      </c>
      <c r="BD73" s="62" t="s">
        <v>114</v>
      </c>
      <c r="BE73" s="62">
        <v>35.947712418300654</v>
      </c>
      <c r="BF73" s="62" t="s">
        <v>114</v>
      </c>
      <c r="BG73" s="62">
        <v>26.79738562091503</v>
      </c>
      <c r="BH73" s="62" t="s">
        <v>114</v>
      </c>
      <c r="BI73" s="62">
        <v>28.104575163398689</v>
      </c>
      <c r="BJ73" s="62" t="s">
        <v>114</v>
      </c>
      <c r="BK73" s="62">
        <v>33.986928104575156</v>
      </c>
      <c r="BL73" s="62">
        <v>78.194444444444443</v>
      </c>
      <c r="BM73" s="62">
        <v>15.972222222222221</v>
      </c>
      <c r="BN73" s="62">
        <v>10.416666666666666</v>
      </c>
      <c r="BO73" s="62">
        <v>26.388888888888889</v>
      </c>
      <c r="BP73" s="62">
        <v>18.75</v>
      </c>
      <c r="BQ73" s="62">
        <v>37.5</v>
      </c>
      <c r="BR73" s="62">
        <v>19.6078431372549</v>
      </c>
      <c r="BS73" s="62">
        <v>26.307189542483659</v>
      </c>
      <c r="BT73" s="62">
        <v>32.026143790849673</v>
      </c>
      <c r="BU73" s="62">
        <v>20.915032679738562</v>
      </c>
      <c r="BV73" s="62">
        <v>35.947712418300654</v>
      </c>
      <c r="BW73" s="62">
        <v>16.339869281045754</v>
      </c>
      <c r="BX73" s="62">
        <v>38.534858387799567</v>
      </c>
      <c r="BY73" s="62">
        <v>54.166666666666664</v>
      </c>
      <c r="BZ73" s="62">
        <v>46.405228758169933</v>
      </c>
      <c r="CA73" s="62">
        <v>15.032679738562091</v>
      </c>
      <c r="CB73" s="62">
        <v>23.52941176470588</v>
      </c>
      <c r="CC73" s="62" t="s">
        <v>114</v>
      </c>
      <c r="CD73" s="62">
        <v>11.76470588235294</v>
      </c>
      <c r="CE73" s="62" t="s">
        <v>114</v>
      </c>
      <c r="CF73" s="62">
        <v>11.76470588235294</v>
      </c>
      <c r="CG73" s="62" t="s">
        <v>114</v>
      </c>
      <c r="CH73" s="62">
        <v>47.058823529411761</v>
      </c>
      <c r="CI73" s="62">
        <v>37.037037037037031</v>
      </c>
      <c r="CJ73" s="62">
        <v>23.52941176470588</v>
      </c>
      <c r="CK73" s="62" t="s">
        <v>114</v>
      </c>
    </row>
    <row r="74" spans="1:89">
      <c r="A74" s="60" t="s">
        <v>115</v>
      </c>
      <c r="B74" s="61" t="s">
        <v>188</v>
      </c>
      <c r="C74" s="62">
        <v>16.666666666666664</v>
      </c>
      <c r="D74" s="62">
        <v>9.8765432098765427</v>
      </c>
      <c r="E74" s="62">
        <v>25</v>
      </c>
      <c r="F74" s="62">
        <v>7.4074074074074083</v>
      </c>
      <c r="G74" s="62">
        <v>16.666666666666664</v>
      </c>
      <c r="H74" s="62">
        <v>5.5555555555555554</v>
      </c>
      <c r="I74" s="62">
        <v>16.666666666666664</v>
      </c>
      <c r="J74" s="62">
        <v>6.1728395061728394</v>
      </c>
      <c r="K74" s="62">
        <v>9.0909090909090899</v>
      </c>
      <c r="L74" s="62">
        <v>63.888888888888886</v>
      </c>
      <c r="M74" s="62">
        <v>100</v>
      </c>
      <c r="N74" s="62">
        <v>30</v>
      </c>
      <c r="O74" s="62">
        <v>66.666666666666657</v>
      </c>
      <c r="P74" s="62">
        <v>35.802469135802468</v>
      </c>
      <c r="Q74" s="62">
        <v>16.666666666666664</v>
      </c>
      <c r="R74" s="62">
        <v>6.3492063492063489</v>
      </c>
      <c r="S74" s="62">
        <v>38.030303030303031</v>
      </c>
      <c r="T74" s="62">
        <v>28.457671957671959</v>
      </c>
      <c r="U74" s="62">
        <v>33.333333333333329</v>
      </c>
      <c r="V74" s="62">
        <v>23.611111111111111</v>
      </c>
      <c r="W74" s="62">
        <v>16.666666666666664</v>
      </c>
      <c r="X74" s="62">
        <v>7.936507936507935</v>
      </c>
      <c r="Y74" s="62">
        <v>16.666666666666664</v>
      </c>
      <c r="Z74" s="62">
        <v>22.222222222222221</v>
      </c>
      <c r="AA74" s="62">
        <v>41.666666666666671</v>
      </c>
      <c r="AB74" s="62">
        <v>35.18518518518519</v>
      </c>
      <c r="AC74" s="62">
        <v>81.818181818181827</v>
      </c>
      <c r="AD74" s="62">
        <v>53.333333333333329</v>
      </c>
      <c r="AE74" s="62">
        <v>27.777777777777779</v>
      </c>
      <c r="AF74" s="62">
        <v>25</v>
      </c>
      <c r="AG74" s="62">
        <v>15.740740740740739</v>
      </c>
      <c r="AH74" s="62">
        <v>36.363636363636367</v>
      </c>
      <c r="AI74" s="62">
        <v>31.481481481481481</v>
      </c>
      <c r="AJ74" s="62">
        <v>37.5</v>
      </c>
      <c r="AK74" s="62" t="s">
        <v>114</v>
      </c>
      <c r="AL74" s="62">
        <v>27.27272727272727</v>
      </c>
      <c r="AM74" s="62">
        <v>31.481481481481481</v>
      </c>
      <c r="AN74" s="62">
        <v>25</v>
      </c>
      <c r="AO74" s="62" t="s">
        <v>114</v>
      </c>
      <c r="AP74" s="62">
        <v>27.27272727272727</v>
      </c>
      <c r="AQ74" s="62">
        <v>14.285714285714283</v>
      </c>
      <c r="AR74" s="62">
        <v>10</v>
      </c>
      <c r="AS74" s="62">
        <v>15.555555555555554</v>
      </c>
      <c r="AT74" s="62">
        <v>38.383838383838381</v>
      </c>
      <c r="AU74" s="62">
        <v>19.047619047619047</v>
      </c>
      <c r="AV74" s="62">
        <v>9.7222222222222214</v>
      </c>
      <c r="AW74" s="62">
        <v>71.717171717171709</v>
      </c>
      <c r="AX74" s="62">
        <v>74.074074074074076</v>
      </c>
      <c r="AY74" s="62">
        <v>44.444444444444443</v>
      </c>
      <c r="AZ74" s="62">
        <v>28.412698412698411</v>
      </c>
      <c r="BA74" s="62">
        <v>39.682539682539677</v>
      </c>
      <c r="BB74" s="62">
        <v>37.5</v>
      </c>
      <c r="BC74" s="62" t="s">
        <v>114</v>
      </c>
      <c r="BD74" s="62">
        <v>11.111111111111111</v>
      </c>
      <c r="BE74" s="62" t="s">
        <v>114</v>
      </c>
      <c r="BF74" s="62">
        <v>12.5</v>
      </c>
      <c r="BG74" s="62" t="s">
        <v>114</v>
      </c>
      <c r="BH74" s="62">
        <v>14.285714285714285</v>
      </c>
      <c r="BI74" s="62" t="s">
        <v>114</v>
      </c>
      <c r="BJ74" s="62">
        <v>66.666666666666657</v>
      </c>
      <c r="BK74" s="62">
        <v>39.682539682539677</v>
      </c>
      <c r="BL74" s="62">
        <v>71.481481481481481</v>
      </c>
      <c r="BM74" s="62">
        <v>42.222222222222221</v>
      </c>
      <c r="BN74" s="62">
        <v>17.777777777777779</v>
      </c>
      <c r="BO74" s="62">
        <v>28.888888888888889</v>
      </c>
      <c r="BP74" s="62">
        <v>22.222222222222221</v>
      </c>
      <c r="BQ74" s="62">
        <v>31.481481481481481</v>
      </c>
      <c r="BR74" s="62">
        <v>31.111111111111107</v>
      </c>
      <c r="BS74" s="62">
        <v>48.472222222222221</v>
      </c>
      <c r="BT74" s="62">
        <v>54.44444444444445</v>
      </c>
      <c r="BU74" s="62">
        <v>27.777777777777779</v>
      </c>
      <c r="BV74" s="62">
        <v>80.555555555555557</v>
      </c>
      <c r="BW74" s="62">
        <v>31.111111111111107</v>
      </c>
      <c r="BX74" s="62">
        <v>62.037037037037031</v>
      </c>
      <c r="BY74" s="62">
        <v>87.037037037037038</v>
      </c>
      <c r="BZ74" s="62">
        <v>65.740740740740748</v>
      </c>
      <c r="CA74" s="62">
        <v>33.333333333333329</v>
      </c>
      <c r="CB74" s="62">
        <v>8.3333333333333321</v>
      </c>
      <c r="CC74" s="62">
        <v>5.5555555555555554</v>
      </c>
      <c r="CD74" s="62">
        <v>41.666666666666671</v>
      </c>
      <c r="CE74" s="62">
        <v>11.111111111111111</v>
      </c>
      <c r="CF74" s="62">
        <v>36.363636363636367</v>
      </c>
      <c r="CG74" s="62">
        <v>22.222222222222221</v>
      </c>
      <c r="CH74" s="62">
        <v>41.666666666666671</v>
      </c>
      <c r="CI74" s="62">
        <v>16.049382716049383</v>
      </c>
      <c r="CJ74" s="62">
        <v>27.27272727272727</v>
      </c>
      <c r="CK74" s="62">
        <v>11.111111111111111</v>
      </c>
    </row>
    <row r="75" spans="1:89">
      <c r="A75" s="60" t="s">
        <v>127</v>
      </c>
      <c r="B75" s="61" t="s">
        <v>189</v>
      </c>
      <c r="C75" s="62">
        <v>100</v>
      </c>
      <c r="D75" s="62">
        <v>87.407407407407405</v>
      </c>
      <c r="E75" s="62">
        <v>100</v>
      </c>
      <c r="F75" s="62">
        <v>80.740740740740748</v>
      </c>
      <c r="G75" s="62">
        <v>100</v>
      </c>
      <c r="H75" s="62">
        <v>79.999999999999986</v>
      </c>
      <c r="I75" s="62">
        <v>100</v>
      </c>
      <c r="J75" s="62">
        <v>82.962962962962962</v>
      </c>
      <c r="K75" s="62">
        <v>89.629629629629619</v>
      </c>
      <c r="L75" s="62">
        <v>89.682539682539669</v>
      </c>
      <c r="M75" s="62">
        <v>100</v>
      </c>
      <c r="N75" s="62">
        <v>64.285714285714278</v>
      </c>
      <c r="O75" s="62">
        <v>100</v>
      </c>
      <c r="P75" s="62">
        <v>68.148148148148152</v>
      </c>
      <c r="Q75" s="62">
        <v>100</v>
      </c>
      <c r="R75" s="62">
        <v>78.518518518518519</v>
      </c>
      <c r="S75" s="62">
        <v>96.923076923076934</v>
      </c>
      <c r="T75" s="62">
        <v>76.93732193732194</v>
      </c>
      <c r="U75" s="62">
        <v>100</v>
      </c>
      <c r="V75" s="62">
        <v>68.376068376068375</v>
      </c>
      <c r="W75" s="62">
        <v>100</v>
      </c>
      <c r="X75" s="62">
        <v>74.074074074074076</v>
      </c>
      <c r="Y75" s="62">
        <v>84.615384615384613</v>
      </c>
      <c r="Z75" s="62">
        <v>77.777777777777771</v>
      </c>
      <c r="AA75" s="62">
        <v>100</v>
      </c>
      <c r="AB75" s="62">
        <v>70.940170940170944</v>
      </c>
      <c r="AC75" s="62">
        <v>100</v>
      </c>
      <c r="AD75" s="62">
        <v>93.518518518518505</v>
      </c>
      <c r="AE75" s="62">
        <v>82.962962962962962</v>
      </c>
      <c r="AF75" s="62">
        <v>81.481481481481481</v>
      </c>
      <c r="AG75" s="62">
        <v>81.481481481481481</v>
      </c>
      <c r="AH75" s="62">
        <v>100</v>
      </c>
      <c r="AI75" s="62">
        <v>92.063492063492063</v>
      </c>
      <c r="AJ75" s="62">
        <v>100</v>
      </c>
      <c r="AK75" s="62">
        <v>79.629629629629619</v>
      </c>
      <c r="AL75" s="62">
        <v>100</v>
      </c>
      <c r="AM75" s="62">
        <v>76.296296296296291</v>
      </c>
      <c r="AN75" s="62">
        <v>80</v>
      </c>
      <c r="AO75" s="62">
        <v>51.851851851851855</v>
      </c>
      <c r="AP75" s="62">
        <v>100</v>
      </c>
      <c r="AQ75" s="62">
        <v>74.074074074074076</v>
      </c>
      <c r="AR75" s="62">
        <v>91.666666666666657</v>
      </c>
      <c r="AS75" s="62">
        <v>75.925925925925924</v>
      </c>
      <c r="AT75" s="62">
        <v>81.481481481481481</v>
      </c>
      <c r="AU75" s="62">
        <v>91.1111111111111</v>
      </c>
      <c r="AV75" s="62">
        <v>77.777777777777771</v>
      </c>
      <c r="AW75" s="62">
        <v>93.162393162393158</v>
      </c>
      <c r="AX75" s="62">
        <v>77.777777777777771</v>
      </c>
      <c r="AY75" s="62">
        <v>83.333333333333329</v>
      </c>
      <c r="AZ75" s="62">
        <v>100</v>
      </c>
      <c r="BA75" s="62">
        <v>82.666666666666657</v>
      </c>
      <c r="BB75" s="62">
        <v>100</v>
      </c>
      <c r="BC75" s="62">
        <v>70.370370370370367</v>
      </c>
      <c r="BD75" s="62">
        <v>100</v>
      </c>
      <c r="BE75" s="62">
        <v>81.481481481481481</v>
      </c>
      <c r="BF75" s="62">
        <v>100</v>
      </c>
      <c r="BG75" s="62">
        <v>81.481481481481481</v>
      </c>
      <c r="BH75" s="62">
        <v>100</v>
      </c>
      <c r="BI75" s="62">
        <v>85.92592592592591</v>
      </c>
      <c r="BJ75" s="62">
        <v>100</v>
      </c>
      <c r="BK75" s="62">
        <v>94.074074074074076</v>
      </c>
      <c r="BL75" s="62">
        <v>77.301587301587304</v>
      </c>
      <c r="BM75" s="62">
        <v>31.746031746031747</v>
      </c>
      <c r="BN75" s="62">
        <v>22.222222222222221</v>
      </c>
      <c r="BO75" s="62">
        <v>21.428571428571427</v>
      </c>
      <c r="BP75" s="62">
        <v>19.841269841269838</v>
      </c>
      <c r="BQ75" s="62">
        <v>18.253968253968253</v>
      </c>
      <c r="BR75" s="62">
        <v>85.92592592592591</v>
      </c>
      <c r="BS75" s="62">
        <v>79.444444444444457</v>
      </c>
      <c r="BT75" s="62">
        <v>75.555555555555557</v>
      </c>
      <c r="BU75" s="62">
        <v>72.592592592592595</v>
      </c>
      <c r="BV75" s="62">
        <v>80.740740740740748</v>
      </c>
      <c r="BW75" s="62">
        <v>88.888888888888886</v>
      </c>
      <c r="BX75" s="62">
        <v>86.666666666666671</v>
      </c>
      <c r="BY75" s="62">
        <v>80.740740740740748</v>
      </c>
      <c r="BZ75" s="62">
        <v>88.888888888888886</v>
      </c>
      <c r="CA75" s="62">
        <v>90.370370370370367</v>
      </c>
      <c r="CB75" s="62">
        <v>100</v>
      </c>
      <c r="CC75" s="62">
        <v>79.259259259259252</v>
      </c>
      <c r="CD75" s="62">
        <v>100</v>
      </c>
      <c r="CE75" s="62">
        <v>67.521367521367509</v>
      </c>
      <c r="CF75" s="62">
        <v>84.615384615384613</v>
      </c>
      <c r="CG75" s="62">
        <v>55.555555555555557</v>
      </c>
      <c r="CH75" s="62">
        <v>100</v>
      </c>
      <c r="CI75" s="62">
        <v>70.370370370370367</v>
      </c>
      <c r="CJ75" s="62">
        <v>92.857142857142861</v>
      </c>
      <c r="CK75" s="62">
        <v>73.80952380952381</v>
      </c>
    </row>
    <row r="76" spans="1:89">
      <c r="A76" s="60" t="s">
        <v>119</v>
      </c>
      <c r="B76" s="61" t="s">
        <v>190</v>
      </c>
      <c r="C76" s="62">
        <v>100</v>
      </c>
      <c r="D76" s="62">
        <v>81.045751633986939</v>
      </c>
      <c r="E76" s="62">
        <v>88.235294117647058</v>
      </c>
      <c r="F76" s="62">
        <v>88.194444444444443</v>
      </c>
      <c r="G76" s="62">
        <v>100</v>
      </c>
      <c r="H76" s="62">
        <v>77.777777777777771</v>
      </c>
      <c r="I76" s="62">
        <v>100</v>
      </c>
      <c r="J76" s="62">
        <v>71.527777777777771</v>
      </c>
      <c r="K76" s="62">
        <v>65.873015873015873</v>
      </c>
      <c r="L76" s="62">
        <v>53.17460317460317</v>
      </c>
      <c r="M76" s="62">
        <v>37.5</v>
      </c>
      <c r="N76" s="62">
        <v>43.518518518518519</v>
      </c>
      <c r="O76" s="62">
        <v>94.117647058823522</v>
      </c>
      <c r="P76" s="62">
        <v>70.833333333333329</v>
      </c>
      <c r="Q76" s="62">
        <v>100</v>
      </c>
      <c r="R76" s="62">
        <v>81.25</v>
      </c>
      <c r="S76" s="62">
        <v>90.220588235294116</v>
      </c>
      <c r="T76" s="62">
        <v>68.212962962962962</v>
      </c>
      <c r="U76" s="62">
        <v>100</v>
      </c>
      <c r="V76" s="62">
        <v>81.25</v>
      </c>
      <c r="W76" s="62">
        <v>82.35294117647058</v>
      </c>
      <c r="X76" s="62">
        <v>65.185185185185176</v>
      </c>
      <c r="Y76" s="62">
        <v>87.5</v>
      </c>
      <c r="Z76" s="62">
        <v>58.518518518518519</v>
      </c>
      <c r="AA76" s="62">
        <v>81.25</v>
      </c>
      <c r="AB76" s="62">
        <v>55.555555555555557</v>
      </c>
      <c r="AC76" s="62">
        <v>100</v>
      </c>
      <c r="AD76" s="62">
        <v>80.555555555555557</v>
      </c>
      <c r="AE76" s="62">
        <v>76.470588235294116</v>
      </c>
      <c r="AF76" s="62">
        <v>82.539682539682545</v>
      </c>
      <c r="AG76" s="62">
        <v>83.333333333333329</v>
      </c>
      <c r="AH76" s="62">
        <v>100</v>
      </c>
      <c r="AI76" s="62">
        <v>84.126984126984127</v>
      </c>
      <c r="AJ76" s="62">
        <v>100</v>
      </c>
      <c r="AK76" s="62">
        <v>75.555555555555557</v>
      </c>
      <c r="AL76" s="62">
        <v>93.333333333333329</v>
      </c>
      <c r="AM76" s="62">
        <v>74.81481481481481</v>
      </c>
      <c r="AN76" s="62">
        <v>64.285714285714292</v>
      </c>
      <c r="AO76" s="62">
        <v>42.592592592592588</v>
      </c>
      <c r="AP76" s="62">
        <v>86.666666666666671</v>
      </c>
      <c r="AQ76" s="62">
        <v>61.111111111111107</v>
      </c>
      <c r="AR76" s="62">
        <v>78.571428571428569</v>
      </c>
      <c r="AS76" s="62">
        <v>57.264957264957268</v>
      </c>
      <c r="AT76" s="62">
        <v>66.666666666666657</v>
      </c>
      <c r="AU76" s="62">
        <v>74.074074074074076</v>
      </c>
      <c r="AV76" s="62">
        <v>73.333333333333329</v>
      </c>
      <c r="AW76" s="62">
        <v>68.627450980392155</v>
      </c>
      <c r="AX76" s="62">
        <v>81.045751633986939</v>
      </c>
      <c r="AY76" s="62">
        <v>73.856209150326805</v>
      </c>
      <c r="AZ76" s="62">
        <v>85.735294117647044</v>
      </c>
      <c r="BA76" s="62">
        <v>63.879629629629633</v>
      </c>
      <c r="BB76" s="62">
        <v>88.235294117647058</v>
      </c>
      <c r="BC76" s="62">
        <v>68.055555555555557</v>
      </c>
      <c r="BD76" s="62">
        <v>82.35294117647058</v>
      </c>
      <c r="BE76" s="62">
        <v>63.194444444444443</v>
      </c>
      <c r="BF76" s="62">
        <v>87.5</v>
      </c>
      <c r="BG76" s="62">
        <v>59.259259259259252</v>
      </c>
      <c r="BH76" s="62">
        <v>76.470588235294116</v>
      </c>
      <c r="BI76" s="62">
        <v>60</v>
      </c>
      <c r="BJ76" s="62">
        <v>94.117647058823522</v>
      </c>
      <c r="BK76" s="62">
        <v>68.888888888888886</v>
      </c>
      <c r="BL76" s="62">
        <v>82.475490196078425</v>
      </c>
      <c r="BM76" s="62">
        <v>17.647058823529413</v>
      </c>
      <c r="BN76" s="62">
        <v>16.666666666666664</v>
      </c>
      <c r="BO76" s="62">
        <v>17.361111111111111</v>
      </c>
      <c r="BP76" s="62">
        <v>17.647058823529413</v>
      </c>
      <c r="BQ76" s="62">
        <v>18.300653594771241</v>
      </c>
      <c r="BR76" s="62">
        <v>54.166666666666664</v>
      </c>
      <c r="BS76" s="62">
        <v>62.244008714596944</v>
      </c>
      <c r="BT76" s="62">
        <v>56.862745098039206</v>
      </c>
      <c r="BU76" s="62">
        <v>27.407407407407408</v>
      </c>
      <c r="BV76" s="62">
        <v>84.313725490196077</v>
      </c>
      <c r="BW76" s="62">
        <v>80.392156862745082</v>
      </c>
      <c r="BX76" s="62">
        <v>87.58169934640523</v>
      </c>
      <c r="BY76" s="62">
        <v>88.888888888888886</v>
      </c>
      <c r="BZ76" s="62">
        <v>86.274509803921575</v>
      </c>
      <c r="CA76" s="62">
        <v>87.58169934640523</v>
      </c>
      <c r="CB76" s="62">
        <v>88.235294117647058</v>
      </c>
      <c r="CC76" s="62">
        <v>68.627450980392155</v>
      </c>
      <c r="CD76" s="62">
        <v>84.615384615384613</v>
      </c>
      <c r="CE76" s="62">
        <v>52.136752136752136</v>
      </c>
      <c r="CF76" s="62">
        <v>50</v>
      </c>
      <c r="CG76" s="62">
        <v>52.777777777777779</v>
      </c>
      <c r="CH76" s="62">
        <v>64.705882352941174</v>
      </c>
      <c r="CI76" s="62">
        <v>49.673202614379086</v>
      </c>
      <c r="CJ76" s="62">
        <v>76.470588235294116</v>
      </c>
      <c r="CK76" s="62">
        <v>66.013071895424844</v>
      </c>
    </row>
    <row r="77" spans="1:89">
      <c r="A77" s="60" t="s">
        <v>119</v>
      </c>
      <c r="B77" s="61" t="s">
        <v>191</v>
      </c>
      <c r="C77" s="62">
        <v>90.909090909090907</v>
      </c>
      <c r="D77" s="62">
        <v>75.555555555555557</v>
      </c>
      <c r="E77" s="62">
        <v>92.307692307692307</v>
      </c>
      <c r="F77" s="62">
        <v>64.81481481481481</v>
      </c>
      <c r="G77" s="62">
        <v>91.666666666666657</v>
      </c>
      <c r="H77" s="62">
        <v>51.515151515151516</v>
      </c>
      <c r="I77" s="62">
        <v>90</v>
      </c>
      <c r="J77" s="62">
        <v>63.333333333333336</v>
      </c>
      <c r="K77" s="62">
        <v>39.682539682539677</v>
      </c>
      <c r="L77" s="62">
        <v>56.666666666666657</v>
      </c>
      <c r="M77" s="62">
        <v>78.571428571428569</v>
      </c>
      <c r="N77" s="62">
        <v>32.478632478632477</v>
      </c>
      <c r="O77" s="62">
        <v>100</v>
      </c>
      <c r="P77" s="62">
        <v>48.148148148148145</v>
      </c>
      <c r="Q77" s="62">
        <v>91.666666666666657</v>
      </c>
      <c r="R77" s="62">
        <v>73.148148148148138</v>
      </c>
      <c r="S77" s="62">
        <v>80</v>
      </c>
      <c r="T77" s="62">
        <v>59.855699855699854</v>
      </c>
      <c r="U77" s="62">
        <v>100</v>
      </c>
      <c r="V77" s="62">
        <v>69.047619047619051</v>
      </c>
      <c r="W77" s="62">
        <v>64.285714285714292</v>
      </c>
      <c r="X77" s="62">
        <v>48.484848484848477</v>
      </c>
      <c r="Y77" s="62">
        <v>71.428571428571431</v>
      </c>
      <c r="Z77" s="62">
        <v>55.555555555555557</v>
      </c>
      <c r="AA77" s="62">
        <v>92.857142857142861</v>
      </c>
      <c r="AB77" s="62">
        <v>80.158730158730151</v>
      </c>
      <c r="AC77" s="62">
        <v>71.428571428571431</v>
      </c>
      <c r="AD77" s="62">
        <v>46.031746031746032</v>
      </c>
      <c r="AE77" s="62">
        <v>66.666666666666657</v>
      </c>
      <c r="AF77" s="62">
        <v>64.102564102564102</v>
      </c>
      <c r="AG77" s="62">
        <v>66.666666666666657</v>
      </c>
      <c r="AH77" s="62">
        <v>100</v>
      </c>
      <c r="AI77" s="62">
        <v>72.649572649572647</v>
      </c>
      <c r="AJ77" s="62">
        <v>78.571428571428569</v>
      </c>
      <c r="AK77" s="62">
        <v>68.686868686868678</v>
      </c>
      <c r="AL77" s="62">
        <v>90.909090909090907</v>
      </c>
      <c r="AM77" s="62">
        <v>74.444444444444443</v>
      </c>
      <c r="AN77" s="62">
        <v>100</v>
      </c>
      <c r="AO77" s="62">
        <v>56.349206349206341</v>
      </c>
      <c r="AP77" s="62">
        <v>71.428571428571431</v>
      </c>
      <c r="AQ77" s="62">
        <v>54.545454545454547</v>
      </c>
      <c r="AR77" s="62">
        <v>78.571428571428569</v>
      </c>
      <c r="AS77" s="62">
        <v>54.629629629629633</v>
      </c>
      <c r="AT77" s="62">
        <v>63.492063492063494</v>
      </c>
      <c r="AU77" s="62">
        <v>79.365079365079353</v>
      </c>
      <c r="AV77" s="62">
        <v>69.841269841269835</v>
      </c>
      <c r="AW77" s="62">
        <v>49.206349206349209</v>
      </c>
      <c r="AX77" s="62">
        <v>50.793650793650791</v>
      </c>
      <c r="AY77" s="62">
        <v>67.521367521367509</v>
      </c>
      <c r="AZ77" s="62">
        <v>81.428571428571416</v>
      </c>
      <c r="BA77" s="62">
        <v>49.682539682539677</v>
      </c>
      <c r="BB77" s="62">
        <v>78.571428571428569</v>
      </c>
      <c r="BC77" s="62">
        <v>46.825396825396822</v>
      </c>
      <c r="BD77" s="62">
        <v>78.571428571428569</v>
      </c>
      <c r="BE77" s="62">
        <v>49.206349206349209</v>
      </c>
      <c r="BF77" s="62">
        <v>85.714285714285708</v>
      </c>
      <c r="BG77" s="62">
        <v>50.793650793650791</v>
      </c>
      <c r="BH77" s="62">
        <v>85.714285714285708</v>
      </c>
      <c r="BI77" s="62">
        <v>53.17460317460317</v>
      </c>
      <c r="BJ77" s="62">
        <v>78.571428571428569</v>
      </c>
      <c r="BK77" s="62">
        <v>48.412698412698404</v>
      </c>
      <c r="BL77" s="62">
        <v>69.841269841269849</v>
      </c>
      <c r="BM77" s="62">
        <v>46.031746031746032</v>
      </c>
      <c r="BN77" s="62">
        <v>46.031746031746032</v>
      </c>
      <c r="BO77" s="62">
        <v>19.841269841269838</v>
      </c>
      <c r="BP77" s="62">
        <v>19.047619047619047</v>
      </c>
      <c r="BQ77" s="62">
        <v>19.841269841269838</v>
      </c>
      <c r="BR77" s="62">
        <v>49.572649572649574</v>
      </c>
      <c r="BS77" s="62">
        <v>40.277777777777771</v>
      </c>
      <c r="BT77" s="62">
        <v>26.984126984126981</v>
      </c>
      <c r="BU77" s="62">
        <v>17.460317460317462</v>
      </c>
      <c r="BV77" s="62">
        <v>50</v>
      </c>
      <c r="BW77" s="62">
        <v>66.666666666666657</v>
      </c>
      <c r="BX77" s="62">
        <v>84.37118437118437</v>
      </c>
      <c r="BY77" s="62">
        <v>88.034188034188034</v>
      </c>
      <c r="BZ77" s="62">
        <v>85.714285714285708</v>
      </c>
      <c r="CA77" s="62">
        <v>79.365079365079353</v>
      </c>
      <c r="CB77" s="62">
        <v>64.285714285714292</v>
      </c>
      <c r="CC77" s="62">
        <v>57.777777777777779</v>
      </c>
      <c r="CD77" s="62">
        <v>42.857142857142854</v>
      </c>
      <c r="CE77" s="62">
        <v>35.18518518518519</v>
      </c>
      <c r="CF77" s="62">
        <v>41.666666666666671</v>
      </c>
      <c r="CG77" s="62">
        <v>28.888888888888889</v>
      </c>
      <c r="CH77" s="62">
        <v>42.857142857142854</v>
      </c>
      <c r="CI77" s="62">
        <v>33.333333333333329</v>
      </c>
      <c r="CJ77" s="62">
        <v>85.714285714285708</v>
      </c>
      <c r="CK77" s="62">
        <v>53.968253968253961</v>
      </c>
    </row>
    <row r="78" spans="1:89">
      <c r="A78" s="60" t="s">
        <v>127</v>
      </c>
      <c r="B78" s="61" t="s">
        <v>192</v>
      </c>
      <c r="C78" s="62">
        <v>100</v>
      </c>
      <c r="D78" s="62">
        <v>94.444444444444443</v>
      </c>
      <c r="E78" s="62">
        <v>100</v>
      </c>
      <c r="F78" s="62">
        <v>94.81481481481481</v>
      </c>
      <c r="G78" s="62">
        <v>100</v>
      </c>
      <c r="H78" s="62">
        <v>91.851851851851862</v>
      </c>
      <c r="I78" s="62">
        <v>100</v>
      </c>
      <c r="J78" s="62">
        <v>71.851851851851848</v>
      </c>
      <c r="K78" s="62">
        <v>68.148148148148152</v>
      </c>
      <c r="L78" s="62">
        <v>34.814814814814817</v>
      </c>
      <c r="M78" s="62">
        <v>86.666666666666671</v>
      </c>
      <c r="N78" s="62">
        <v>22.962962962962965</v>
      </c>
      <c r="O78" s="62">
        <v>100</v>
      </c>
      <c r="P78" s="62">
        <v>50.370370370370367</v>
      </c>
      <c r="Q78" s="62">
        <v>100</v>
      </c>
      <c r="R78" s="62">
        <v>58.518518518518519</v>
      </c>
      <c r="S78" s="62">
        <v>81.428571428571431</v>
      </c>
      <c r="T78" s="62">
        <v>40.444444444444443</v>
      </c>
      <c r="U78" s="62">
        <v>100</v>
      </c>
      <c r="V78" s="62">
        <v>45.185185185185183</v>
      </c>
      <c r="W78" s="62">
        <v>100</v>
      </c>
      <c r="X78" s="62">
        <v>52.592592592592588</v>
      </c>
      <c r="Y78" s="62">
        <v>100</v>
      </c>
      <c r="Z78" s="62">
        <v>46.666666666666664</v>
      </c>
      <c r="AA78" s="62">
        <v>7.1428571428571423</v>
      </c>
      <c r="AB78" s="62">
        <v>2.2222222222222214</v>
      </c>
      <c r="AC78" s="62">
        <v>100</v>
      </c>
      <c r="AD78" s="62">
        <v>55.555555555555557</v>
      </c>
      <c r="AE78" s="62">
        <v>42.222222222222221</v>
      </c>
      <c r="AF78" s="62">
        <v>39.999999999999993</v>
      </c>
      <c r="AG78" s="62">
        <v>34.814814814814817</v>
      </c>
      <c r="AH78" s="62">
        <v>100</v>
      </c>
      <c r="AI78" s="62">
        <v>85.92592592592591</v>
      </c>
      <c r="AJ78" s="62">
        <v>100</v>
      </c>
      <c r="AK78" s="62">
        <v>61.481481481481481</v>
      </c>
      <c r="AL78" s="62">
        <v>92.857142857142861</v>
      </c>
      <c r="AM78" s="62">
        <v>43.703703703703702</v>
      </c>
      <c r="AN78" s="62">
        <v>14.285714285714285</v>
      </c>
      <c r="AO78" s="62">
        <v>8.8888888888888893</v>
      </c>
      <c r="AP78" s="62">
        <v>92.857142857142861</v>
      </c>
      <c r="AQ78" s="62">
        <v>43.703703703703702</v>
      </c>
      <c r="AR78" s="62">
        <v>92.857142857142861</v>
      </c>
      <c r="AS78" s="62">
        <v>35.555555555555557</v>
      </c>
      <c r="AT78" s="62">
        <v>57.777777777777779</v>
      </c>
      <c r="AU78" s="62">
        <v>50.370370370370367</v>
      </c>
      <c r="AV78" s="62">
        <v>53.333333333333329</v>
      </c>
      <c r="AW78" s="62">
        <v>56.296296296296291</v>
      </c>
      <c r="AX78" s="62">
        <v>36.296296296296298</v>
      </c>
      <c r="AY78" s="62">
        <v>65.925925925925924</v>
      </c>
      <c r="AZ78" s="62">
        <v>80.109890109890102</v>
      </c>
      <c r="BA78" s="62">
        <v>41.629629629629633</v>
      </c>
      <c r="BB78" s="62">
        <v>100</v>
      </c>
      <c r="BC78" s="62">
        <v>43.703703703703702</v>
      </c>
      <c r="BD78" s="62">
        <v>100</v>
      </c>
      <c r="BE78" s="62">
        <v>45.185185185185183</v>
      </c>
      <c r="BF78" s="62">
        <v>100</v>
      </c>
      <c r="BG78" s="62">
        <v>48.888888888888893</v>
      </c>
      <c r="BH78" s="62">
        <v>7.6923076923076925</v>
      </c>
      <c r="BI78" s="62">
        <v>7.4074074074074083</v>
      </c>
      <c r="BJ78" s="62">
        <v>92.857142857142861</v>
      </c>
      <c r="BK78" s="62">
        <v>62.962962962962962</v>
      </c>
      <c r="BL78" s="62">
        <v>92.296296296296291</v>
      </c>
      <c r="BM78" s="62">
        <v>8.8888888888888893</v>
      </c>
      <c r="BN78" s="62">
        <v>4.4444444444444429</v>
      </c>
      <c r="BO78" s="62">
        <v>4.4444444444444429</v>
      </c>
      <c r="BP78" s="62">
        <v>8.1481481481481488</v>
      </c>
      <c r="BQ78" s="62">
        <v>12.592592592592592</v>
      </c>
      <c r="BR78" s="62">
        <v>43.703703703703702</v>
      </c>
      <c r="BS78" s="62">
        <v>48.148148148148152</v>
      </c>
      <c r="BT78" s="62">
        <v>46.666666666666664</v>
      </c>
      <c r="BU78" s="62">
        <v>23.703703703703702</v>
      </c>
      <c r="BV78" s="62">
        <v>45.925925925925931</v>
      </c>
      <c r="BW78" s="62">
        <v>76.296296296296291</v>
      </c>
      <c r="BX78" s="62">
        <v>92.839506172839506</v>
      </c>
      <c r="BY78" s="62">
        <v>91.851851851851862</v>
      </c>
      <c r="BZ78" s="62">
        <v>92.592592592592595</v>
      </c>
      <c r="CA78" s="62">
        <v>94.074074074074076</v>
      </c>
      <c r="CB78" s="62">
        <v>92.857142857142861</v>
      </c>
      <c r="CC78" s="62">
        <v>42.962962962962955</v>
      </c>
      <c r="CD78" s="62">
        <v>6.666666666666667</v>
      </c>
      <c r="CE78" s="62">
        <v>4.4444444444444429</v>
      </c>
      <c r="CF78" s="62">
        <v>0</v>
      </c>
      <c r="CG78" s="62">
        <v>0.74074074074074059</v>
      </c>
      <c r="CH78" s="62">
        <v>100</v>
      </c>
      <c r="CI78" s="62">
        <v>33.333333333333329</v>
      </c>
      <c r="CJ78" s="62">
        <v>100</v>
      </c>
      <c r="CK78" s="62">
        <v>65.185185185185176</v>
      </c>
    </row>
    <row r="79" spans="1:89">
      <c r="A79" s="60" t="s">
        <v>110</v>
      </c>
      <c r="B79" s="61" t="s">
        <v>193</v>
      </c>
      <c r="C79" s="62">
        <v>84.615384615384613</v>
      </c>
      <c r="D79" s="62">
        <v>54.700854700854705</v>
      </c>
      <c r="E79" s="62">
        <v>84.615384615384613</v>
      </c>
      <c r="F79" s="62">
        <v>58.119658119658119</v>
      </c>
      <c r="G79" s="62">
        <v>92.307692307692307</v>
      </c>
      <c r="H79" s="62">
        <v>56.410256410256402</v>
      </c>
      <c r="I79" s="62">
        <v>76.923076923076934</v>
      </c>
      <c r="J79" s="62">
        <v>59.82905982905983</v>
      </c>
      <c r="K79" s="62">
        <v>59.82905982905983</v>
      </c>
      <c r="L79" s="62">
        <v>55.555555555555557</v>
      </c>
      <c r="M79" s="62">
        <v>76.923076923076934</v>
      </c>
      <c r="N79" s="62">
        <v>57.264957264957268</v>
      </c>
      <c r="O79" s="62">
        <v>84.615384615384613</v>
      </c>
      <c r="P79" s="62">
        <v>54.700854700854705</v>
      </c>
      <c r="Q79" s="62">
        <v>69.230769230769226</v>
      </c>
      <c r="R79" s="62">
        <v>60.683760683760681</v>
      </c>
      <c r="S79" s="62">
        <v>80</v>
      </c>
      <c r="T79" s="62">
        <v>52.307692307692307</v>
      </c>
      <c r="U79" s="62">
        <v>84.615384615384613</v>
      </c>
      <c r="V79" s="62">
        <v>52.136752136752136</v>
      </c>
      <c r="W79" s="62">
        <v>84.615384615384613</v>
      </c>
      <c r="X79" s="62">
        <v>51.282051282051277</v>
      </c>
      <c r="Y79" s="62">
        <v>69.230769230769226</v>
      </c>
      <c r="Z79" s="62">
        <v>44.444444444444443</v>
      </c>
      <c r="AA79" s="62">
        <v>84.615384615384613</v>
      </c>
      <c r="AB79" s="62">
        <v>60.683760683760681</v>
      </c>
      <c r="AC79" s="62">
        <v>76.923076923076934</v>
      </c>
      <c r="AD79" s="62">
        <v>52.991452991452988</v>
      </c>
      <c r="AE79" s="62">
        <v>62.393162393162385</v>
      </c>
      <c r="AF79" s="62">
        <v>66.666666666666657</v>
      </c>
      <c r="AG79" s="62">
        <v>52.136752136752136</v>
      </c>
      <c r="AH79" s="62">
        <v>92.307692307692307</v>
      </c>
      <c r="AI79" s="62">
        <v>68.376068376068375</v>
      </c>
      <c r="AJ79" s="62">
        <v>92.307692307692307</v>
      </c>
      <c r="AK79" s="62">
        <v>73.504273504273499</v>
      </c>
      <c r="AL79" s="62">
        <v>92.307692307692307</v>
      </c>
      <c r="AM79" s="62">
        <v>69.230769230769226</v>
      </c>
      <c r="AN79" s="62">
        <v>69.230769230769226</v>
      </c>
      <c r="AO79" s="62">
        <v>50.427350427350426</v>
      </c>
      <c r="AP79" s="62">
        <v>92.307692307692307</v>
      </c>
      <c r="AQ79" s="62">
        <v>52.136752136752136</v>
      </c>
      <c r="AR79" s="62">
        <v>53.846153846153847</v>
      </c>
      <c r="AS79" s="62">
        <v>41.880341880341881</v>
      </c>
      <c r="AT79" s="62">
        <v>67.521367521367509</v>
      </c>
      <c r="AU79" s="62">
        <v>67.521367521367509</v>
      </c>
      <c r="AV79" s="62">
        <v>56.410256410256402</v>
      </c>
      <c r="AW79" s="62">
        <v>77.777777777777771</v>
      </c>
      <c r="AX79" s="62">
        <v>80.341880341880326</v>
      </c>
      <c r="AY79" s="62">
        <v>76.068376068376068</v>
      </c>
      <c r="AZ79" s="62">
        <v>43.07692307692308</v>
      </c>
      <c r="BA79" s="62">
        <v>43.076923076923073</v>
      </c>
      <c r="BB79" s="62">
        <v>38.461538461538467</v>
      </c>
      <c r="BC79" s="62">
        <v>42.735042735042732</v>
      </c>
      <c r="BD79" s="62">
        <v>46.153846153846153</v>
      </c>
      <c r="BE79" s="62">
        <v>40.170940170940163</v>
      </c>
      <c r="BF79" s="62">
        <v>38.461538461538467</v>
      </c>
      <c r="BG79" s="62">
        <v>41.025641025641029</v>
      </c>
      <c r="BH79" s="62">
        <v>38.461538461538467</v>
      </c>
      <c r="BI79" s="62">
        <v>47.008547008547005</v>
      </c>
      <c r="BJ79" s="62">
        <v>53.846153846153847</v>
      </c>
      <c r="BK79" s="62">
        <v>44.444444444444443</v>
      </c>
      <c r="BL79" s="62">
        <v>76.068376068376068</v>
      </c>
      <c r="BM79" s="62">
        <v>28.205128205128201</v>
      </c>
      <c r="BN79" s="62">
        <v>25.641025641025639</v>
      </c>
      <c r="BO79" s="62">
        <v>20.512820512820515</v>
      </c>
      <c r="BP79" s="62">
        <v>24.786324786324787</v>
      </c>
      <c r="BQ79" s="62">
        <v>20.512820512820515</v>
      </c>
      <c r="BR79" s="62">
        <v>43.589743589743591</v>
      </c>
      <c r="BS79" s="62">
        <v>54.487179487179489</v>
      </c>
      <c r="BT79" s="62">
        <v>47.008547008547005</v>
      </c>
      <c r="BU79" s="62">
        <v>46.153846153846153</v>
      </c>
      <c r="BV79" s="62">
        <v>60.683760683760681</v>
      </c>
      <c r="BW79" s="62">
        <v>64.102564102564102</v>
      </c>
      <c r="BX79" s="62">
        <v>79.487179487179489</v>
      </c>
      <c r="BY79" s="62">
        <v>75.213675213675216</v>
      </c>
      <c r="BZ79" s="62">
        <v>80.341880341880326</v>
      </c>
      <c r="CA79" s="62">
        <v>82.90598290598291</v>
      </c>
      <c r="CB79" s="62">
        <v>61.53846153846154</v>
      </c>
      <c r="CC79" s="62">
        <v>46.153846153846153</v>
      </c>
      <c r="CD79" s="62">
        <v>30.76923076923077</v>
      </c>
      <c r="CE79" s="62">
        <v>38.46153846153846</v>
      </c>
      <c r="CF79" s="62">
        <v>61.53846153846154</v>
      </c>
      <c r="CG79" s="62">
        <v>49.572649572649574</v>
      </c>
      <c r="CH79" s="62">
        <v>84.615384615384613</v>
      </c>
      <c r="CI79" s="62">
        <v>60.683760683760681</v>
      </c>
      <c r="CJ79" s="62">
        <v>100</v>
      </c>
      <c r="CK79" s="62">
        <v>70.940170940170944</v>
      </c>
    </row>
    <row r="80" spans="1:89">
      <c r="A80" s="60" t="s">
        <v>127</v>
      </c>
      <c r="B80" s="61" t="s">
        <v>194</v>
      </c>
      <c r="C80" s="62">
        <v>66.666666666666657</v>
      </c>
      <c r="D80" s="62">
        <v>46.464646464646464</v>
      </c>
      <c r="E80" s="62">
        <v>100</v>
      </c>
      <c r="F80" s="62">
        <v>54.629629629629633</v>
      </c>
      <c r="G80" s="62">
        <v>75</v>
      </c>
      <c r="H80" s="62">
        <v>42.592592592592588</v>
      </c>
      <c r="I80" s="62">
        <v>83.333333333333343</v>
      </c>
      <c r="J80" s="62">
        <v>46.296296296296298</v>
      </c>
      <c r="K80" s="62">
        <v>55.555555555555557</v>
      </c>
      <c r="L80" s="62">
        <v>35.042735042735046</v>
      </c>
      <c r="M80" s="62">
        <v>25</v>
      </c>
      <c r="N80" s="62">
        <v>7.4074074074074083</v>
      </c>
      <c r="O80" s="62">
        <v>30.76923076923077</v>
      </c>
      <c r="P80" s="62">
        <v>27.777777777777779</v>
      </c>
      <c r="Q80" s="62">
        <v>92.307692307692307</v>
      </c>
      <c r="R80" s="62">
        <v>35.18518518518519</v>
      </c>
      <c r="S80" s="62">
        <v>53.333333333333329</v>
      </c>
      <c r="T80" s="62">
        <v>29.535353535353533</v>
      </c>
      <c r="U80" s="62">
        <v>41.666666666666671</v>
      </c>
      <c r="V80" s="62">
        <v>22.222222222222221</v>
      </c>
      <c r="W80" s="62">
        <v>16.666666666666664</v>
      </c>
      <c r="X80" s="62">
        <v>15.555555555555554</v>
      </c>
      <c r="Y80" s="62">
        <v>33.333333333333329</v>
      </c>
      <c r="Z80" s="62">
        <v>15.151515151515152</v>
      </c>
      <c r="AA80" s="62">
        <v>91.666666666666657</v>
      </c>
      <c r="AB80" s="62">
        <v>41.414141414141419</v>
      </c>
      <c r="AC80" s="62">
        <v>83.333333333333343</v>
      </c>
      <c r="AD80" s="62">
        <v>53.333333333333329</v>
      </c>
      <c r="AE80" s="62">
        <v>40.170940170940163</v>
      </c>
      <c r="AF80" s="62">
        <v>37.606837606837608</v>
      </c>
      <c r="AG80" s="62">
        <v>44.444444444444443</v>
      </c>
      <c r="AH80" s="62">
        <v>92.307692307692307</v>
      </c>
      <c r="AI80" s="62">
        <v>62.037037037037031</v>
      </c>
      <c r="AJ80" s="62">
        <v>75</v>
      </c>
      <c r="AK80" s="62">
        <v>47.222222222222221</v>
      </c>
      <c r="AL80" s="62">
        <v>69.230769230769226</v>
      </c>
      <c r="AM80" s="62">
        <v>30.303030303030301</v>
      </c>
      <c r="AN80" s="62">
        <v>45.454545454545453</v>
      </c>
      <c r="AO80" s="62">
        <v>15.555555555555554</v>
      </c>
      <c r="AP80" s="62">
        <v>69.230769230769226</v>
      </c>
      <c r="AQ80" s="62">
        <v>31.623931623931625</v>
      </c>
      <c r="AR80" s="62">
        <v>41.666666666666671</v>
      </c>
      <c r="AS80" s="62">
        <v>22.222222222222221</v>
      </c>
      <c r="AT80" s="62">
        <v>51.282051282051277</v>
      </c>
      <c r="AU80" s="62">
        <v>36.752136752136749</v>
      </c>
      <c r="AV80" s="62">
        <v>33.333333333333329</v>
      </c>
      <c r="AW80" s="62">
        <v>26.262626262626263</v>
      </c>
      <c r="AX80" s="62">
        <v>20.37037037037037</v>
      </c>
      <c r="AY80" s="62">
        <v>49.494949494949488</v>
      </c>
      <c r="AZ80" s="62">
        <v>48</v>
      </c>
      <c r="BA80" s="62">
        <v>28.868686868686872</v>
      </c>
      <c r="BB80" s="62">
        <v>36.363636363636367</v>
      </c>
      <c r="BC80" s="62">
        <v>21.212121212121211</v>
      </c>
      <c r="BD80" s="62">
        <v>27.27272727272727</v>
      </c>
      <c r="BE80" s="62">
        <v>15.151515151515152</v>
      </c>
      <c r="BF80" s="62">
        <v>40</v>
      </c>
      <c r="BG80" s="62">
        <v>20.202020202020204</v>
      </c>
      <c r="BH80" s="62">
        <v>72.727272727272734</v>
      </c>
      <c r="BI80" s="62">
        <v>52.222222222222221</v>
      </c>
      <c r="BJ80" s="62">
        <v>63.636363636363633</v>
      </c>
      <c r="BK80" s="62">
        <v>35.555555555555557</v>
      </c>
      <c r="BL80" s="62">
        <v>58.969696969696976</v>
      </c>
      <c r="BM80" s="62">
        <v>53.333333333333329</v>
      </c>
      <c r="BN80" s="62">
        <v>56.666666666666657</v>
      </c>
      <c r="BO80" s="62">
        <v>21.212121212121211</v>
      </c>
      <c r="BP80" s="62">
        <v>32.828282828282831</v>
      </c>
      <c r="BQ80" s="62">
        <v>41.111111111111114</v>
      </c>
      <c r="BR80" s="62">
        <v>35.353535353535349</v>
      </c>
      <c r="BS80" s="62">
        <v>22.222222222222221</v>
      </c>
      <c r="BT80" s="62">
        <v>6.0606060606060597</v>
      </c>
      <c r="BU80" s="62">
        <v>11.111111111111111</v>
      </c>
      <c r="BV80" s="62">
        <v>22.222222222222221</v>
      </c>
      <c r="BW80" s="62">
        <v>49.494949494949488</v>
      </c>
      <c r="BX80" s="62">
        <v>43.771043771043765</v>
      </c>
      <c r="BY80" s="62">
        <v>13.13131313131313</v>
      </c>
      <c r="BZ80" s="62">
        <v>60.606060606060602</v>
      </c>
      <c r="CA80" s="62">
        <v>57.575757575757571</v>
      </c>
      <c r="CB80" s="62">
        <v>69.230769230769226</v>
      </c>
      <c r="CC80" s="62">
        <v>26.851851851851848</v>
      </c>
      <c r="CD80" s="62">
        <v>9.0909090909090917</v>
      </c>
      <c r="CE80" s="62">
        <v>12.222222222222223</v>
      </c>
      <c r="CF80" s="62">
        <v>16.666666666666664</v>
      </c>
      <c r="CG80" s="62">
        <v>14.444444444444441</v>
      </c>
      <c r="CH80" s="62">
        <v>69.230769230769226</v>
      </c>
      <c r="CI80" s="62">
        <v>36.752136752136749</v>
      </c>
      <c r="CJ80" s="62">
        <v>92.307692307692307</v>
      </c>
      <c r="CK80" s="62">
        <v>49.572649572649574</v>
      </c>
    </row>
    <row r="81" spans="1:89">
      <c r="A81" s="60" t="s">
        <v>127</v>
      </c>
      <c r="B81" s="61" t="s">
        <v>196</v>
      </c>
      <c r="C81" s="62">
        <v>45.454545454545453</v>
      </c>
      <c r="D81" s="62">
        <v>33.333333333333329</v>
      </c>
      <c r="E81" s="62">
        <v>100</v>
      </c>
      <c r="F81" s="62">
        <v>48.888888888888893</v>
      </c>
      <c r="G81" s="62">
        <v>72.727272727272734</v>
      </c>
      <c r="H81" s="62">
        <v>29.292929292929291</v>
      </c>
      <c r="I81" s="62">
        <v>45.454545454545453</v>
      </c>
      <c r="J81" s="62">
        <v>23.232323232323232</v>
      </c>
      <c r="K81" s="62">
        <v>66.666666666666657</v>
      </c>
      <c r="L81" s="62">
        <v>60.185185185185183</v>
      </c>
      <c r="M81" s="62">
        <v>18.181818181818183</v>
      </c>
      <c r="N81" s="62">
        <v>17.777777777777779</v>
      </c>
      <c r="O81" s="62">
        <v>66.666666666666657</v>
      </c>
      <c r="P81" s="62">
        <v>25.925925925925927</v>
      </c>
      <c r="Q81" s="62">
        <v>33.333333333333329</v>
      </c>
      <c r="R81" s="62">
        <v>32.407407407407405</v>
      </c>
      <c r="S81" s="62">
        <v>38.939393939393945</v>
      </c>
      <c r="T81" s="62">
        <v>38.235690235690228</v>
      </c>
      <c r="U81" s="62">
        <v>50</v>
      </c>
      <c r="V81" s="62">
        <v>42.592592592592588</v>
      </c>
      <c r="W81" s="62">
        <v>18.181818181818183</v>
      </c>
      <c r="X81" s="62">
        <v>23.333333333333332</v>
      </c>
      <c r="Y81" s="62">
        <v>18.181818181818183</v>
      </c>
      <c r="Z81" s="62">
        <v>29.292929292929291</v>
      </c>
      <c r="AA81" s="62">
        <v>50</v>
      </c>
      <c r="AB81" s="62">
        <v>44.444444444444443</v>
      </c>
      <c r="AC81" s="62">
        <v>58.333333333333336</v>
      </c>
      <c r="AD81" s="62">
        <v>51.515151515151516</v>
      </c>
      <c r="AE81" s="62">
        <v>40.74074074074074</v>
      </c>
      <c r="AF81" s="62">
        <v>41.666666666666664</v>
      </c>
      <c r="AG81" s="62">
        <v>42.592592592592588</v>
      </c>
      <c r="AH81" s="62">
        <v>81.818181818181827</v>
      </c>
      <c r="AI81" s="62">
        <v>51.515151515151516</v>
      </c>
      <c r="AJ81" s="62">
        <v>50</v>
      </c>
      <c r="AK81" s="62">
        <v>32.222222222222221</v>
      </c>
      <c r="AL81" s="62">
        <v>54.54545454545454</v>
      </c>
      <c r="AM81" s="62">
        <v>25.252525252525253</v>
      </c>
      <c r="AN81" s="62">
        <v>16.666666666666664</v>
      </c>
      <c r="AO81" s="62">
        <v>19.999999999999996</v>
      </c>
      <c r="AP81" s="62">
        <v>45.454545454545453</v>
      </c>
      <c r="AQ81" s="62">
        <v>22.222222222222221</v>
      </c>
      <c r="AR81" s="62">
        <v>16.666666666666664</v>
      </c>
      <c r="AS81" s="62">
        <v>8.8888888888888893</v>
      </c>
      <c r="AT81" s="62">
        <v>56.481481481481474</v>
      </c>
      <c r="AU81" s="62">
        <v>40.74074074074074</v>
      </c>
      <c r="AV81" s="62">
        <v>31.481481481481481</v>
      </c>
      <c r="AW81" s="62">
        <v>40.404040404040408</v>
      </c>
      <c r="AX81" s="62">
        <v>22.222222222222221</v>
      </c>
      <c r="AY81" s="62">
        <v>35.18518518518519</v>
      </c>
      <c r="AZ81" s="62">
        <v>70</v>
      </c>
      <c r="BA81" s="62">
        <v>45.414141414141412</v>
      </c>
      <c r="BB81" s="62">
        <v>90.909090909090907</v>
      </c>
      <c r="BC81" s="62">
        <v>44.444444444444443</v>
      </c>
      <c r="BD81" s="62">
        <v>81.818181818181827</v>
      </c>
      <c r="BE81" s="62">
        <v>45.55555555555555</v>
      </c>
      <c r="BF81" s="62">
        <v>45.454545454545453</v>
      </c>
      <c r="BG81" s="62">
        <v>36.666666666666664</v>
      </c>
      <c r="BH81" s="62">
        <v>50</v>
      </c>
      <c r="BI81" s="62">
        <v>37.777777777777779</v>
      </c>
      <c r="BJ81" s="62">
        <v>81.818181818181827</v>
      </c>
      <c r="BK81" s="62">
        <v>62.62626262626263</v>
      </c>
      <c r="BL81" s="62">
        <v>65.235690235690242</v>
      </c>
      <c r="BM81" s="62">
        <v>48.148148148148145</v>
      </c>
      <c r="BN81" s="62">
        <v>46.296296296296298</v>
      </c>
      <c r="BO81" s="62">
        <v>19.19191919191919</v>
      </c>
      <c r="BP81" s="62">
        <v>28.703703703703706</v>
      </c>
      <c r="BQ81" s="62">
        <v>31.481481481481481</v>
      </c>
      <c r="BR81" s="62">
        <v>20.202020202020204</v>
      </c>
      <c r="BS81" s="62">
        <v>23.358585858585855</v>
      </c>
      <c r="BT81" s="62">
        <v>16.161616161616163</v>
      </c>
      <c r="BU81" s="62">
        <v>16.161616161616163</v>
      </c>
      <c r="BV81" s="62">
        <v>24.074074074074073</v>
      </c>
      <c r="BW81" s="62">
        <v>37.037037037037031</v>
      </c>
      <c r="BX81" s="62">
        <v>55.218855218855218</v>
      </c>
      <c r="BY81" s="62">
        <v>64.646464646464651</v>
      </c>
      <c r="BZ81" s="62">
        <v>50.505050505050505</v>
      </c>
      <c r="CA81" s="62">
        <v>50.505050505050505</v>
      </c>
      <c r="CB81" s="62">
        <v>18.181818181818183</v>
      </c>
      <c r="CC81" s="62">
        <v>21.111111111111111</v>
      </c>
      <c r="CD81" s="62">
        <v>0</v>
      </c>
      <c r="CE81" s="62">
        <v>21.111111111111111</v>
      </c>
      <c r="CF81" s="62">
        <v>8.3333333333333321</v>
      </c>
      <c r="CG81" s="62">
        <v>19.19191919191919</v>
      </c>
      <c r="CH81" s="62">
        <v>33.333333333333329</v>
      </c>
      <c r="CI81" s="62">
        <v>19.19191919191919</v>
      </c>
      <c r="CJ81" s="62">
        <v>58.333333333333336</v>
      </c>
      <c r="CK81" s="62">
        <v>35.353535353535349</v>
      </c>
    </row>
    <row r="82" spans="1:89">
      <c r="A82" s="60" t="s">
        <v>110</v>
      </c>
      <c r="B82" s="61" t="s">
        <v>197</v>
      </c>
      <c r="C82" s="62">
        <v>58.333333333333336</v>
      </c>
      <c r="D82" s="62">
        <v>45.55555555555555</v>
      </c>
      <c r="E82" s="62">
        <v>83.333333333333343</v>
      </c>
      <c r="F82" s="62">
        <v>65.656565656565661</v>
      </c>
      <c r="G82" s="62">
        <v>75</v>
      </c>
      <c r="H82" s="62">
        <v>57.777777777777779</v>
      </c>
      <c r="I82" s="62">
        <v>72.727272727272734</v>
      </c>
      <c r="J82" s="62">
        <v>52.222222222222221</v>
      </c>
      <c r="K82" s="62">
        <v>80.952380952380963</v>
      </c>
      <c r="L82" s="62">
        <v>74.358974358974365</v>
      </c>
      <c r="M82" s="62">
        <v>33.333333333333329</v>
      </c>
      <c r="N82" s="62">
        <v>46.153846153846153</v>
      </c>
      <c r="O82" s="62">
        <v>86.666666666666671</v>
      </c>
      <c r="P82" s="62">
        <v>62.222222222222214</v>
      </c>
      <c r="Q82" s="62">
        <v>80</v>
      </c>
      <c r="R82" s="62">
        <v>63.703703703703702</v>
      </c>
      <c r="S82" s="62">
        <v>46.666666666666671</v>
      </c>
      <c r="T82" s="62">
        <v>56.253561253561244</v>
      </c>
      <c r="U82" s="62">
        <v>53.333333333333336</v>
      </c>
      <c r="V82" s="62">
        <v>58.119658119658119</v>
      </c>
      <c r="W82" s="62">
        <v>40</v>
      </c>
      <c r="X82" s="62">
        <v>63.63636363636364</v>
      </c>
      <c r="Y82" s="62">
        <v>33.333333333333329</v>
      </c>
      <c r="Z82" s="62">
        <v>47.474747474747467</v>
      </c>
      <c r="AA82" s="62">
        <v>53.333333333333336</v>
      </c>
      <c r="AB82" s="62">
        <v>50.925925925925924</v>
      </c>
      <c r="AC82" s="62">
        <v>53.333333333333336</v>
      </c>
      <c r="AD82" s="62">
        <v>61.111111111111107</v>
      </c>
      <c r="AE82" s="62">
        <v>71.111111111111114</v>
      </c>
      <c r="AF82" s="62">
        <v>65.185185185185176</v>
      </c>
      <c r="AG82" s="62">
        <v>65.185185185185176</v>
      </c>
      <c r="AH82" s="62">
        <v>91.666666666666657</v>
      </c>
      <c r="AI82" s="62">
        <v>64.102564102564102</v>
      </c>
      <c r="AJ82" s="62">
        <v>80</v>
      </c>
      <c r="AK82" s="62">
        <v>62.698412698412703</v>
      </c>
      <c r="AL82" s="62">
        <v>76.923076923076934</v>
      </c>
      <c r="AM82" s="62">
        <v>63.247863247863251</v>
      </c>
      <c r="AN82" s="62">
        <v>14.285714285714285</v>
      </c>
      <c r="AO82" s="62">
        <v>35.353535353535349</v>
      </c>
      <c r="AP82" s="62">
        <v>73.333333333333329</v>
      </c>
      <c r="AQ82" s="62">
        <v>64.957264957264954</v>
      </c>
      <c r="AR82" s="62">
        <v>46.666666666666664</v>
      </c>
      <c r="AS82" s="62">
        <v>56.481481481481474</v>
      </c>
      <c r="AT82" s="62">
        <v>65.185185185185176</v>
      </c>
      <c r="AU82" s="62">
        <v>68.888888888888886</v>
      </c>
      <c r="AV82" s="62">
        <v>62.962962962962962</v>
      </c>
      <c r="AW82" s="62">
        <v>84.126984126984127</v>
      </c>
      <c r="AX82" s="62">
        <v>84.126984126984127</v>
      </c>
      <c r="AY82" s="62">
        <v>70.634920634920633</v>
      </c>
      <c r="AZ82" s="62">
        <v>68.021978021978015</v>
      </c>
      <c r="BA82" s="62">
        <v>67.792022792022792</v>
      </c>
      <c r="BB82" s="62">
        <v>64.285714285714292</v>
      </c>
      <c r="BC82" s="62">
        <v>63.247863247863251</v>
      </c>
      <c r="BD82" s="62">
        <v>61.53846153846154</v>
      </c>
      <c r="BE82" s="62">
        <v>62.037037037037031</v>
      </c>
      <c r="BF82" s="62">
        <v>64.285714285714292</v>
      </c>
      <c r="BG82" s="62">
        <v>74.358974358974365</v>
      </c>
      <c r="BH82" s="62">
        <v>71.428571428571431</v>
      </c>
      <c r="BI82" s="62">
        <v>70.940170940170944</v>
      </c>
      <c r="BJ82" s="62">
        <v>78.571428571428569</v>
      </c>
      <c r="BK82" s="62">
        <v>68.376068376068375</v>
      </c>
      <c r="BL82" s="62">
        <v>53.968253968253968</v>
      </c>
      <c r="BM82" s="62">
        <v>56.349206349206341</v>
      </c>
      <c r="BN82" s="62">
        <v>50</v>
      </c>
      <c r="BO82" s="62">
        <v>34.126984126984119</v>
      </c>
      <c r="BP82" s="62">
        <v>40.476190476190482</v>
      </c>
      <c r="BQ82" s="62">
        <v>49.206349206349209</v>
      </c>
      <c r="BR82" s="62">
        <v>56.349206349206341</v>
      </c>
      <c r="BS82" s="62">
        <v>57.407407407407405</v>
      </c>
      <c r="BT82" s="62">
        <v>50.370370370370367</v>
      </c>
      <c r="BU82" s="62">
        <v>17.777777777777779</v>
      </c>
      <c r="BV82" s="62">
        <v>82.962962962962962</v>
      </c>
      <c r="BW82" s="62">
        <v>78.518518518518519</v>
      </c>
      <c r="BX82" s="62">
        <v>87.407407407407405</v>
      </c>
      <c r="BY82" s="62">
        <v>90.370370370370367</v>
      </c>
      <c r="BZ82" s="62">
        <v>88.148148148148152</v>
      </c>
      <c r="CA82" s="62">
        <v>83.703703703703695</v>
      </c>
      <c r="CB82" s="62">
        <v>86.666666666666671</v>
      </c>
      <c r="CC82" s="62">
        <v>51.282051282051277</v>
      </c>
      <c r="CD82" s="62">
        <v>28.571428571428569</v>
      </c>
      <c r="CE82" s="62">
        <v>45.679012345679006</v>
      </c>
      <c r="CF82" s="62">
        <v>20</v>
      </c>
      <c r="CG82" s="62">
        <v>35.555555555555557</v>
      </c>
      <c r="CH82" s="62">
        <v>46.666666666666664</v>
      </c>
      <c r="CI82" s="62">
        <v>48.717948717948723</v>
      </c>
      <c r="CJ82" s="62">
        <v>73.333333333333329</v>
      </c>
      <c r="CK82" s="62">
        <v>62.037037037037031</v>
      </c>
    </row>
    <row r="83" spans="1:89">
      <c r="A83" s="60" t="s">
        <v>127</v>
      </c>
      <c r="B83" s="61" t="s">
        <v>230</v>
      </c>
      <c r="C83" s="62">
        <v>100</v>
      </c>
      <c r="D83" s="62">
        <v>76.19047619047619</v>
      </c>
      <c r="E83" s="62">
        <v>100</v>
      </c>
      <c r="F83" s="62">
        <v>83.760683760683762</v>
      </c>
      <c r="G83" s="62">
        <v>92.307692307692307</v>
      </c>
      <c r="H83" s="62">
        <v>65.81196581196582</v>
      </c>
      <c r="I83" s="62">
        <v>92.857142857142861</v>
      </c>
      <c r="J83" s="62">
        <v>64.285714285714278</v>
      </c>
      <c r="K83" s="62">
        <v>87.179487179487182</v>
      </c>
      <c r="L83" s="62">
        <v>74.444444444444443</v>
      </c>
      <c r="M83" s="62">
        <v>100</v>
      </c>
      <c r="N83" s="62">
        <v>66.666666666666657</v>
      </c>
      <c r="O83" s="62">
        <v>100</v>
      </c>
      <c r="P83" s="62">
        <v>64.285714285714278</v>
      </c>
      <c r="Q83" s="62">
        <v>100</v>
      </c>
      <c r="R83" s="62">
        <v>70.370370370370367</v>
      </c>
      <c r="S83" s="62">
        <v>89.860805860805868</v>
      </c>
      <c r="T83" s="62">
        <v>67.746031746031733</v>
      </c>
      <c r="U83" s="62">
        <v>93.333333333333329</v>
      </c>
      <c r="V83" s="62">
        <v>68.148148148148152</v>
      </c>
      <c r="W83" s="62">
        <v>93.333333333333329</v>
      </c>
      <c r="X83" s="62">
        <v>71.111111111111114</v>
      </c>
      <c r="Y83" s="62">
        <v>76.923076923076934</v>
      </c>
      <c r="Z83" s="62">
        <v>51.851851851851855</v>
      </c>
      <c r="AA83" s="62">
        <v>85.714285714285708</v>
      </c>
      <c r="AB83" s="62">
        <v>57.936507936507937</v>
      </c>
      <c r="AC83" s="62">
        <v>100</v>
      </c>
      <c r="AD83" s="62">
        <v>89.682539682539669</v>
      </c>
      <c r="AE83" s="62">
        <v>77.037037037037038</v>
      </c>
      <c r="AF83" s="62">
        <v>80.740740740740748</v>
      </c>
      <c r="AG83" s="62">
        <v>79.999999999999986</v>
      </c>
      <c r="AH83" s="62">
        <v>100</v>
      </c>
      <c r="AI83" s="62">
        <v>80.158730158730151</v>
      </c>
      <c r="AJ83" s="62">
        <v>57.142857142857139</v>
      </c>
      <c r="AK83" s="62">
        <v>38.888888888888886</v>
      </c>
      <c r="AL83" s="62">
        <v>92.307692307692307</v>
      </c>
      <c r="AM83" s="62">
        <v>66.666666666666657</v>
      </c>
      <c r="AN83" s="62">
        <v>90.909090909090907</v>
      </c>
      <c r="AO83" s="62">
        <v>62.222222222222214</v>
      </c>
      <c r="AP83" s="62">
        <v>100</v>
      </c>
      <c r="AQ83" s="62">
        <v>55.555555555555557</v>
      </c>
      <c r="AR83" s="62">
        <v>33.333333333333329</v>
      </c>
      <c r="AS83" s="62">
        <v>57.777777777777779</v>
      </c>
      <c r="AT83" s="62">
        <v>74.603174603174608</v>
      </c>
      <c r="AU83" s="62">
        <v>65.873015873015873</v>
      </c>
      <c r="AV83" s="62">
        <v>60.317460317460316</v>
      </c>
      <c r="AW83" s="62">
        <v>71.717171717171709</v>
      </c>
      <c r="AX83" s="62">
        <v>70.707070707070699</v>
      </c>
      <c r="AY83" s="62">
        <v>75.555555555555557</v>
      </c>
      <c r="AZ83" s="62">
        <v>89.126984126984127</v>
      </c>
      <c r="BA83" s="62">
        <v>74.483571983571977</v>
      </c>
      <c r="BB83" s="62">
        <v>92.857142857142861</v>
      </c>
      <c r="BC83" s="62">
        <v>72.222222222222214</v>
      </c>
      <c r="BD83" s="62">
        <v>100</v>
      </c>
      <c r="BE83" s="62">
        <v>75.213675213675216</v>
      </c>
      <c r="BF83" s="62">
        <v>77.777777777777786</v>
      </c>
      <c r="BG83" s="62">
        <v>73.611111111111114</v>
      </c>
      <c r="BH83" s="62">
        <v>75</v>
      </c>
      <c r="BI83" s="62">
        <v>65.656565656565661</v>
      </c>
      <c r="BJ83" s="62">
        <v>100</v>
      </c>
      <c r="BK83" s="62">
        <v>85.714285714285708</v>
      </c>
      <c r="BL83" s="62">
        <v>73.837273837273841</v>
      </c>
      <c r="BM83" s="62">
        <v>33.333333333333329</v>
      </c>
      <c r="BN83" s="62">
        <v>27.777777777777779</v>
      </c>
      <c r="BO83" s="62">
        <v>27.272727272727273</v>
      </c>
      <c r="BP83" s="62">
        <v>16.239316239316242</v>
      </c>
      <c r="BQ83" s="62">
        <v>26.19047619047619</v>
      </c>
      <c r="BR83" s="62">
        <v>34.18803418803418</v>
      </c>
      <c r="BS83" s="62">
        <v>58.296102046102042</v>
      </c>
      <c r="BT83" s="62">
        <v>50.925925925925924</v>
      </c>
      <c r="BU83" s="62">
        <v>38.383838383838381</v>
      </c>
      <c r="BV83" s="62">
        <v>70.370370370370367</v>
      </c>
      <c r="BW83" s="62">
        <v>73.504273504273499</v>
      </c>
      <c r="BX83" s="62">
        <v>84.320987654321002</v>
      </c>
      <c r="BY83" s="62">
        <v>89.682539682539669</v>
      </c>
      <c r="BZ83" s="62">
        <v>82.539682539682545</v>
      </c>
      <c r="CA83" s="62">
        <v>80.740740740740748</v>
      </c>
      <c r="CB83" s="62">
        <v>100</v>
      </c>
      <c r="CC83" s="62">
        <v>63.888888888888886</v>
      </c>
      <c r="CD83" s="62">
        <v>44.444444444444443</v>
      </c>
      <c r="CE83" s="62">
        <v>41.269841269841272</v>
      </c>
      <c r="CF83" s="62">
        <v>22.222222222222221</v>
      </c>
      <c r="CG83" s="62">
        <v>28.888888888888889</v>
      </c>
      <c r="CH83" s="62">
        <v>75</v>
      </c>
      <c r="CI83" s="62">
        <v>52.525252525252526</v>
      </c>
      <c r="CJ83" s="62">
        <v>75</v>
      </c>
      <c r="CK83" s="62">
        <v>48.888888888888893</v>
      </c>
    </row>
    <row r="84" spans="1:89">
      <c r="A84" s="60" t="s">
        <v>115</v>
      </c>
      <c r="B84" s="61" t="s">
        <v>200</v>
      </c>
      <c r="C84" s="62">
        <v>100</v>
      </c>
      <c r="D84" s="62">
        <v>86.324786324786331</v>
      </c>
      <c r="E84" s="62">
        <v>100</v>
      </c>
      <c r="F84" s="62">
        <v>84.615384615384613</v>
      </c>
      <c r="G84" s="62">
        <v>100</v>
      </c>
      <c r="H84" s="62">
        <v>82.90598290598291</v>
      </c>
      <c r="I84" s="62">
        <v>100</v>
      </c>
      <c r="J84" s="62">
        <v>85.714285714285708</v>
      </c>
      <c r="K84" s="62">
        <v>88.888888888888886</v>
      </c>
      <c r="L84" s="62">
        <v>89.682539682539669</v>
      </c>
      <c r="M84" s="62">
        <v>53.846153846153847</v>
      </c>
      <c r="N84" s="62">
        <v>49.494949494949488</v>
      </c>
      <c r="O84" s="62">
        <v>100</v>
      </c>
      <c r="P84" s="62">
        <v>96.031746031746025</v>
      </c>
      <c r="Q84" s="62">
        <v>100</v>
      </c>
      <c r="R84" s="62">
        <v>96.031746031746025</v>
      </c>
      <c r="S84" s="62">
        <v>97.142857142857153</v>
      </c>
      <c r="T84" s="62">
        <v>86.471306471306477</v>
      </c>
      <c r="U84" s="62">
        <v>100</v>
      </c>
      <c r="V84" s="62">
        <v>86.50793650793652</v>
      </c>
      <c r="W84" s="62">
        <v>100</v>
      </c>
      <c r="X84" s="62">
        <v>80.158730158730151</v>
      </c>
      <c r="Y84" s="62">
        <v>92.857142857142861</v>
      </c>
      <c r="Z84" s="62">
        <v>80.158730158730151</v>
      </c>
      <c r="AA84" s="62">
        <v>92.857142857142861</v>
      </c>
      <c r="AB84" s="62">
        <v>88.095238095238102</v>
      </c>
      <c r="AC84" s="62">
        <v>100</v>
      </c>
      <c r="AD84" s="62">
        <v>97.435897435897445</v>
      </c>
      <c r="AE84" s="62">
        <v>94.444444444444443</v>
      </c>
      <c r="AF84" s="62">
        <v>92.857142857142861</v>
      </c>
      <c r="AG84" s="62">
        <v>89.682539682539669</v>
      </c>
      <c r="AH84" s="62">
        <v>100</v>
      </c>
      <c r="AI84" s="62">
        <v>92.307692307692307</v>
      </c>
      <c r="AJ84" s="62">
        <v>92.857142857142861</v>
      </c>
      <c r="AK84" s="62">
        <v>95.959595959595958</v>
      </c>
      <c r="AL84" s="62">
        <v>85.714285714285708</v>
      </c>
      <c r="AM84" s="62">
        <v>78.632478632478623</v>
      </c>
      <c r="AN84" s="62">
        <v>50</v>
      </c>
      <c r="AO84" s="62">
        <v>70.370370370370367</v>
      </c>
      <c r="AP84" s="62">
        <v>100</v>
      </c>
      <c r="AQ84" s="62">
        <v>84.615384615384613</v>
      </c>
      <c r="AR84" s="62">
        <v>71.428571428571431</v>
      </c>
      <c r="AS84" s="62">
        <v>76.767676767676761</v>
      </c>
      <c r="AT84" s="62">
        <v>77.777777777777771</v>
      </c>
      <c r="AU84" s="62">
        <v>74.603174603174608</v>
      </c>
      <c r="AV84" s="62">
        <v>94.444444444444443</v>
      </c>
      <c r="AW84" s="62">
        <v>87.301587301587304</v>
      </c>
      <c r="AX84" s="62">
        <v>98.412698412698418</v>
      </c>
      <c r="AY84" s="62">
        <v>80.952380952380963</v>
      </c>
      <c r="AZ84" s="62">
        <v>75.714285714285708</v>
      </c>
      <c r="BA84" s="62">
        <v>78.227513227513214</v>
      </c>
      <c r="BB84" s="62">
        <v>78.571428571428569</v>
      </c>
      <c r="BC84" s="62">
        <v>76.19047619047619</v>
      </c>
      <c r="BD84" s="62">
        <v>78.571428571428569</v>
      </c>
      <c r="BE84" s="62">
        <v>78.571428571428569</v>
      </c>
      <c r="BF84" s="62">
        <v>71.428571428571431</v>
      </c>
      <c r="BG84" s="62">
        <v>73.80952380952381</v>
      </c>
      <c r="BH84" s="62">
        <v>71.428571428571431</v>
      </c>
      <c r="BI84" s="62">
        <v>74.603174603174608</v>
      </c>
      <c r="BJ84" s="62">
        <v>78.571428571428569</v>
      </c>
      <c r="BK84" s="62">
        <v>87.962962962962948</v>
      </c>
      <c r="BL84" s="62">
        <v>89.43833943833944</v>
      </c>
      <c r="BM84" s="62">
        <v>13.492063492063494</v>
      </c>
      <c r="BN84" s="62">
        <v>11.904761904761907</v>
      </c>
      <c r="BO84" s="62">
        <v>5.9829059829059839</v>
      </c>
      <c r="BP84" s="62">
        <v>11.111111111111111</v>
      </c>
      <c r="BQ84" s="62">
        <v>10.317460317460318</v>
      </c>
      <c r="BR84" s="62">
        <v>80.555555555555557</v>
      </c>
      <c r="BS84" s="62">
        <v>68.849206349206355</v>
      </c>
      <c r="BT84" s="62">
        <v>55.555555555555557</v>
      </c>
      <c r="BU84" s="62">
        <v>39.682539682539677</v>
      </c>
      <c r="BV84" s="62">
        <v>98.412698412698418</v>
      </c>
      <c r="BW84" s="62">
        <v>81.746031746031747</v>
      </c>
      <c r="BX84" s="62">
        <v>97.883597883597872</v>
      </c>
      <c r="BY84" s="62">
        <v>98.412698412698418</v>
      </c>
      <c r="BZ84" s="62">
        <v>97.61904761904762</v>
      </c>
      <c r="CA84" s="62">
        <v>97.61904761904762</v>
      </c>
      <c r="CB84" s="62">
        <v>100</v>
      </c>
      <c r="CC84" s="62">
        <v>79.365079365079353</v>
      </c>
      <c r="CD84" s="62">
        <v>71.428571428571431</v>
      </c>
      <c r="CE84" s="62">
        <v>64.285714285714278</v>
      </c>
      <c r="CF84" s="62">
        <v>71.428571428571431</v>
      </c>
      <c r="CG84" s="62">
        <v>85.185185185185176</v>
      </c>
      <c r="CH84" s="62">
        <v>100</v>
      </c>
      <c r="CI84" s="62">
        <v>79.365079365079353</v>
      </c>
      <c r="CJ84" s="62">
        <v>100</v>
      </c>
      <c r="CK84" s="62">
        <v>88.095238095238102</v>
      </c>
    </row>
    <row r="85" spans="1:89">
      <c r="A85" s="60" t="s">
        <v>127</v>
      </c>
      <c r="B85" s="61" t="s">
        <v>201</v>
      </c>
      <c r="C85" s="62">
        <v>100</v>
      </c>
      <c r="D85" s="62">
        <v>75.757575757575751</v>
      </c>
      <c r="E85" s="62">
        <v>100</v>
      </c>
      <c r="F85" s="62">
        <v>74.747474747474755</v>
      </c>
      <c r="G85" s="62">
        <v>88.888888888888886</v>
      </c>
      <c r="H85" s="62">
        <v>66.666666666666657</v>
      </c>
      <c r="I85" s="62">
        <v>90</v>
      </c>
      <c r="J85" s="62">
        <v>54.320987654320987</v>
      </c>
      <c r="K85" s="62">
        <v>80.808080808080817</v>
      </c>
      <c r="L85" s="62">
        <v>71.111111111111114</v>
      </c>
      <c r="M85" s="62">
        <v>100</v>
      </c>
      <c r="N85" s="62">
        <v>53.535353535353536</v>
      </c>
      <c r="O85" s="62">
        <v>100</v>
      </c>
      <c r="P85" s="62">
        <v>76.767676767676761</v>
      </c>
      <c r="Q85" s="62">
        <v>100</v>
      </c>
      <c r="R85" s="62">
        <v>65.555555555555557</v>
      </c>
      <c r="S85" s="62">
        <v>94.181818181818173</v>
      </c>
      <c r="T85" s="62">
        <v>66.888888888888886</v>
      </c>
      <c r="U85" s="62">
        <v>100</v>
      </c>
      <c r="V85" s="62">
        <v>75.555555555555557</v>
      </c>
      <c r="W85" s="62">
        <v>90.909090909090907</v>
      </c>
      <c r="X85" s="62">
        <v>64.444444444444443</v>
      </c>
      <c r="Y85" s="62">
        <v>80</v>
      </c>
      <c r="Z85" s="62">
        <v>52.222222222222221</v>
      </c>
      <c r="AA85" s="62">
        <v>100</v>
      </c>
      <c r="AB85" s="62">
        <v>65.555555555555557</v>
      </c>
      <c r="AC85" s="62">
        <v>100</v>
      </c>
      <c r="AD85" s="62">
        <v>76.666666666666671</v>
      </c>
      <c r="AE85" s="62">
        <v>71.717171717171709</v>
      </c>
      <c r="AF85" s="62">
        <v>68.686868686868678</v>
      </c>
      <c r="AG85" s="62">
        <v>64.444444444444443</v>
      </c>
      <c r="AH85" s="62">
        <v>100</v>
      </c>
      <c r="AI85" s="62">
        <v>79.999999999999986</v>
      </c>
      <c r="AJ85" s="62">
        <v>90</v>
      </c>
      <c r="AK85" s="62">
        <v>50</v>
      </c>
      <c r="AL85" s="62">
        <v>100</v>
      </c>
      <c r="AM85" s="62">
        <v>66.666666666666657</v>
      </c>
      <c r="AN85" s="62">
        <v>100</v>
      </c>
      <c r="AO85" s="62">
        <v>71.604938271604937</v>
      </c>
      <c r="AP85" s="62">
        <v>100</v>
      </c>
      <c r="AQ85" s="62">
        <v>66.666666666666657</v>
      </c>
      <c r="AR85" s="62">
        <v>100</v>
      </c>
      <c r="AS85" s="62">
        <v>62.962962962962962</v>
      </c>
      <c r="AT85" s="62">
        <v>70.707070707070699</v>
      </c>
      <c r="AU85" s="62">
        <v>58.585858585858581</v>
      </c>
      <c r="AV85" s="62">
        <v>55.555555555555557</v>
      </c>
      <c r="AW85" s="62">
        <v>76.543209876543216</v>
      </c>
      <c r="AX85" s="62">
        <v>56.56565656565656</v>
      </c>
      <c r="AY85" s="62">
        <v>63.63636363636364</v>
      </c>
      <c r="AZ85" s="62">
        <v>98</v>
      </c>
      <c r="BA85" s="62">
        <v>68.320987654320987</v>
      </c>
      <c r="BB85" s="62">
        <v>100</v>
      </c>
      <c r="BC85" s="62">
        <v>73.333333333333329</v>
      </c>
      <c r="BD85" s="62">
        <v>100</v>
      </c>
      <c r="BE85" s="62">
        <v>68.888888888888886</v>
      </c>
      <c r="BF85" s="62">
        <v>90</v>
      </c>
      <c r="BG85" s="62">
        <v>60.493827160493829</v>
      </c>
      <c r="BH85" s="62">
        <v>100</v>
      </c>
      <c r="BI85" s="62">
        <v>67.777777777777771</v>
      </c>
      <c r="BJ85" s="62">
        <v>100</v>
      </c>
      <c r="BK85" s="62">
        <v>71.111111111111114</v>
      </c>
      <c r="BL85" s="62">
        <v>67.913580246913583</v>
      </c>
      <c r="BM85" s="62">
        <v>42.222222222222221</v>
      </c>
      <c r="BN85" s="62">
        <v>29.629629629629626</v>
      </c>
      <c r="BO85" s="62">
        <v>30.555555555555554</v>
      </c>
      <c r="BP85" s="62">
        <v>34.567901234567898</v>
      </c>
      <c r="BQ85" s="62">
        <v>23.456790123456791</v>
      </c>
      <c r="BR85" s="62">
        <v>42.222222222222221</v>
      </c>
      <c r="BS85" s="62">
        <v>44.441638608305269</v>
      </c>
      <c r="BT85" s="62">
        <v>34.444444444444436</v>
      </c>
      <c r="BU85" s="62">
        <v>27.160493827160494</v>
      </c>
      <c r="BV85" s="62">
        <v>52.525252525252526</v>
      </c>
      <c r="BW85" s="62">
        <v>63.63636363636364</v>
      </c>
      <c r="BX85" s="62">
        <v>74.074074074074076</v>
      </c>
      <c r="BY85" s="62">
        <v>71.717171717171709</v>
      </c>
      <c r="BZ85" s="62">
        <v>75.757575757575751</v>
      </c>
      <c r="CA85" s="62">
        <v>74.747474747474755</v>
      </c>
      <c r="CB85" s="62">
        <v>100</v>
      </c>
      <c r="CC85" s="62">
        <v>60</v>
      </c>
      <c r="CD85" s="62">
        <v>88.888888888888886</v>
      </c>
      <c r="CE85" s="62">
        <v>58.02469135802469</v>
      </c>
      <c r="CF85" s="62">
        <v>80</v>
      </c>
      <c r="CG85" s="62">
        <v>41.111111111111114</v>
      </c>
      <c r="CH85" s="62">
        <v>100</v>
      </c>
      <c r="CI85" s="62">
        <v>49.382716049382715</v>
      </c>
      <c r="CJ85" s="62">
        <v>100</v>
      </c>
      <c r="CK85" s="62">
        <v>60.493827160493829</v>
      </c>
    </row>
    <row r="86" spans="1:89">
      <c r="A86" s="60" t="s">
        <v>110</v>
      </c>
      <c r="B86" s="61" t="s">
        <v>203</v>
      </c>
      <c r="C86" s="62">
        <v>50</v>
      </c>
      <c r="D86" s="62">
        <v>43.055555555555557</v>
      </c>
      <c r="E86" s="62">
        <v>50</v>
      </c>
      <c r="F86" s="62">
        <v>20.833333333333332</v>
      </c>
      <c r="G86" s="62">
        <v>41.666666666666671</v>
      </c>
      <c r="H86" s="62">
        <v>30.158730158730158</v>
      </c>
      <c r="I86" s="62">
        <v>41.666666666666671</v>
      </c>
      <c r="J86" s="62">
        <v>25.396825396825395</v>
      </c>
      <c r="K86" s="62">
        <v>25.252525252525253</v>
      </c>
      <c r="L86" s="62">
        <v>39.506172839506171</v>
      </c>
      <c r="M86" s="62">
        <v>33.333333333333329</v>
      </c>
      <c r="N86" s="62" t="s">
        <v>114</v>
      </c>
      <c r="O86" s="62">
        <v>90.909090909090907</v>
      </c>
      <c r="P86" s="62">
        <v>31.111111111111107</v>
      </c>
      <c r="Q86" s="62">
        <v>8.3333333333333321</v>
      </c>
      <c r="R86" s="62" t="s">
        <v>114</v>
      </c>
      <c r="S86" s="62">
        <v>58.181818181818187</v>
      </c>
      <c r="T86" s="62">
        <v>35.515873015873012</v>
      </c>
      <c r="U86" s="62">
        <v>72.727272727272734</v>
      </c>
      <c r="V86" s="62">
        <v>33.333333333333329</v>
      </c>
      <c r="W86" s="62">
        <v>63.636363636363633</v>
      </c>
      <c r="X86" s="62">
        <v>47.619047619047613</v>
      </c>
      <c r="Y86" s="62">
        <v>18.181818181818183</v>
      </c>
      <c r="Z86" s="62" t="s">
        <v>114</v>
      </c>
      <c r="AA86" s="62">
        <v>54.54545454545454</v>
      </c>
      <c r="AB86" s="62">
        <v>24.074074074074073</v>
      </c>
      <c r="AC86" s="62">
        <v>81.818181818181827</v>
      </c>
      <c r="AD86" s="62">
        <v>37.037037037037031</v>
      </c>
      <c r="AE86" s="62">
        <v>33.333333333333329</v>
      </c>
      <c r="AF86" s="62">
        <v>44.444444444444443</v>
      </c>
      <c r="AG86" s="62">
        <v>24.242424242424239</v>
      </c>
      <c r="AH86" s="62">
        <v>90.909090909090907</v>
      </c>
      <c r="AI86" s="62">
        <v>47.474747474747467</v>
      </c>
      <c r="AJ86" s="62">
        <v>20</v>
      </c>
      <c r="AK86" s="62" t="s">
        <v>114</v>
      </c>
      <c r="AL86" s="62">
        <v>81.818181818181827</v>
      </c>
      <c r="AM86" s="62">
        <v>28.888888888888889</v>
      </c>
      <c r="AN86" s="62">
        <v>22.222222222222221</v>
      </c>
      <c r="AO86" s="62" t="s">
        <v>114</v>
      </c>
      <c r="AP86" s="62">
        <v>60</v>
      </c>
      <c r="AQ86" s="62">
        <v>36.507936507936506</v>
      </c>
      <c r="AR86" s="62">
        <v>18.181818181818183</v>
      </c>
      <c r="AS86" s="62">
        <v>22.222222222222221</v>
      </c>
      <c r="AT86" s="62">
        <v>49.494949494949488</v>
      </c>
      <c r="AU86" s="62">
        <v>32.323232323232325</v>
      </c>
      <c r="AV86" s="62">
        <v>25.252525252525253</v>
      </c>
      <c r="AW86" s="62">
        <v>42.592592592592588</v>
      </c>
      <c r="AX86" s="62">
        <v>31.313131313131315</v>
      </c>
      <c r="AY86" s="62">
        <v>34.343434343434339</v>
      </c>
      <c r="AZ86" s="62">
        <v>54.585858585858588</v>
      </c>
      <c r="BA86" s="62">
        <v>40.790343915343918</v>
      </c>
      <c r="BB86" s="62">
        <v>54.54545454545454</v>
      </c>
      <c r="BC86" s="62">
        <v>27.777777777777779</v>
      </c>
      <c r="BD86" s="62">
        <v>44.444444444444443</v>
      </c>
      <c r="BE86" s="62">
        <v>35.18518518518519</v>
      </c>
      <c r="BF86" s="62">
        <v>66.666666666666657</v>
      </c>
      <c r="BG86" s="62">
        <v>57.142857142857146</v>
      </c>
      <c r="BH86" s="62">
        <v>27.27272727272727</v>
      </c>
      <c r="BI86" s="62" t="s">
        <v>114</v>
      </c>
      <c r="BJ86" s="62">
        <v>80</v>
      </c>
      <c r="BK86" s="62">
        <v>43.055555555555557</v>
      </c>
      <c r="BL86" s="62">
        <v>28.804713804713799</v>
      </c>
      <c r="BM86" s="62">
        <v>87.037037037037038</v>
      </c>
      <c r="BN86" s="62">
        <v>82.407407407407405</v>
      </c>
      <c r="BO86" s="62">
        <v>42.424242424242422</v>
      </c>
      <c r="BP86" s="62">
        <v>70.370370370370367</v>
      </c>
      <c r="BQ86" s="62">
        <v>73.737373737373744</v>
      </c>
      <c r="BR86" s="62">
        <v>32.323232323232325</v>
      </c>
      <c r="BS86" s="62">
        <v>25.231481481481481</v>
      </c>
      <c r="BT86" s="62">
        <v>12.037037037037038</v>
      </c>
      <c r="BU86" s="62">
        <v>5.5555555555555554</v>
      </c>
      <c r="BV86" s="62">
        <v>35.18518518518519</v>
      </c>
      <c r="BW86" s="62">
        <v>48.148148148148145</v>
      </c>
      <c r="BX86" s="62">
        <v>52.160493827160487</v>
      </c>
      <c r="BY86" s="62">
        <v>23.148148148148149</v>
      </c>
      <c r="BZ86" s="62">
        <v>63.888888888888886</v>
      </c>
      <c r="CA86" s="62">
        <v>69.444444444444443</v>
      </c>
      <c r="CB86" s="62">
        <v>27.27272727272727</v>
      </c>
      <c r="CC86" s="62">
        <v>27.777777777777779</v>
      </c>
      <c r="CD86" s="62">
        <v>18.181818181818183</v>
      </c>
      <c r="CE86" s="62">
        <v>13.333333333333336</v>
      </c>
      <c r="CF86" s="62">
        <v>9.0909090909090917</v>
      </c>
      <c r="CG86" s="62" t="s">
        <v>114</v>
      </c>
      <c r="CH86" s="62">
        <v>72.727272727272734</v>
      </c>
      <c r="CI86" s="62">
        <v>21.111111111111111</v>
      </c>
      <c r="CJ86" s="62">
        <v>54.54545454545454</v>
      </c>
      <c r="CK86" s="62">
        <v>25</v>
      </c>
    </row>
    <row r="87" spans="1:89">
      <c r="A87" s="60" t="s">
        <v>119</v>
      </c>
      <c r="B87" s="61" t="s">
        <v>204</v>
      </c>
      <c r="C87" s="62">
        <v>100</v>
      </c>
      <c r="D87" s="62">
        <v>74.074074074074076</v>
      </c>
      <c r="E87" s="62">
        <v>100</v>
      </c>
      <c r="F87" s="62">
        <v>88.888888888888886</v>
      </c>
      <c r="G87" s="62">
        <v>100</v>
      </c>
      <c r="H87" s="62">
        <v>82.828282828282838</v>
      </c>
      <c r="I87" s="62">
        <v>81.818181818181827</v>
      </c>
      <c r="J87" s="62">
        <v>62.222222222222214</v>
      </c>
      <c r="K87" s="62">
        <v>48.484848484848477</v>
      </c>
      <c r="L87" s="62">
        <v>75.555555555555557</v>
      </c>
      <c r="M87" s="62">
        <v>66.666666666666657</v>
      </c>
      <c r="N87" s="62">
        <v>50.925925925925924</v>
      </c>
      <c r="O87" s="62">
        <v>100</v>
      </c>
      <c r="P87" s="62">
        <v>73.333333333333329</v>
      </c>
      <c r="Q87" s="62">
        <v>100</v>
      </c>
      <c r="R87" s="62">
        <v>72.222222222222214</v>
      </c>
      <c r="S87" s="62">
        <v>83.111111111111114</v>
      </c>
      <c r="T87" s="62">
        <v>62.597402597402592</v>
      </c>
      <c r="U87" s="62">
        <v>100</v>
      </c>
      <c r="V87" s="62">
        <v>82.828282828282838</v>
      </c>
      <c r="W87" s="62">
        <v>60</v>
      </c>
      <c r="X87" s="62">
        <v>52.38095238095238</v>
      </c>
      <c r="Y87" s="62">
        <v>55.555555555555557</v>
      </c>
      <c r="Z87" s="62">
        <v>48.148148148148145</v>
      </c>
      <c r="AA87" s="62">
        <v>100</v>
      </c>
      <c r="AB87" s="62">
        <v>61.111111111111107</v>
      </c>
      <c r="AC87" s="62">
        <v>100</v>
      </c>
      <c r="AD87" s="62">
        <v>68.518518518518519</v>
      </c>
      <c r="AE87" s="62">
        <v>75</v>
      </c>
      <c r="AF87" s="62">
        <v>69.444444444444443</v>
      </c>
      <c r="AG87" s="62">
        <v>75.757575757575751</v>
      </c>
      <c r="AH87" s="62">
        <v>91.666666666666657</v>
      </c>
      <c r="AI87" s="62">
        <v>83.333333333333329</v>
      </c>
      <c r="AJ87" s="62">
        <v>91.666666666666657</v>
      </c>
      <c r="AK87" s="62">
        <v>71.296296296296291</v>
      </c>
      <c r="AL87" s="62">
        <v>100</v>
      </c>
      <c r="AM87" s="62">
        <v>92.592592592592595</v>
      </c>
      <c r="AN87" s="62">
        <v>90.909090909090907</v>
      </c>
      <c r="AO87" s="62">
        <v>86.868686868686865</v>
      </c>
      <c r="AP87" s="62">
        <v>91.666666666666657</v>
      </c>
      <c r="AQ87" s="62">
        <v>70.370370370370367</v>
      </c>
      <c r="AR87" s="62">
        <v>58.333333333333336</v>
      </c>
      <c r="AS87" s="62">
        <v>68.686868686868678</v>
      </c>
      <c r="AT87" s="62">
        <v>64.81481481481481</v>
      </c>
      <c r="AU87" s="62">
        <v>56.481481481481474</v>
      </c>
      <c r="AV87" s="62">
        <v>61.111111111111107</v>
      </c>
      <c r="AW87" s="62">
        <v>60.606060606060602</v>
      </c>
      <c r="AX87" s="62">
        <v>71.604938271604937</v>
      </c>
      <c r="AY87" s="62">
        <v>75.757575757575751</v>
      </c>
      <c r="AZ87" s="62">
        <v>52.606060606060602</v>
      </c>
      <c r="BA87" s="62">
        <v>61.690235690235681</v>
      </c>
      <c r="BB87" s="62">
        <v>66.666666666666657</v>
      </c>
      <c r="BC87" s="62">
        <v>63.63636363636364</v>
      </c>
      <c r="BD87" s="62">
        <v>30</v>
      </c>
      <c r="BE87" s="62">
        <v>48.148148148148145</v>
      </c>
      <c r="BF87" s="62">
        <v>30</v>
      </c>
      <c r="BG87" s="62">
        <v>55.555555555555557</v>
      </c>
      <c r="BH87" s="62">
        <v>54.54545454545454</v>
      </c>
      <c r="BI87" s="62">
        <v>58.888888888888886</v>
      </c>
      <c r="BJ87" s="62">
        <v>81.818181818181827</v>
      </c>
      <c r="BK87" s="62">
        <v>82.222222222222229</v>
      </c>
      <c r="BL87" s="62">
        <v>76.222222222222229</v>
      </c>
      <c r="BM87" s="62">
        <v>23.333333333333332</v>
      </c>
      <c r="BN87" s="62">
        <v>28.888888888888889</v>
      </c>
      <c r="BO87" s="62">
        <v>19.999999999999996</v>
      </c>
      <c r="BP87" s="62">
        <v>26.666666666666664</v>
      </c>
      <c r="BQ87" s="62">
        <v>19.999999999999996</v>
      </c>
      <c r="BR87" s="62">
        <v>42.424242424242422</v>
      </c>
      <c r="BS87" s="62">
        <v>53.240740740740733</v>
      </c>
      <c r="BT87" s="62">
        <v>36.111111111111107</v>
      </c>
      <c r="BU87" s="62">
        <v>27.777777777777779</v>
      </c>
      <c r="BV87" s="62">
        <v>71.296296296296291</v>
      </c>
      <c r="BW87" s="62">
        <v>77.777777777777771</v>
      </c>
      <c r="BX87" s="62">
        <v>86.419753086419746</v>
      </c>
      <c r="BY87" s="62">
        <v>87.962962962962948</v>
      </c>
      <c r="BZ87" s="62">
        <v>88.888888888888886</v>
      </c>
      <c r="CA87" s="62">
        <v>82.407407407407405</v>
      </c>
      <c r="CB87" s="62">
        <v>75</v>
      </c>
      <c r="CC87" s="62">
        <v>69.696969696969688</v>
      </c>
      <c r="CD87" s="62">
        <v>41.666666666666671</v>
      </c>
      <c r="CE87" s="62">
        <v>34.343434343434339</v>
      </c>
      <c r="CF87" s="62">
        <v>40</v>
      </c>
      <c r="CG87" s="62">
        <v>34.920634920634924</v>
      </c>
      <c r="CH87" s="62">
        <v>63.636363636363633</v>
      </c>
      <c r="CI87" s="62">
        <v>34.567901234567898</v>
      </c>
      <c r="CJ87" s="62">
        <v>91.666666666666657</v>
      </c>
      <c r="CK87" s="62">
        <v>53.703703703703695</v>
      </c>
    </row>
    <row r="88" spans="1:89">
      <c r="A88" s="60" t="s">
        <v>115</v>
      </c>
      <c r="B88" s="61" t="s">
        <v>205</v>
      </c>
      <c r="C88" s="62">
        <v>100</v>
      </c>
      <c r="D88" s="62">
        <v>65.873015873015873</v>
      </c>
      <c r="E88" s="62">
        <v>85.714285714285708</v>
      </c>
      <c r="F88" s="62">
        <v>23.015873015873016</v>
      </c>
      <c r="G88" s="62">
        <v>42.857142857142854</v>
      </c>
      <c r="H88" s="62">
        <v>2.3809523809523796</v>
      </c>
      <c r="I88" s="62">
        <v>50</v>
      </c>
      <c r="J88" s="62">
        <v>7.936507936507935</v>
      </c>
      <c r="K88" s="62">
        <v>42.063492063492063</v>
      </c>
      <c r="L88" s="62">
        <v>32.539682539682538</v>
      </c>
      <c r="M88" s="62">
        <v>35.714285714285715</v>
      </c>
      <c r="N88" s="62">
        <v>7.936507936507935</v>
      </c>
      <c r="O88" s="62">
        <v>42.857142857142854</v>
      </c>
      <c r="P88" s="62">
        <v>10.317460317460318</v>
      </c>
      <c r="Q88" s="62">
        <v>28.571428571428569</v>
      </c>
      <c r="R88" s="62">
        <v>7.936507936507935</v>
      </c>
      <c r="S88" s="62">
        <v>74.285714285714292</v>
      </c>
      <c r="T88" s="62">
        <v>40.952380952380949</v>
      </c>
      <c r="U88" s="62">
        <v>100</v>
      </c>
      <c r="V88" s="62">
        <v>55.555555555555557</v>
      </c>
      <c r="W88" s="62">
        <v>92.857142857142861</v>
      </c>
      <c r="X88" s="62">
        <v>53.968253968253961</v>
      </c>
      <c r="Y88" s="62">
        <v>71.428571428571431</v>
      </c>
      <c r="Z88" s="62">
        <v>26.984126984126981</v>
      </c>
      <c r="AA88" s="62">
        <v>100</v>
      </c>
      <c r="AB88" s="62">
        <v>67.460317460317455</v>
      </c>
      <c r="AC88" s="62">
        <v>7.1428571428571423</v>
      </c>
      <c r="AD88" s="62">
        <v>0.79365079365079327</v>
      </c>
      <c r="AE88" s="62">
        <v>41.269841269841272</v>
      </c>
      <c r="AF88" s="62">
        <v>38.888888888888886</v>
      </c>
      <c r="AG88" s="62">
        <v>26.984126984126981</v>
      </c>
      <c r="AH88" s="62">
        <v>100</v>
      </c>
      <c r="AI88" s="62">
        <v>58.730158730158728</v>
      </c>
      <c r="AJ88" s="62">
        <v>78.571428571428569</v>
      </c>
      <c r="AK88" s="62">
        <v>42.063492063492063</v>
      </c>
      <c r="AL88" s="62">
        <v>50</v>
      </c>
      <c r="AM88" s="62">
        <v>20.634920634920636</v>
      </c>
      <c r="AN88" s="62">
        <v>28.571428571428569</v>
      </c>
      <c r="AO88" s="62">
        <v>6.3492063492063489</v>
      </c>
      <c r="AP88" s="62">
        <v>69.230769230769226</v>
      </c>
      <c r="AQ88" s="62">
        <v>20.634920634920636</v>
      </c>
      <c r="AR88" s="62">
        <v>42.857142857142854</v>
      </c>
      <c r="AS88" s="62">
        <v>7.1428571428571415</v>
      </c>
      <c r="AT88" s="62">
        <v>59.523809523809518</v>
      </c>
      <c r="AU88" s="62">
        <v>31.746031746031747</v>
      </c>
      <c r="AV88" s="62">
        <v>53.17460317460317</v>
      </c>
      <c r="AW88" s="62">
        <v>85.714285714285708</v>
      </c>
      <c r="AX88" s="62">
        <v>96.031746031746025</v>
      </c>
      <c r="AY88" s="62">
        <v>30.952380952380949</v>
      </c>
      <c r="AZ88" s="62">
        <v>80</v>
      </c>
      <c r="BA88" s="62">
        <v>54.603174603174601</v>
      </c>
      <c r="BB88" s="62">
        <v>100</v>
      </c>
      <c r="BC88" s="62">
        <v>73.80952380952381</v>
      </c>
      <c r="BD88" s="62">
        <v>100</v>
      </c>
      <c r="BE88" s="62">
        <v>69.841269841269835</v>
      </c>
      <c r="BF88" s="62">
        <v>78.571428571428569</v>
      </c>
      <c r="BG88" s="62">
        <v>46.031746031746032</v>
      </c>
      <c r="BH88" s="62">
        <v>100</v>
      </c>
      <c r="BI88" s="62">
        <v>83.333333333333329</v>
      </c>
      <c r="BJ88" s="62">
        <v>21.428571428571427</v>
      </c>
      <c r="BK88" s="62">
        <v>0</v>
      </c>
      <c r="BL88" s="62">
        <v>82.69841269841271</v>
      </c>
      <c r="BM88" s="62">
        <v>28.571428571428573</v>
      </c>
      <c r="BN88" s="62">
        <v>18.253968253968253</v>
      </c>
      <c r="BO88" s="62">
        <v>22.222222222222221</v>
      </c>
      <c r="BP88" s="62">
        <v>10.317460317460318</v>
      </c>
      <c r="BQ88" s="62">
        <v>7.1428571428571415</v>
      </c>
      <c r="BR88" s="62">
        <v>34.920634920634924</v>
      </c>
      <c r="BS88" s="62">
        <v>55.753968253968253</v>
      </c>
      <c r="BT88" s="62">
        <v>53.17460317460317</v>
      </c>
      <c r="BU88" s="62">
        <v>42.063492063492063</v>
      </c>
      <c r="BV88" s="62">
        <v>96.825396825396808</v>
      </c>
      <c r="BW88" s="62">
        <v>30.952380952380949</v>
      </c>
      <c r="BX88" s="62">
        <v>73.280423280423278</v>
      </c>
      <c r="BY88" s="62">
        <v>98.412698412698418</v>
      </c>
      <c r="BZ88" s="62">
        <v>88.095238095238102</v>
      </c>
      <c r="CA88" s="62">
        <v>33.333333333333329</v>
      </c>
      <c r="CB88" s="62">
        <v>57.142857142857139</v>
      </c>
      <c r="CC88" s="62">
        <v>25.396825396825395</v>
      </c>
      <c r="CD88" s="62">
        <v>50</v>
      </c>
      <c r="CE88" s="62">
        <v>7.1428571428571415</v>
      </c>
      <c r="CF88" s="62">
        <v>61.53846153846154</v>
      </c>
      <c r="CG88" s="62">
        <v>13.492063492063494</v>
      </c>
      <c r="CH88" s="62">
        <v>50</v>
      </c>
      <c r="CI88" s="62">
        <v>8.7301587301587311</v>
      </c>
      <c r="CJ88" s="62">
        <v>64.285714285714292</v>
      </c>
      <c r="CK88" s="62">
        <v>19.841269841269838</v>
      </c>
    </row>
    <row r="89" spans="1:89">
      <c r="A89" s="60" t="s">
        <v>127</v>
      </c>
      <c r="B89" s="61" t="s">
        <v>206</v>
      </c>
      <c r="C89" s="62">
        <v>100</v>
      </c>
      <c r="D89" s="62">
        <v>77.777777777777771</v>
      </c>
      <c r="E89" s="62">
        <v>100</v>
      </c>
      <c r="F89" s="62">
        <v>62.962962962962962</v>
      </c>
      <c r="G89" s="62">
        <v>100</v>
      </c>
      <c r="H89" s="62">
        <v>83.333333333333329</v>
      </c>
      <c r="I89" s="62">
        <v>100</v>
      </c>
      <c r="J89" s="62">
        <v>65.740740740740748</v>
      </c>
      <c r="K89" s="62">
        <v>67.521367521367509</v>
      </c>
      <c r="L89" s="62">
        <v>73.148148148148138</v>
      </c>
      <c r="M89" s="62">
        <v>92.307692307692307</v>
      </c>
      <c r="N89" s="62">
        <v>63.247863247863251</v>
      </c>
      <c r="O89" s="62">
        <v>92.307692307692307</v>
      </c>
      <c r="P89" s="62">
        <v>53.84615384615384</v>
      </c>
      <c r="Q89" s="62">
        <v>91.666666666666657</v>
      </c>
      <c r="R89" s="62">
        <v>47.008547008547005</v>
      </c>
      <c r="S89" s="62">
        <v>85.090909090909093</v>
      </c>
      <c r="T89" s="62">
        <v>54.578347578347575</v>
      </c>
      <c r="U89" s="62">
        <v>90.909090909090907</v>
      </c>
      <c r="V89" s="62">
        <v>63.247863247863251</v>
      </c>
      <c r="W89" s="62">
        <v>81.818181818181827</v>
      </c>
      <c r="X89" s="62">
        <v>58.888888888888886</v>
      </c>
      <c r="Y89" s="62">
        <v>80</v>
      </c>
      <c r="Z89" s="62">
        <v>45.55555555555555</v>
      </c>
      <c r="AA89" s="62">
        <v>81.818181818181827</v>
      </c>
      <c r="AB89" s="62">
        <v>34.259259259259252</v>
      </c>
      <c r="AC89" s="62">
        <v>90.909090909090907</v>
      </c>
      <c r="AD89" s="62">
        <v>70.940170940170944</v>
      </c>
      <c r="AE89" s="62">
        <v>64.102564102564102</v>
      </c>
      <c r="AF89" s="62">
        <v>64.102564102564102</v>
      </c>
      <c r="AG89" s="62">
        <v>61.538461538461533</v>
      </c>
      <c r="AH89" s="62">
        <v>91.666666666666657</v>
      </c>
      <c r="AI89" s="62">
        <v>67.521367521367509</v>
      </c>
      <c r="AJ89" s="62">
        <v>83.333333333333343</v>
      </c>
      <c r="AK89" s="62">
        <v>66.666666666666657</v>
      </c>
      <c r="AL89" s="62">
        <v>81.818181818181827</v>
      </c>
      <c r="AM89" s="62">
        <v>50.505050505050505</v>
      </c>
      <c r="AN89" s="62">
        <v>75</v>
      </c>
      <c r="AO89" s="62">
        <v>44.444444444444443</v>
      </c>
      <c r="AP89" s="62">
        <v>90.909090909090907</v>
      </c>
      <c r="AQ89" s="62">
        <v>47.008547008547005</v>
      </c>
      <c r="AR89" s="62">
        <v>40</v>
      </c>
      <c r="AS89" s="62">
        <v>39.506172839506171</v>
      </c>
      <c r="AT89" s="62">
        <v>71.794871794871796</v>
      </c>
      <c r="AU89" s="62">
        <v>49.572649572649574</v>
      </c>
      <c r="AV89" s="62">
        <v>47.008547008547005</v>
      </c>
      <c r="AW89" s="62">
        <v>75.925925925925924</v>
      </c>
      <c r="AX89" s="62">
        <v>44.444444444444443</v>
      </c>
      <c r="AY89" s="62">
        <v>36.36363636363636</v>
      </c>
      <c r="AZ89" s="62">
        <v>85.060606060606062</v>
      </c>
      <c r="BA89" s="62">
        <v>59.753086419753096</v>
      </c>
      <c r="BB89" s="62">
        <v>91.666666666666657</v>
      </c>
      <c r="BC89" s="62">
        <v>50.427350427350426</v>
      </c>
      <c r="BD89" s="62">
        <v>70</v>
      </c>
      <c r="BE89" s="62">
        <v>54.320987654320987</v>
      </c>
      <c r="BF89" s="62">
        <v>81.818181818181827</v>
      </c>
      <c r="BG89" s="62">
        <v>54.44444444444445</v>
      </c>
      <c r="BH89" s="62">
        <v>81.818181818181827</v>
      </c>
      <c r="BI89" s="62">
        <v>67.777777777777771</v>
      </c>
      <c r="BJ89" s="62">
        <v>100</v>
      </c>
      <c r="BK89" s="62">
        <v>71.794871794871796</v>
      </c>
      <c r="BL89" s="62">
        <v>73.333333333333343</v>
      </c>
      <c r="BM89" s="62">
        <v>43.518518518518519</v>
      </c>
      <c r="BN89" s="62">
        <v>19.444444444444443</v>
      </c>
      <c r="BO89" s="62">
        <v>25.925925925925927</v>
      </c>
      <c r="BP89" s="62">
        <v>25.925925925925927</v>
      </c>
      <c r="BQ89" s="62">
        <v>18.518518518518515</v>
      </c>
      <c r="BR89" s="62">
        <v>43.518518518518519</v>
      </c>
      <c r="BS89" s="62">
        <v>40.046296296296298</v>
      </c>
      <c r="BT89" s="62">
        <v>35.18518518518519</v>
      </c>
      <c r="BU89" s="62">
        <v>28.703703703703706</v>
      </c>
      <c r="BV89" s="62">
        <v>45.370370370370367</v>
      </c>
      <c r="BW89" s="62">
        <v>50.925925925925924</v>
      </c>
      <c r="BX89" s="62">
        <v>68.993352326685653</v>
      </c>
      <c r="BY89" s="62">
        <v>80.341880341880326</v>
      </c>
      <c r="BZ89" s="62">
        <v>57.407407407407412</v>
      </c>
      <c r="CA89" s="62">
        <v>69.230769230769226</v>
      </c>
      <c r="CB89" s="62">
        <v>88.888888888888886</v>
      </c>
      <c r="CC89" s="62">
        <v>43.333333333333336</v>
      </c>
      <c r="CD89" s="62">
        <v>70</v>
      </c>
      <c r="CE89" s="62">
        <v>32.098765432098766</v>
      </c>
      <c r="CF89" s="62">
        <v>30</v>
      </c>
      <c r="CG89" s="62">
        <v>17.460317460317462</v>
      </c>
      <c r="CH89" s="62">
        <v>90.909090909090907</v>
      </c>
      <c r="CI89" s="62">
        <v>32.323232323232325</v>
      </c>
      <c r="CJ89" s="62">
        <v>100</v>
      </c>
      <c r="CK89" s="62">
        <v>47.222222222222221</v>
      </c>
    </row>
    <row r="90" spans="1:89">
      <c r="A90" s="60" t="s">
        <v>115</v>
      </c>
      <c r="B90" s="61" t="s">
        <v>207</v>
      </c>
      <c r="C90" s="62">
        <v>87.5</v>
      </c>
      <c r="D90" s="62">
        <v>60.416666666666664</v>
      </c>
      <c r="E90" s="62">
        <v>75</v>
      </c>
      <c r="F90" s="62">
        <v>45.138888888888886</v>
      </c>
      <c r="G90" s="62">
        <v>75</v>
      </c>
      <c r="H90" s="62">
        <v>51.388888888888886</v>
      </c>
      <c r="I90" s="62">
        <v>62.5</v>
      </c>
      <c r="J90" s="62">
        <v>35.416666666666664</v>
      </c>
      <c r="K90" s="62">
        <v>48.611111111111107</v>
      </c>
      <c r="L90" s="62">
        <v>60</v>
      </c>
      <c r="M90" s="62">
        <v>33.333333333333329</v>
      </c>
      <c r="N90" s="62">
        <v>17.460317460317462</v>
      </c>
      <c r="O90" s="62">
        <v>68.75</v>
      </c>
      <c r="P90" s="62">
        <v>33.680555555555557</v>
      </c>
      <c r="Q90" s="62">
        <v>68.75</v>
      </c>
      <c r="R90" s="62">
        <v>44.444444444444443</v>
      </c>
      <c r="S90" s="62">
        <v>79</v>
      </c>
      <c r="T90" s="62">
        <v>43.833333333333329</v>
      </c>
      <c r="U90" s="62">
        <v>93.75</v>
      </c>
      <c r="V90" s="62">
        <v>51.388888888888886</v>
      </c>
      <c r="W90" s="62">
        <v>46.666666666666664</v>
      </c>
      <c r="X90" s="62">
        <v>16.296296296296298</v>
      </c>
      <c r="Y90" s="62">
        <v>81.25</v>
      </c>
      <c r="Z90" s="62">
        <v>32.592592592592588</v>
      </c>
      <c r="AA90" s="62">
        <v>73.333333333333329</v>
      </c>
      <c r="AB90" s="62">
        <v>46.666666666666664</v>
      </c>
      <c r="AC90" s="62">
        <v>100</v>
      </c>
      <c r="AD90" s="62">
        <v>72.222222222222214</v>
      </c>
      <c r="AE90" s="62">
        <v>48.611111111111107</v>
      </c>
      <c r="AF90" s="62">
        <v>53.472222222222221</v>
      </c>
      <c r="AG90" s="62">
        <v>57.777777777777779</v>
      </c>
      <c r="AH90" s="62">
        <v>93.75</v>
      </c>
      <c r="AI90" s="62">
        <v>65.972222222222214</v>
      </c>
      <c r="AJ90" s="62">
        <v>93.75</v>
      </c>
      <c r="AK90" s="62">
        <v>59.027777777777779</v>
      </c>
      <c r="AL90" s="62">
        <v>87.5</v>
      </c>
      <c r="AM90" s="62">
        <v>47.916666666666664</v>
      </c>
      <c r="AN90" s="62">
        <v>60</v>
      </c>
      <c r="AO90" s="62">
        <v>23.015873015873016</v>
      </c>
      <c r="AP90" s="62">
        <v>81.25</v>
      </c>
      <c r="AQ90" s="62">
        <v>34.722222222222221</v>
      </c>
      <c r="AR90" s="62">
        <v>33.333333333333329</v>
      </c>
      <c r="AS90" s="62">
        <v>18.650793650793648</v>
      </c>
      <c r="AT90" s="62">
        <v>72.916666666666657</v>
      </c>
      <c r="AU90" s="62">
        <v>44.444444444444443</v>
      </c>
      <c r="AV90" s="62">
        <v>45.138888888888886</v>
      </c>
      <c r="AW90" s="62">
        <v>67.407407407407405</v>
      </c>
      <c r="AX90" s="62">
        <v>85.185185185185176</v>
      </c>
      <c r="AY90" s="62">
        <v>65.079365079365076</v>
      </c>
      <c r="AZ90" s="62">
        <v>77.464285714285708</v>
      </c>
      <c r="BA90" s="62">
        <v>49.994708994708994</v>
      </c>
      <c r="BB90" s="62">
        <v>87.5</v>
      </c>
      <c r="BC90" s="62">
        <v>54.861111111111107</v>
      </c>
      <c r="BD90" s="62">
        <v>78.571428571428569</v>
      </c>
      <c r="BE90" s="62">
        <v>38.518518518518519</v>
      </c>
      <c r="BF90" s="62">
        <v>80</v>
      </c>
      <c r="BG90" s="62">
        <v>46.825396825396822</v>
      </c>
      <c r="BH90" s="62">
        <v>60</v>
      </c>
      <c r="BI90" s="62">
        <v>45.185185185185183</v>
      </c>
      <c r="BJ90" s="62">
        <v>81.25</v>
      </c>
      <c r="BK90" s="62">
        <v>64.583333333333329</v>
      </c>
      <c r="BL90" s="62">
        <v>60.481481481481488</v>
      </c>
      <c r="BM90" s="62">
        <v>36.111111111111107</v>
      </c>
      <c r="BN90" s="62">
        <v>47.407407407407405</v>
      </c>
      <c r="BO90" s="62">
        <v>35.555555555555557</v>
      </c>
      <c r="BP90" s="62">
        <v>34.074074074074069</v>
      </c>
      <c r="BQ90" s="62">
        <v>44.444444444444443</v>
      </c>
      <c r="BR90" s="62">
        <v>28.819444444444443</v>
      </c>
      <c r="BS90" s="62">
        <v>56.018518518518519</v>
      </c>
      <c r="BT90" s="62">
        <v>50</v>
      </c>
      <c r="BU90" s="62">
        <v>46.296296296296298</v>
      </c>
      <c r="BV90" s="62">
        <v>72.962962962962962</v>
      </c>
      <c r="BW90" s="62">
        <v>54.814814814814817</v>
      </c>
      <c r="BX90" s="62">
        <v>79.382716049382722</v>
      </c>
      <c r="BY90" s="62">
        <v>87.407407407407405</v>
      </c>
      <c r="BZ90" s="62">
        <v>85.185185185185176</v>
      </c>
      <c r="CA90" s="62">
        <v>65.555555555555557</v>
      </c>
      <c r="CB90" s="62">
        <v>78.571428571428569</v>
      </c>
      <c r="CC90" s="62">
        <v>45.833333333333329</v>
      </c>
      <c r="CD90" s="62">
        <v>40</v>
      </c>
      <c r="CE90" s="62">
        <v>32.539682539682538</v>
      </c>
      <c r="CF90" s="62">
        <v>33.333333333333329</v>
      </c>
      <c r="CG90" s="62">
        <v>26.984126984126981</v>
      </c>
      <c r="CH90" s="62">
        <v>50</v>
      </c>
      <c r="CI90" s="62">
        <v>29.629629629629626</v>
      </c>
      <c r="CJ90" s="62">
        <v>43.75</v>
      </c>
      <c r="CK90" s="62">
        <v>28.518518518518519</v>
      </c>
    </row>
    <row r="91" spans="1:89">
      <c r="A91" s="60" t="s">
        <v>115</v>
      </c>
      <c r="B91" s="61" t="s">
        <v>208</v>
      </c>
      <c r="C91" s="62">
        <v>73.333333333333329</v>
      </c>
      <c r="D91" s="62">
        <v>50.370370370370367</v>
      </c>
      <c r="E91" s="62">
        <v>86.666666666666671</v>
      </c>
      <c r="F91" s="62">
        <v>56.296296296296291</v>
      </c>
      <c r="G91" s="62">
        <v>80</v>
      </c>
      <c r="H91" s="62">
        <v>49.629629629629626</v>
      </c>
      <c r="I91" s="62">
        <v>86.666666666666671</v>
      </c>
      <c r="J91" s="62">
        <v>52.592592592592588</v>
      </c>
      <c r="K91" s="62">
        <v>60</v>
      </c>
      <c r="L91" s="62">
        <v>64.444444444444443</v>
      </c>
      <c r="M91" s="62">
        <v>73.333333333333329</v>
      </c>
      <c r="N91" s="62">
        <v>54.074074074074069</v>
      </c>
      <c r="O91" s="62">
        <v>86.666666666666671</v>
      </c>
      <c r="P91" s="62">
        <v>57.037037037037038</v>
      </c>
      <c r="Q91" s="62">
        <v>86.666666666666671</v>
      </c>
      <c r="R91" s="62">
        <v>47.407407407407405</v>
      </c>
      <c r="S91" s="62">
        <v>77.333333333333343</v>
      </c>
      <c r="T91" s="62">
        <v>48.592592592592595</v>
      </c>
      <c r="U91" s="62">
        <v>100</v>
      </c>
      <c r="V91" s="62">
        <v>51.851851851851855</v>
      </c>
      <c r="W91" s="62">
        <v>60</v>
      </c>
      <c r="X91" s="62">
        <v>28.148148148148145</v>
      </c>
      <c r="Y91" s="62">
        <v>53.333333333333336</v>
      </c>
      <c r="Z91" s="62">
        <v>34.074074074074069</v>
      </c>
      <c r="AA91" s="62">
        <v>73.333333333333329</v>
      </c>
      <c r="AB91" s="62">
        <v>46.666666666666664</v>
      </c>
      <c r="AC91" s="62">
        <v>100</v>
      </c>
      <c r="AD91" s="62">
        <v>82.222222222222229</v>
      </c>
      <c r="AE91" s="62">
        <v>52.592592592592588</v>
      </c>
      <c r="AF91" s="62">
        <v>52.592592592592588</v>
      </c>
      <c r="AG91" s="62">
        <v>51.851851851851855</v>
      </c>
      <c r="AH91" s="62">
        <v>93.333333333333329</v>
      </c>
      <c r="AI91" s="62">
        <v>59.259259259259252</v>
      </c>
      <c r="AJ91" s="62">
        <v>92.307692307692307</v>
      </c>
      <c r="AK91" s="62">
        <v>58.974358974358971</v>
      </c>
      <c r="AL91" s="62">
        <v>73.333333333333329</v>
      </c>
      <c r="AM91" s="62">
        <v>39.999999999999993</v>
      </c>
      <c r="AN91" s="62">
        <v>40</v>
      </c>
      <c r="AO91" s="62">
        <v>24.444444444444446</v>
      </c>
      <c r="AP91" s="62">
        <v>73.333333333333329</v>
      </c>
      <c r="AQ91" s="62">
        <v>37.037037037037031</v>
      </c>
      <c r="AR91" s="62">
        <v>53.333333333333336</v>
      </c>
      <c r="AS91" s="62">
        <v>27.407407407407408</v>
      </c>
      <c r="AT91" s="62">
        <v>62.962962962962962</v>
      </c>
      <c r="AU91" s="62">
        <v>60</v>
      </c>
      <c r="AV91" s="62">
        <v>56.296296296296291</v>
      </c>
      <c r="AW91" s="62">
        <v>87.407407407407405</v>
      </c>
      <c r="AX91" s="62">
        <v>86.666666666666671</v>
      </c>
      <c r="AY91" s="62">
        <v>42.857142857142854</v>
      </c>
      <c r="AZ91" s="62">
        <v>72.095238095238102</v>
      </c>
      <c r="BA91" s="62">
        <v>52.148148148148152</v>
      </c>
      <c r="BB91" s="62">
        <v>57.142857142857139</v>
      </c>
      <c r="BC91" s="62">
        <v>39.25925925925926</v>
      </c>
      <c r="BD91" s="62">
        <v>50</v>
      </c>
      <c r="BE91" s="62">
        <v>33.333333333333329</v>
      </c>
      <c r="BF91" s="62">
        <v>73.333333333333329</v>
      </c>
      <c r="BG91" s="62">
        <v>54.074074074074069</v>
      </c>
      <c r="BH91" s="62">
        <v>86.666666666666671</v>
      </c>
      <c r="BI91" s="62">
        <v>57.037037037037038</v>
      </c>
      <c r="BJ91" s="62">
        <v>93.333333333333329</v>
      </c>
      <c r="BK91" s="62">
        <v>77.037037037037038</v>
      </c>
      <c r="BL91" s="62">
        <v>50.222222222222221</v>
      </c>
      <c r="BM91" s="62">
        <v>57.777777777777779</v>
      </c>
      <c r="BN91" s="62">
        <v>64.444444444444443</v>
      </c>
      <c r="BO91" s="62">
        <v>45.185185185185183</v>
      </c>
      <c r="BP91" s="62">
        <v>44.444444444444443</v>
      </c>
      <c r="BQ91" s="62">
        <v>37.037037037037031</v>
      </c>
      <c r="BR91" s="62">
        <v>77.037037037037038</v>
      </c>
      <c r="BS91" s="62">
        <v>55.56878306878307</v>
      </c>
      <c r="BT91" s="62">
        <v>85.185185185185176</v>
      </c>
      <c r="BU91" s="62">
        <v>28.571428571428573</v>
      </c>
      <c r="BV91" s="62">
        <v>91.851851851851862</v>
      </c>
      <c r="BW91" s="62">
        <v>16.666666666666664</v>
      </c>
      <c r="BX91" s="62">
        <v>87.407407407407405</v>
      </c>
      <c r="BY91" s="62">
        <v>85.185185185185176</v>
      </c>
      <c r="BZ91" s="62">
        <v>86.666666666666671</v>
      </c>
      <c r="CA91" s="62">
        <v>90.370370370370367</v>
      </c>
      <c r="CB91" s="62">
        <v>100</v>
      </c>
      <c r="CC91" s="62">
        <v>65.925925925925924</v>
      </c>
      <c r="CD91" s="62">
        <v>73.333333333333329</v>
      </c>
      <c r="CE91" s="62">
        <v>60</v>
      </c>
      <c r="CF91" s="62">
        <v>60</v>
      </c>
      <c r="CG91" s="62">
        <v>39.25925925925926</v>
      </c>
      <c r="CH91" s="62">
        <v>80</v>
      </c>
      <c r="CI91" s="62">
        <v>40.74074074074074</v>
      </c>
      <c r="CJ91" s="62">
        <v>73.333333333333329</v>
      </c>
      <c r="CK91" s="62">
        <v>34.074074074074069</v>
      </c>
    </row>
    <row r="92" spans="1:89">
      <c r="A92" s="60" t="s">
        <v>110</v>
      </c>
      <c r="B92" s="61" t="s">
        <v>209</v>
      </c>
      <c r="C92" s="62">
        <v>100</v>
      </c>
      <c r="D92" s="62">
        <v>91.1111111111111</v>
      </c>
      <c r="E92" s="62">
        <v>100</v>
      </c>
      <c r="F92" s="62">
        <v>86.666666666666671</v>
      </c>
      <c r="G92" s="62">
        <v>100</v>
      </c>
      <c r="H92" s="62">
        <v>71.851851851851848</v>
      </c>
      <c r="I92" s="62">
        <v>100</v>
      </c>
      <c r="J92" s="62">
        <v>71.111111111111114</v>
      </c>
      <c r="K92" s="62">
        <v>84.126984126984127</v>
      </c>
      <c r="L92" s="62">
        <v>69.629629629629633</v>
      </c>
      <c r="M92" s="62">
        <v>80</v>
      </c>
      <c r="N92" s="62">
        <v>34.074074074074069</v>
      </c>
      <c r="O92" s="62">
        <v>93.333333333333329</v>
      </c>
      <c r="P92" s="62">
        <v>50.370370370370367</v>
      </c>
      <c r="Q92" s="62">
        <v>73.333333333333329</v>
      </c>
      <c r="R92" s="62">
        <v>47.407407407407405</v>
      </c>
      <c r="S92" s="62">
        <v>85.333333333333329</v>
      </c>
      <c r="T92" s="62">
        <v>46.370370370370367</v>
      </c>
      <c r="U92" s="62">
        <v>93.333333333333329</v>
      </c>
      <c r="V92" s="62">
        <v>51.851851851851855</v>
      </c>
      <c r="W92" s="62">
        <v>80</v>
      </c>
      <c r="X92" s="62">
        <v>39.999999999999993</v>
      </c>
      <c r="Y92" s="62">
        <v>86.666666666666671</v>
      </c>
      <c r="Z92" s="62">
        <v>45.925925925925931</v>
      </c>
      <c r="AA92" s="62">
        <v>73.333333333333329</v>
      </c>
      <c r="AB92" s="62">
        <v>40.74074074074074</v>
      </c>
      <c r="AC92" s="62">
        <v>93.333333333333329</v>
      </c>
      <c r="AD92" s="62">
        <v>53.333333333333329</v>
      </c>
      <c r="AE92" s="62">
        <v>61.111111111111107</v>
      </c>
      <c r="AF92" s="62">
        <v>63.703703703703702</v>
      </c>
      <c r="AG92" s="62">
        <v>62.962962962962962</v>
      </c>
      <c r="AH92" s="62">
        <v>100</v>
      </c>
      <c r="AI92" s="62">
        <v>69.629629629629633</v>
      </c>
      <c r="AJ92" s="62">
        <v>100</v>
      </c>
      <c r="AK92" s="62">
        <v>71.111111111111114</v>
      </c>
      <c r="AL92" s="62">
        <v>100</v>
      </c>
      <c r="AM92" s="62">
        <v>63.703703703703702</v>
      </c>
      <c r="AN92" s="62">
        <v>73.333333333333329</v>
      </c>
      <c r="AO92" s="62">
        <v>34.074074074074069</v>
      </c>
      <c r="AP92" s="62">
        <v>93.333333333333329</v>
      </c>
      <c r="AQ92" s="62">
        <v>50.370370370370367</v>
      </c>
      <c r="AR92" s="62">
        <v>80</v>
      </c>
      <c r="AS92" s="62">
        <v>37.777777777777779</v>
      </c>
      <c r="AT92" s="62">
        <v>68.888888888888886</v>
      </c>
      <c r="AU92" s="62">
        <v>72.222222222222214</v>
      </c>
      <c r="AV92" s="62">
        <v>62.962962962962962</v>
      </c>
      <c r="AW92" s="62">
        <v>77.777777777777771</v>
      </c>
      <c r="AX92" s="62">
        <v>74.81481481481481</v>
      </c>
      <c r="AY92" s="62">
        <v>64.444444444444443</v>
      </c>
      <c r="AZ92" s="62">
        <v>96</v>
      </c>
      <c r="BA92" s="62">
        <v>66.38095238095238</v>
      </c>
      <c r="BB92" s="62">
        <v>93.333333333333329</v>
      </c>
      <c r="BC92" s="62">
        <v>65.925925925925924</v>
      </c>
      <c r="BD92" s="62">
        <v>93.333333333333329</v>
      </c>
      <c r="BE92" s="62">
        <v>65.185185185185176</v>
      </c>
      <c r="BF92" s="62">
        <v>93.333333333333329</v>
      </c>
      <c r="BG92" s="62">
        <v>59.259259259259252</v>
      </c>
      <c r="BH92" s="62">
        <v>100</v>
      </c>
      <c r="BI92" s="62">
        <v>67.460317460317455</v>
      </c>
      <c r="BJ92" s="62">
        <v>100</v>
      </c>
      <c r="BK92" s="62">
        <v>74.074074074074076</v>
      </c>
      <c r="BL92" s="62">
        <v>66.518518518518519</v>
      </c>
      <c r="BM92" s="62">
        <v>43.703703703703702</v>
      </c>
      <c r="BN92" s="62">
        <v>38.518518518518519</v>
      </c>
      <c r="BO92" s="62">
        <v>22.962962962962965</v>
      </c>
      <c r="BP92" s="62">
        <v>27.407407407407408</v>
      </c>
      <c r="BQ92" s="62">
        <v>34.814814814814817</v>
      </c>
      <c r="BR92" s="62">
        <v>59.523809523809518</v>
      </c>
      <c r="BS92" s="62">
        <v>71.481481481481481</v>
      </c>
      <c r="BT92" s="62">
        <v>73.333333333333329</v>
      </c>
      <c r="BU92" s="62">
        <v>70.370370370370367</v>
      </c>
      <c r="BV92" s="62">
        <v>79.999999999999986</v>
      </c>
      <c r="BW92" s="62">
        <v>62.222222222222214</v>
      </c>
      <c r="BX92" s="62">
        <v>75.308641975308646</v>
      </c>
      <c r="BY92" s="62">
        <v>82.222222222222229</v>
      </c>
      <c r="BZ92" s="62">
        <v>78.518518518518519</v>
      </c>
      <c r="CA92" s="62">
        <v>65.185185185185176</v>
      </c>
      <c r="CB92" s="62">
        <v>86.666666666666671</v>
      </c>
      <c r="CC92" s="62">
        <v>57.037037037037038</v>
      </c>
      <c r="CD92" s="62">
        <v>80</v>
      </c>
      <c r="CE92" s="62">
        <v>44.444444444444443</v>
      </c>
      <c r="CF92" s="62">
        <v>86.666666666666671</v>
      </c>
      <c r="CG92" s="62">
        <v>45.925925925925931</v>
      </c>
      <c r="CH92" s="62">
        <v>93.333333333333329</v>
      </c>
      <c r="CI92" s="62">
        <v>50.370370370370367</v>
      </c>
      <c r="CJ92" s="62">
        <v>93.333333333333329</v>
      </c>
      <c r="CK92" s="62">
        <v>54.814814814814817</v>
      </c>
    </row>
    <row r="93" spans="1:89">
      <c r="A93" s="60" t="s">
        <v>127</v>
      </c>
      <c r="B93" s="61" t="s">
        <v>210</v>
      </c>
      <c r="C93" s="62">
        <v>90.909090909090907</v>
      </c>
      <c r="D93" s="62">
        <v>65.555555555555557</v>
      </c>
      <c r="E93" s="62">
        <v>100</v>
      </c>
      <c r="F93" s="62">
        <v>64.646464646464651</v>
      </c>
      <c r="G93" s="62">
        <v>72.727272727272734</v>
      </c>
      <c r="H93" s="62">
        <v>57.575757575757571</v>
      </c>
      <c r="I93" s="62">
        <v>72.727272727272734</v>
      </c>
      <c r="J93" s="62">
        <v>51.515151515151516</v>
      </c>
      <c r="K93" s="62">
        <v>65.656565656565661</v>
      </c>
      <c r="L93" s="62">
        <v>67.777777777777771</v>
      </c>
      <c r="M93" s="62">
        <v>83.333333333333343</v>
      </c>
      <c r="N93" s="62">
        <v>44.444444444444443</v>
      </c>
      <c r="O93" s="62">
        <v>91.666666666666657</v>
      </c>
      <c r="P93" s="62">
        <v>51.851851851851855</v>
      </c>
      <c r="Q93" s="62">
        <v>76.923076923076934</v>
      </c>
      <c r="R93" s="62">
        <v>48.717948717948723</v>
      </c>
      <c r="S93" s="62">
        <v>66.363636363636346</v>
      </c>
      <c r="T93" s="62">
        <v>49.784511784511785</v>
      </c>
      <c r="U93" s="62">
        <v>66.666666666666657</v>
      </c>
      <c r="V93" s="62">
        <v>46.296296296296298</v>
      </c>
      <c r="W93" s="62">
        <v>50</v>
      </c>
      <c r="X93" s="62">
        <v>44.444444444444443</v>
      </c>
      <c r="Y93" s="62">
        <v>41.666666666666671</v>
      </c>
      <c r="Z93" s="62">
        <v>39.999999999999993</v>
      </c>
      <c r="AA93" s="62">
        <v>81.818181818181827</v>
      </c>
      <c r="AB93" s="62">
        <v>51.515151515151516</v>
      </c>
      <c r="AC93" s="62">
        <v>91.666666666666657</v>
      </c>
      <c r="AD93" s="62">
        <v>66.666666666666657</v>
      </c>
      <c r="AE93" s="62">
        <v>58.119658119658119</v>
      </c>
      <c r="AF93" s="62">
        <v>57.264957264957268</v>
      </c>
      <c r="AG93" s="62">
        <v>50.427350427350426</v>
      </c>
      <c r="AH93" s="62">
        <v>92.307692307692307</v>
      </c>
      <c r="AI93" s="62">
        <v>66.666666666666657</v>
      </c>
      <c r="AJ93" s="62">
        <v>84.615384615384613</v>
      </c>
      <c r="AK93" s="62">
        <v>65.81196581196582</v>
      </c>
      <c r="AL93" s="62">
        <v>92.307692307692307</v>
      </c>
      <c r="AM93" s="62">
        <v>45.299145299145295</v>
      </c>
      <c r="AN93" s="62">
        <v>66.666666666666657</v>
      </c>
      <c r="AO93" s="62">
        <v>30.303030303030301</v>
      </c>
      <c r="AP93" s="62">
        <v>90.909090909090907</v>
      </c>
      <c r="AQ93" s="62">
        <v>43.333333333333336</v>
      </c>
      <c r="AR93" s="62">
        <v>69.230769230769226</v>
      </c>
      <c r="AS93" s="62">
        <v>41.666666666666664</v>
      </c>
      <c r="AT93" s="62">
        <v>63.247863247863251</v>
      </c>
      <c r="AU93" s="62">
        <v>47.008547008547005</v>
      </c>
      <c r="AV93" s="62">
        <v>50.427350427350426</v>
      </c>
      <c r="AW93" s="62">
        <v>74.358974358974365</v>
      </c>
      <c r="AX93" s="62">
        <v>52.136752136752136</v>
      </c>
      <c r="AY93" s="62">
        <v>59.82905982905983</v>
      </c>
      <c r="AZ93" s="62">
        <v>84.060606060606048</v>
      </c>
      <c r="BA93" s="62">
        <v>67.740740740740733</v>
      </c>
      <c r="BB93" s="62">
        <v>100</v>
      </c>
      <c r="BC93" s="62">
        <v>64.81481481481481</v>
      </c>
      <c r="BD93" s="62">
        <v>75</v>
      </c>
      <c r="BE93" s="62">
        <v>57.407407407407412</v>
      </c>
      <c r="BF93" s="62">
        <v>63.636363636363633</v>
      </c>
      <c r="BG93" s="62">
        <v>60</v>
      </c>
      <c r="BH93" s="62">
        <v>90</v>
      </c>
      <c r="BI93" s="62">
        <v>77.777777777777771</v>
      </c>
      <c r="BJ93" s="62">
        <v>91.666666666666657</v>
      </c>
      <c r="BK93" s="62">
        <v>78.703703703703709</v>
      </c>
      <c r="BL93" s="62">
        <v>62.208754208754208</v>
      </c>
      <c r="BM93" s="62">
        <v>53.703703703703695</v>
      </c>
      <c r="BN93" s="62">
        <v>37.37373737373737</v>
      </c>
      <c r="BO93" s="62">
        <v>34.444444444444436</v>
      </c>
      <c r="BP93" s="62">
        <v>42.222222222222221</v>
      </c>
      <c r="BQ93" s="62">
        <v>21.212121212121211</v>
      </c>
      <c r="BR93" s="62">
        <v>38.383838383838381</v>
      </c>
      <c r="BS93" s="62">
        <v>37.980769230769226</v>
      </c>
      <c r="BT93" s="62">
        <v>30.555555555555554</v>
      </c>
      <c r="BU93" s="62">
        <v>23.076923076923077</v>
      </c>
      <c r="BV93" s="62">
        <v>45.299145299145295</v>
      </c>
      <c r="BW93" s="62">
        <v>52.991452991452988</v>
      </c>
      <c r="BX93" s="62">
        <v>76.851851851851848</v>
      </c>
      <c r="BY93" s="62">
        <v>82.407407407407405</v>
      </c>
      <c r="BZ93" s="62">
        <v>78.703703703703709</v>
      </c>
      <c r="CA93" s="62">
        <v>69.444444444444443</v>
      </c>
      <c r="CB93" s="62">
        <v>90.909090909090907</v>
      </c>
      <c r="CC93" s="62">
        <v>46.464646464646464</v>
      </c>
      <c r="CD93" s="62">
        <v>72.727272727272734</v>
      </c>
      <c r="CE93" s="62">
        <v>34.444444444444436</v>
      </c>
      <c r="CF93" s="62">
        <v>20</v>
      </c>
      <c r="CG93" s="62">
        <v>26.984126984126981</v>
      </c>
      <c r="CH93" s="62">
        <v>84.615384615384613</v>
      </c>
      <c r="CI93" s="62">
        <v>44.444444444444443</v>
      </c>
      <c r="CJ93" s="62">
        <v>84.615384615384613</v>
      </c>
      <c r="CK93" s="62">
        <v>53.84615384615384</v>
      </c>
    </row>
    <row r="94" spans="1:89">
      <c r="A94" s="60" t="s">
        <v>127</v>
      </c>
      <c r="B94" s="61" t="s">
        <v>211</v>
      </c>
      <c r="C94" s="62">
        <v>100</v>
      </c>
      <c r="D94" s="62">
        <v>82.828282828282838</v>
      </c>
      <c r="E94" s="62">
        <v>100</v>
      </c>
      <c r="F94" s="62">
        <v>76.767676767676761</v>
      </c>
      <c r="G94" s="62">
        <v>100</v>
      </c>
      <c r="H94" s="62">
        <v>77.777777777777771</v>
      </c>
      <c r="I94" s="62">
        <v>100</v>
      </c>
      <c r="J94" s="62">
        <v>61.111111111111107</v>
      </c>
      <c r="K94" s="62">
        <v>94.444444444444443</v>
      </c>
      <c r="L94" s="62">
        <v>92.063492063492063</v>
      </c>
      <c r="M94" s="62">
        <v>80</v>
      </c>
      <c r="N94" s="62">
        <v>44.444444444444443</v>
      </c>
      <c r="O94" s="62">
        <v>100</v>
      </c>
      <c r="P94" s="62">
        <v>53.333333333333329</v>
      </c>
      <c r="Q94" s="62">
        <v>81.818181818181827</v>
      </c>
      <c r="R94" s="62">
        <v>62.62626262626263</v>
      </c>
      <c r="S94" s="62">
        <v>68.666666666666657</v>
      </c>
      <c r="T94" s="62">
        <v>55.111111111111107</v>
      </c>
      <c r="U94" s="62">
        <v>90</v>
      </c>
      <c r="V94" s="62">
        <v>64.444444444444443</v>
      </c>
      <c r="W94" s="62">
        <v>70</v>
      </c>
      <c r="X94" s="62">
        <v>62.5</v>
      </c>
      <c r="Y94" s="62">
        <v>50</v>
      </c>
      <c r="Z94" s="62">
        <v>49.206349206349209</v>
      </c>
      <c r="AA94" s="62">
        <v>55.555555555555557</v>
      </c>
      <c r="AB94" s="62">
        <v>39.682539682539677</v>
      </c>
      <c r="AC94" s="62">
        <v>77.777777777777786</v>
      </c>
      <c r="AD94" s="62">
        <v>59.722222222222221</v>
      </c>
      <c r="AE94" s="62">
        <v>57.777777777777779</v>
      </c>
      <c r="AF94" s="62">
        <v>64.444444444444443</v>
      </c>
      <c r="AG94" s="62">
        <v>63.63636363636364</v>
      </c>
      <c r="AH94" s="62">
        <v>100</v>
      </c>
      <c r="AI94" s="62">
        <v>81.111111111111114</v>
      </c>
      <c r="AJ94" s="62">
        <v>75</v>
      </c>
      <c r="AK94" s="62">
        <v>55.555555555555557</v>
      </c>
      <c r="AL94" s="62">
        <v>90</v>
      </c>
      <c r="AM94" s="62">
        <v>50.617283950617278</v>
      </c>
      <c r="AN94" s="62">
        <v>50</v>
      </c>
      <c r="AO94" s="62">
        <v>34.920634920634924</v>
      </c>
      <c r="AP94" s="62">
        <v>100</v>
      </c>
      <c r="AQ94" s="62">
        <v>49.494949494949488</v>
      </c>
      <c r="AR94" s="62">
        <v>57.142857142857139</v>
      </c>
      <c r="AS94" s="62">
        <v>53.703703703703695</v>
      </c>
      <c r="AT94" s="62">
        <v>71.111111111111114</v>
      </c>
      <c r="AU94" s="62">
        <v>61.111111111111107</v>
      </c>
      <c r="AV94" s="62">
        <v>61.111111111111107</v>
      </c>
      <c r="AW94" s="62">
        <v>76.19047619047619</v>
      </c>
      <c r="AX94" s="62">
        <v>35.555555555555557</v>
      </c>
      <c r="AY94" s="62">
        <v>44.444444444444443</v>
      </c>
      <c r="AZ94" s="62">
        <v>85.142857142857139</v>
      </c>
      <c r="BA94" s="62">
        <v>60.492063492063494</v>
      </c>
      <c r="BB94" s="62">
        <v>90</v>
      </c>
      <c r="BC94" s="62">
        <v>60</v>
      </c>
      <c r="BD94" s="62">
        <v>85.714285714285708</v>
      </c>
      <c r="BE94" s="62">
        <v>65.079365079365076</v>
      </c>
      <c r="BF94" s="62">
        <v>62.5</v>
      </c>
      <c r="BG94" s="62">
        <v>52.38095238095238</v>
      </c>
      <c r="BH94" s="62">
        <v>87.5</v>
      </c>
      <c r="BI94" s="62">
        <v>50</v>
      </c>
      <c r="BJ94" s="62">
        <v>100</v>
      </c>
      <c r="BK94" s="62">
        <v>75</v>
      </c>
      <c r="BL94" s="62">
        <v>65.456790123456798</v>
      </c>
      <c r="BM94" s="62">
        <v>64.444444444444443</v>
      </c>
      <c r="BN94" s="62">
        <v>44.444444444444443</v>
      </c>
      <c r="BO94" s="62">
        <v>16.049382716049383</v>
      </c>
      <c r="BP94" s="62">
        <v>33.333333333333329</v>
      </c>
      <c r="BQ94" s="62">
        <v>14.444444444444441</v>
      </c>
      <c r="BR94" s="62">
        <v>57.777777777777779</v>
      </c>
      <c r="BS94" s="62">
        <v>36.792929292929287</v>
      </c>
      <c r="BT94" s="62">
        <v>27.777777777777779</v>
      </c>
      <c r="BU94" s="62">
        <v>17.777777777777779</v>
      </c>
      <c r="BV94" s="62">
        <v>39.999999999999993</v>
      </c>
      <c r="BW94" s="62">
        <v>61.616161616161619</v>
      </c>
      <c r="BX94" s="62">
        <v>85.858585858585869</v>
      </c>
      <c r="BY94" s="62">
        <v>89.89898989898991</v>
      </c>
      <c r="BZ94" s="62">
        <v>88.888888888888886</v>
      </c>
      <c r="CA94" s="62">
        <v>78.787878787878796</v>
      </c>
      <c r="CB94" s="62">
        <v>75</v>
      </c>
      <c r="CC94" s="62">
        <v>45.833333333333329</v>
      </c>
      <c r="CD94" s="62">
        <v>66.666666666666657</v>
      </c>
      <c r="CE94" s="62">
        <v>36.111111111111107</v>
      </c>
      <c r="CF94" s="62">
        <v>33.333333333333329</v>
      </c>
      <c r="CG94" s="62">
        <v>17.777777777777779</v>
      </c>
      <c r="CH94" s="62">
        <v>100</v>
      </c>
      <c r="CI94" s="62">
        <v>54.320987654320987</v>
      </c>
      <c r="CJ94" s="62">
        <v>100</v>
      </c>
      <c r="CK94" s="62">
        <v>52.222222222222221</v>
      </c>
    </row>
    <row r="97" spans="1:89">
      <c r="A97" s="100" t="s">
        <v>227</v>
      </c>
      <c r="B97" s="214"/>
      <c r="C97" s="215">
        <f>AVERAGE(C13:C94)</f>
        <v>85.992327460980704</v>
      </c>
      <c r="D97" s="215">
        <f t="shared" ref="D97:BE97" si="3">AVERAGE(D13:D94)</f>
        <v>62.829446405993409</v>
      </c>
      <c r="E97" s="215">
        <f t="shared" si="3"/>
        <v>87.380644124725919</v>
      </c>
      <c r="F97" s="215">
        <f t="shared" si="3"/>
        <v>61.048691188277481</v>
      </c>
      <c r="G97" s="215">
        <f t="shared" si="3"/>
        <v>80.619729584937602</v>
      </c>
      <c r="H97" s="215">
        <f t="shared" si="3"/>
        <v>52.80264811818261</v>
      </c>
      <c r="I97" s="215">
        <f t="shared" si="3"/>
        <v>74.69851615386051</v>
      </c>
      <c r="J97" s="215">
        <f t="shared" si="3"/>
        <v>50.003268303014131</v>
      </c>
      <c r="K97" s="215">
        <f t="shared" si="3"/>
        <v>58.413947746016262</v>
      </c>
      <c r="L97" s="215">
        <f t="shared" si="3"/>
        <v>56.759393060833361</v>
      </c>
      <c r="M97" s="215">
        <f t="shared" si="3"/>
        <v>61.344298933968929</v>
      </c>
      <c r="N97" s="215">
        <f t="shared" si="3"/>
        <v>38.656716016884424</v>
      </c>
      <c r="O97" s="215">
        <f t="shared" si="3"/>
        <v>80.260943524035369</v>
      </c>
      <c r="P97" s="215">
        <f t="shared" si="3"/>
        <v>49.105823514955688</v>
      </c>
      <c r="Q97" s="215">
        <f t="shared" si="3"/>
        <v>75.06241129598753</v>
      </c>
      <c r="R97" s="215">
        <f t="shared" si="3"/>
        <v>49.081363022560545</v>
      </c>
      <c r="S97" s="215">
        <f t="shared" si="3"/>
        <v>69.188683674083435</v>
      </c>
      <c r="T97" s="215">
        <f t="shared" si="3"/>
        <v>47.679163433024478</v>
      </c>
      <c r="U97" s="215">
        <f t="shared" si="3"/>
        <v>80.443852108158183</v>
      </c>
      <c r="V97" s="215">
        <f t="shared" si="3"/>
        <v>51.770090540116833</v>
      </c>
      <c r="W97" s="215">
        <f t="shared" si="3"/>
        <v>59.70016156555053</v>
      </c>
      <c r="X97" s="215">
        <f t="shared" si="3"/>
        <v>41.953082706146432</v>
      </c>
      <c r="Y97" s="215">
        <f t="shared" si="3"/>
        <v>59.713401471837024</v>
      </c>
      <c r="Z97" s="215">
        <f t="shared" si="3"/>
        <v>42.80351991512152</v>
      </c>
      <c r="AA97" s="215">
        <f t="shared" si="3"/>
        <v>65.991385445033984</v>
      </c>
      <c r="AB97" s="215">
        <f t="shared" si="3"/>
        <v>44.451937019112023</v>
      </c>
      <c r="AC97" s="215">
        <f t="shared" si="3"/>
        <v>80.094617779837421</v>
      </c>
      <c r="AD97" s="215">
        <f t="shared" si="3"/>
        <v>57.30478782248273</v>
      </c>
      <c r="AE97" s="215">
        <f t="shared" si="3"/>
        <v>53.598899402169693</v>
      </c>
      <c r="AF97" s="215">
        <f t="shared" si="3"/>
        <v>56.20303915584671</v>
      </c>
      <c r="AG97" s="215">
        <f t="shared" si="3"/>
        <v>53.532685826387336</v>
      </c>
      <c r="AH97" s="215">
        <f t="shared" si="3"/>
        <v>93.398404544812095</v>
      </c>
      <c r="AI97" s="215">
        <f t="shared" si="3"/>
        <v>66.647135654205442</v>
      </c>
      <c r="AJ97" s="215">
        <f t="shared" si="3"/>
        <v>80.030635114924948</v>
      </c>
      <c r="AK97" s="215">
        <f t="shared" si="3"/>
        <v>59.268970207788776</v>
      </c>
      <c r="AL97" s="215">
        <f t="shared" si="3"/>
        <v>79.730493812320077</v>
      </c>
      <c r="AM97" s="215">
        <f t="shared" si="3"/>
        <v>53.598430833418561</v>
      </c>
      <c r="AN97" s="215">
        <f t="shared" si="3"/>
        <v>54.420422953421522</v>
      </c>
      <c r="AO97" s="215">
        <f t="shared" si="3"/>
        <v>39.276018994633695</v>
      </c>
      <c r="AP97" s="215">
        <f t="shared" si="3"/>
        <v>73.940637017215209</v>
      </c>
      <c r="AQ97" s="215">
        <f t="shared" si="3"/>
        <v>44.542039104232735</v>
      </c>
      <c r="AR97" s="215">
        <f t="shared" si="3"/>
        <v>52.1574249959057</v>
      </c>
      <c r="AS97" s="215">
        <f t="shared" si="3"/>
        <v>38.881079548814583</v>
      </c>
      <c r="AT97" s="215">
        <f t="shared" si="3"/>
        <v>60.714576120199226</v>
      </c>
      <c r="AU97" s="215">
        <f t="shared" si="3"/>
        <v>51.994829703383289</v>
      </c>
      <c r="AV97" s="215">
        <f t="shared" si="3"/>
        <v>48.083955285338419</v>
      </c>
      <c r="AW97" s="215">
        <f t="shared" si="3"/>
        <v>63.659522682591493</v>
      </c>
      <c r="AX97" s="215">
        <f t="shared" si="3"/>
        <v>58.471370368174341</v>
      </c>
      <c r="AY97" s="215">
        <f t="shared" si="3"/>
        <v>50.534267086738211</v>
      </c>
      <c r="AZ97" s="215">
        <f t="shared" si="3"/>
        <v>74.591125677499463</v>
      </c>
      <c r="BA97" s="215">
        <f t="shared" si="3"/>
        <v>55.123055008606158</v>
      </c>
      <c r="BB97" s="215">
        <f t="shared" si="3"/>
        <v>80.449555702230398</v>
      </c>
      <c r="BC97" s="215">
        <f t="shared" si="3"/>
        <v>56.287243748209626</v>
      </c>
      <c r="BD97" s="215">
        <f t="shared" si="3"/>
        <v>68.871811686895711</v>
      </c>
      <c r="BE97" s="215">
        <f t="shared" si="3"/>
        <v>50.848076663557187</v>
      </c>
      <c r="BF97" s="215">
        <f t="shared" ref="BF97:CA97" si="4">AVERAGE(BF13:BF94)</f>
        <v>69.915311791707921</v>
      </c>
      <c r="BG97" s="215">
        <f t="shared" si="4"/>
        <v>53.13162242779768</v>
      </c>
      <c r="BH97" s="215">
        <f t="shared" si="4"/>
        <v>69.833657473711142</v>
      </c>
      <c r="BI97" s="215">
        <f t="shared" si="4"/>
        <v>54.266678712570993</v>
      </c>
      <c r="BJ97" s="215">
        <f t="shared" si="4"/>
        <v>83.88529173295214</v>
      </c>
      <c r="BK97" s="215">
        <f t="shared" si="4"/>
        <v>62.598934166956418</v>
      </c>
      <c r="BL97" s="215">
        <f t="shared" si="4"/>
        <v>71.056006891954056</v>
      </c>
      <c r="BM97" s="215">
        <f t="shared" si="4"/>
        <v>35.911579632705894</v>
      </c>
      <c r="BN97" s="215">
        <f t="shared" si="4"/>
        <v>30.693790058967252</v>
      </c>
      <c r="BO97" s="215">
        <f t="shared" si="4"/>
        <v>23.162040171246293</v>
      </c>
      <c r="BP97" s="215">
        <f t="shared" si="4"/>
        <v>25.551363787970462</v>
      </c>
      <c r="BQ97" s="215">
        <f t="shared" si="4"/>
        <v>29.401191889339849</v>
      </c>
      <c r="BR97" s="215">
        <f t="shared" si="4"/>
        <v>41.745122559050984</v>
      </c>
      <c r="BS97" s="215">
        <f t="shared" si="4"/>
        <v>44.161077947759267</v>
      </c>
      <c r="BT97" s="215">
        <f t="shared" si="4"/>
        <v>40.730276963758811</v>
      </c>
      <c r="BU97" s="215">
        <f t="shared" si="4"/>
        <v>28.095292613575854</v>
      </c>
      <c r="BV97" s="215">
        <f t="shared" si="4"/>
        <v>57.942446784586679</v>
      </c>
      <c r="BW97" s="215">
        <f t="shared" si="4"/>
        <v>49.876295429115785</v>
      </c>
      <c r="BX97" s="215">
        <f t="shared" si="4"/>
        <v>74.43056654389477</v>
      </c>
      <c r="BY97" s="215">
        <f t="shared" si="4"/>
        <v>77.888886596584385</v>
      </c>
      <c r="BZ97" s="215">
        <f t="shared" si="4"/>
        <v>76.228536933736535</v>
      </c>
      <c r="CA97" s="215">
        <f t="shared" si="4"/>
        <v>69.174276101363361</v>
      </c>
      <c r="CB97" s="215">
        <f t="shared" ref="CB97:CK97" si="5">AVERAGE(CB13:CB94)</f>
        <v>72.380347445853744</v>
      </c>
      <c r="CC97" s="215">
        <f t="shared" si="5"/>
        <v>46.826812632266062</v>
      </c>
      <c r="CD97" s="215">
        <f t="shared" si="5"/>
        <v>45.126353998305206</v>
      </c>
      <c r="CE97" s="215">
        <f t="shared" si="5"/>
        <v>32.791707656903732</v>
      </c>
      <c r="CF97" s="215">
        <f t="shared" si="5"/>
        <v>41.365738876632122</v>
      </c>
      <c r="CG97" s="215">
        <f t="shared" si="5"/>
        <v>30.728228886123624</v>
      </c>
      <c r="CH97" s="215">
        <f t="shared" si="5"/>
        <v>67.427288043745804</v>
      </c>
      <c r="CI97" s="215">
        <f t="shared" si="5"/>
        <v>38.40360940492458</v>
      </c>
      <c r="CJ97" s="215">
        <f t="shared" si="5"/>
        <v>72.438369541556114</v>
      </c>
      <c r="CK97" s="215">
        <f t="shared" si="5"/>
        <v>46.274430774772043</v>
      </c>
    </row>
    <row r="98" spans="1:89">
      <c r="A98" s="100" t="s">
        <v>115</v>
      </c>
      <c r="B98" s="214"/>
      <c r="C98" s="215">
        <f>AVERAGEIF($A$13:$A$94,$A$98,C13:C94)</f>
        <v>75.263266145619099</v>
      </c>
      <c r="D98" s="215">
        <f t="shared" ref="D98:BE98" si="6">AVERAGEIF($A$13:$A$94,$A$98,D13:D94)</f>
        <v>56.651465818132472</v>
      </c>
      <c r="E98" s="215">
        <f t="shared" si="6"/>
        <v>77.214313464313463</v>
      </c>
      <c r="F98" s="215">
        <f t="shared" si="6"/>
        <v>52.717282717282721</v>
      </c>
      <c r="G98" s="215">
        <f t="shared" si="6"/>
        <v>61.922978981802515</v>
      </c>
      <c r="H98" s="215">
        <f t="shared" si="6"/>
        <v>39.340751840751835</v>
      </c>
      <c r="I98" s="215">
        <f t="shared" si="6"/>
        <v>60.764260249554361</v>
      </c>
      <c r="J98" s="215">
        <f t="shared" si="6"/>
        <v>39.614189822523159</v>
      </c>
      <c r="K98" s="215">
        <f t="shared" si="6"/>
        <v>44.645867600413048</v>
      </c>
      <c r="L98" s="215">
        <f t="shared" si="6"/>
        <v>53.522486772486765</v>
      </c>
      <c r="M98" s="215">
        <f t="shared" si="6"/>
        <v>53.41575091575092</v>
      </c>
      <c r="N98" s="215">
        <f t="shared" si="6"/>
        <v>35.902677569344235</v>
      </c>
      <c r="O98" s="215">
        <f t="shared" si="6"/>
        <v>64.847472788649256</v>
      </c>
      <c r="P98" s="215">
        <f t="shared" si="6"/>
        <v>45.312771333604665</v>
      </c>
      <c r="Q98" s="215">
        <f t="shared" si="6"/>
        <v>58.284967096886589</v>
      </c>
      <c r="R98" s="215">
        <f t="shared" si="6"/>
        <v>40.272967772967768</v>
      </c>
      <c r="S98" s="215">
        <f t="shared" si="6"/>
        <v>69.568367467490276</v>
      </c>
      <c r="T98" s="215">
        <f t="shared" si="6"/>
        <v>44.228684286581377</v>
      </c>
      <c r="U98" s="215">
        <f t="shared" si="6"/>
        <v>84.48480531813864</v>
      </c>
      <c r="V98" s="215">
        <f t="shared" si="6"/>
        <v>51.344867748611065</v>
      </c>
      <c r="W98" s="215">
        <f t="shared" si="6"/>
        <v>49.662189662189661</v>
      </c>
      <c r="X98" s="215">
        <f t="shared" si="6"/>
        <v>31.103471691706982</v>
      </c>
      <c r="Y98" s="215">
        <f t="shared" si="6"/>
        <v>65.396905725853102</v>
      </c>
      <c r="Z98" s="215">
        <f t="shared" si="6"/>
        <v>36.917014587293224</v>
      </c>
      <c r="AA98" s="215">
        <f t="shared" si="6"/>
        <v>67.539682539682559</v>
      </c>
      <c r="AB98" s="215">
        <f t="shared" si="6"/>
        <v>45.098102696141915</v>
      </c>
      <c r="AC98" s="215">
        <f t="shared" si="6"/>
        <v>80.758254091587418</v>
      </c>
      <c r="AD98" s="215">
        <f t="shared" si="6"/>
        <v>55.274156671215493</v>
      </c>
      <c r="AE98" s="215">
        <f t="shared" si="6"/>
        <v>48.647187960913449</v>
      </c>
      <c r="AF98" s="215">
        <f t="shared" si="6"/>
        <v>47.801478659321795</v>
      </c>
      <c r="AG98" s="215">
        <f t="shared" si="6"/>
        <v>43.166786009923264</v>
      </c>
      <c r="AH98" s="215">
        <f t="shared" si="6"/>
        <v>84.43945150918131</v>
      </c>
      <c r="AI98" s="215">
        <f t="shared" si="6"/>
        <v>57.816704900038218</v>
      </c>
      <c r="AJ98" s="215">
        <f t="shared" si="6"/>
        <v>73.625516640222514</v>
      </c>
      <c r="AK98" s="215">
        <f t="shared" si="6"/>
        <v>60.969585667298084</v>
      </c>
      <c r="AL98" s="215">
        <f t="shared" si="6"/>
        <v>58.229023884455913</v>
      </c>
      <c r="AM98" s="215">
        <f t="shared" si="6"/>
        <v>43.695833034068329</v>
      </c>
      <c r="AN98" s="215">
        <f t="shared" si="6"/>
        <v>36.72036297036297</v>
      </c>
      <c r="AO98" s="215">
        <f t="shared" si="6"/>
        <v>30.381192881192884</v>
      </c>
      <c r="AP98" s="215">
        <f t="shared" si="6"/>
        <v>60.172389256613855</v>
      </c>
      <c r="AQ98" s="215">
        <f t="shared" si="6"/>
        <v>40.246800524578298</v>
      </c>
      <c r="AR98" s="215">
        <f t="shared" si="6"/>
        <v>31.338200569483988</v>
      </c>
      <c r="AS98" s="215">
        <f t="shared" si="6"/>
        <v>29.070600181711288</v>
      </c>
      <c r="AT98" s="215">
        <f t="shared" si="6"/>
        <v>57.43517878333526</v>
      </c>
      <c r="AU98" s="215">
        <f t="shared" si="6"/>
        <v>42.233098858485853</v>
      </c>
      <c r="AV98" s="215">
        <f t="shared" si="6"/>
        <v>43.59471353666401</v>
      </c>
      <c r="AW98" s="215">
        <f t="shared" si="6"/>
        <v>69.735574752461886</v>
      </c>
      <c r="AX98" s="215">
        <f t="shared" si="6"/>
        <v>76.193840845543633</v>
      </c>
      <c r="AY98" s="215">
        <f t="shared" si="6"/>
        <v>34.773894406247344</v>
      </c>
      <c r="AZ98" s="215">
        <f t="shared" si="6"/>
        <v>69.778665807303568</v>
      </c>
      <c r="BA98" s="215">
        <f t="shared" si="6"/>
        <v>50.008945401993536</v>
      </c>
      <c r="BB98" s="215">
        <f t="shared" si="6"/>
        <v>75.539275539275536</v>
      </c>
      <c r="BC98" s="215">
        <f t="shared" si="6"/>
        <v>52.949660633484157</v>
      </c>
      <c r="BD98" s="215">
        <f t="shared" si="6"/>
        <v>58.945860020421428</v>
      </c>
      <c r="BE98" s="215">
        <f t="shared" si="6"/>
        <v>41.914877061935883</v>
      </c>
      <c r="BF98" s="215">
        <f t="shared" ref="BF98:CA98" si="7">AVERAGEIF($A$13:$A$94,$A$98,BF13:BF94)</f>
        <v>69.693103737221392</v>
      </c>
      <c r="BG98" s="215">
        <f t="shared" si="7"/>
        <v>49.336045218398155</v>
      </c>
      <c r="BH98" s="215">
        <f t="shared" si="7"/>
        <v>66.181139122315599</v>
      </c>
      <c r="BI98" s="215">
        <f t="shared" si="7"/>
        <v>55.240148196030546</v>
      </c>
      <c r="BJ98" s="215">
        <f t="shared" si="7"/>
        <v>78.533950617283949</v>
      </c>
      <c r="BK98" s="215">
        <f t="shared" si="7"/>
        <v>54.304957025545264</v>
      </c>
      <c r="BL98" s="215">
        <f t="shared" si="7"/>
        <v>71.704590022771839</v>
      </c>
      <c r="BM98" s="215">
        <f t="shared" si="7"/>
        <v>32.579562693199051</v>
      </c>
      <c r="BN98" s="215">
        <f t="shared" si="7"/>
        <v>25.340724090724095</v>
      </c>
      <c r="BO98" s="215">
        <f t="shared" si="7"/>
        <v>27.784622784622783</v>
      </c>
      <c r="BP98" s="215">
        <f t="shared" si="7"/>
        <v>22.318073340800616</v>
      </c>
      <c r="BQ98" s="215">
        <f t="shared" si="7"/>
        <v>33.454066976794245</v>
      </c>
      <c r="BR98" s="215">
        <f t="shared" si="7"/>
        <v>35.764780669966427</v>
      </c>
      <c r="BS98" s="215">
        <f t="shared" si="7"/>
        <v>44.556883151439393</v>
      </c>
      <c r="BT98" s="215">
        <f t="shared" si="7"/>
        <v>46.249898192622652</v>
      </c>
      <c r="BU98" s="215">
        <f t="shared" si="7"/>
        <v>28.342749298631649</v>
      </c>
      <c r="BV98" s="215">
        <f t="shared" si="7"/>
        <v>76.503760973575211</v>
      </c>
      <c r="BW98" s="215">
        <f t="shared" si="7"/>
        <v>27.131124140928065</v>
      </c>
      <c r="BX98" s="215">
        <f t="shared" si="7"/>
        <v>61.314774979635651</v>
      </c>
      <c r="BY98" s="215">
        <f t="shared" si="7"/>
        <v>77.350033007927749</v>
      </c>
      <c r="BZ98" s="215">
        <f t="shared" si="7"/>
        <v>66.754028708363066</v>
      </c>
      <c r="CA98" s="215">
        <f t="shared" si="7"/>
        <v>39.840263222616166</v>
      </c>
      <c r="CB98" s="215">
        <f t="shared" ref="CB98:CK98" si="8">AVERAGEIF($A$13:$A$94,$A$98,CB13:CB94)</f>
        <v>60.438084876939349</v>
      </c>
      <c r="CC98" s="215">
        <f t="shared" si="8"/>
        <v>47.213969158413605</v>
      </c>
      <c r="CD98" s="215">
        <f t="shared" si="8"/>
        <v>38.847663032155012</v>
      </c>
      <c r="CE98" s="215">
        <f t="shared" si="8"/>
        <v>32.18795093795093</v>
      </c>
      <c r="CF98" s="215">
        <f t="shared" si="8"/>
        <v>36.199949782837486</v>
      </c>
      <c r="CG98" s="215">
        <f t="shared" si="8"/>
        <v>32.801689051689046</v>
      </c>
      <c r="CH98" s="215">
        <f t="shared" si="8"/>
        <v>66.239544768956534</v>
      </c>
      <c r="CI98" s="215">
        <f t="shared" si="8"/>
        <v>37.892231225564558</v>
      </c>
      <c r="CJ98" s="215">
        <f t="shared" si="8"/>
        <v>56.165820060416173</v>
      </c>
      <c r="CK98" s="215">
        <f t="shared" si="8"/>
        <v>41.661998132586369</v>
      </c>
    </row>
    <row r="99" spans="1:89">
      <c r="A99" s="100" t="s">
        <v>112</v>
      </c>
      <c r="B99" s="214"/>
      <c r="C99" s="215">
        <f>AVERAGEIF($A$13:$A$94,$A$99,C13:C94)</f>
        <v>94.53947368421052</v>
      </c>
      <c r="D99" s="215">
        <f t="shared" ref="D99:BE99" si="9">AVERAGEIF($A$13:$A$94,$A$99,D13:D94)</f>
        <v>63.97500365978626</v>
      </c>
      <c r="E99" s="215">
        <f t="shared" si="9"/>
        <v>90.4383116883117</v>
      </c>
      <c r="F99" s="215">
        <f t="shared" si="9"/>
        <v>62.734648067981389</v>
      </c>
      <c r="G99" s="215">
        <f t="shared" si="9"/>
        <v>78.138528138528144</v>
      </c>
      <c r="H99" s="215">
        <f t="shared" si="9"/>
        <v>51.404493520435537</v>
      </c>
      <c r="I99" s="215">
        <f t="shared" si="9"/>
        <v>71.454545454545453</v>
      </c>
      <c r="J99" s="215">
        <f t="shared" si="9"/>
        <v>50.215608465608469</v>
      </c>
      <c r="K99" s="215">
        <f t="shared" si="9"/>
        <v>60.473785473785469</v>
      </c>
      <c r="L99" s="215">
        <f t="shared" si="9"/>
        <v>61.469135802469133</v>
      </c>
      <c r="M99" s="215">
        <f t="shared" si="9"/>
        <v>43.913419913419908</v>
      </c>
      <c r="N99" s="215">
        <f t="shared" si="9"/>
        <v>33.856922398589063</v>
      </c>
      <c r="O99" s="215">
        <f t="shared" si="9"/>
        <v>85.090909090909093</v>
      </c>
      <c r="P99" s="215">
        <f t="shared" si="9"/>
        <v>56.077777777777769</v>
      </c>
      <c r="Q99" s="215">
        <f t="shared" si="9"/>
        <v>74.803827751196167</v>
      </c>
      <c r="R99" s="215">
        <f t="shared" si="9"/>
        <v>49.568753749486909</v>
      </c>
      <c r="S99" s="215">
        <f t="shared" si="9"/>
        <v>50.20621769534813</v>
      </c>
      <c r="T99" s="215">
        <f t="shared" si="9"/>
        <v>45.489417989417987</v>
      </c>
      <c r="U99" s="215">
        <f t="shared" si="9"/>
        <v>47.906236275801497</v>
      </c>
      <c r="V99" s="215">
        <f t="shared" si="9"/>
        <v>46.613756613756607</v>
      </c>
      <c r="W99" s="215">
        <f t="shared" si="9"/>
        <v>38.898550724637673</v>
      </c>
      <c r="X99" s="215">
        <f t="shared" si="9"/>
        <v>33.576278659611994</v>
      </c>
      <c r="Y99" s="215">
        <f t="shared" si="9"/>
        <v>58.742424242424235</v>
      </c>
      <c r="Z99" s="215">
        <f t="shared" si="9"/>
        <v>47.499118165784836</v>
      </c>
      <c r="AA99" s="215">
        <f t="shared" si="9"/>
        <v>50.98989898989899</v>
      </c>
      <c r="AB99" s="215">
        <f t="shared" si="9"/>
        <v>46.656084656084658</v>
      </c>
      <c r="AC99" s="215">
        <f t="shared" si="9"/>
        <v>54.493978243978248</v>
      </c>
      <c r="AD99" s="215">
        <f t="shared" si="9"/>
        <v>53.101851851851848</v>
      </c>
      <c r="AE99" s="215">
        <f t="shared" si="9"/>
        <v>60.770796197266783</v>
      </c>
      <c r="AF99" s="215">
        <f t="shared" si="9"/>
        <v>59.109500805152983</v>
      </c>
      <c r="AG99" s="215">
        <f t="shared" si="9"/>
        <v>55.560481197309841</v>
      </c>
      <c r="AH99" s="215">
        <f t="shared" si="9"/>
        <v>89.78947368421052</v>
      </c>
      <c r="AI99" s="215">
        <f t="shared" si="9"/>
        <v>68.980703392468087</v>
      </c>
      <c r="AJ99" s="215">
        <f t="shared" si="9"/>
        <v>74.666666666666671</v>
      </c>
      <c r="AK99" s="215">
        <f t="shared" si="9"/>
        <v>63.156994784445772</v>
      </c>
      <c r="AL99" s="215">
        <f t="shared" si="9"/>
        <v>80.777777777777786</v>
      </c>
      <c r="AM99" s="215">
        <f t="shared" si="9"/>
        <v>60.023328523328516</v>
      </c>
      <c r="AN99" s="215">
        <f t="shared" si="9"/>
        <v>48.2156862745098</v>
      </c>
      <c r="AO99" s="215">
        <f t="shared" si="9"/>
        <v>39.895943562610221</v>
      </c>
      <c r="AP99" s="215">
        <f t="shared" si="9"/>
        <v>65.025974025974023</v>
      </c>
      <c r="AQ99" s="215">
        <f t="shared" si="9"/>
        <v>45.346122287298755</v>
      </c>
      <c r="AR99" s="215">
        <f t="shared" si="9"/>
        <v>51.583959899749381</v>
      </c>
      <c r="AS99" s="215">
        <f t="shared" si="9"/>
        <v>41.717948717948715</v>
      </c>
      <c r="AT99" s="215">
        <f t="shared" si="9"/>
        <v>61.15468409586056</v>
      </c>
      <c r="AU99" s="215">
        <f t="shared" si="9"/>
        <v>62.017973856209139</v>
      </c>
      <c r="AV99" s="215">
        <f t="shared" si="9"/>
        <v>59.597494553376897</v>
      </c>
      <c r="AW99" s="215">
        <f t="shared" si="9"/>
        <v>59.857075023741686</v>
      </c>
      <c r="AX99" s="215">
        <f t="shared" si="9"/>
        <v>73.016191325014844</v>
      </c>
      <c r="AY99" s="215">
        <f t="shared" si="9"/>
        <v>55.993827160493822</v>
      </c>
      <c r="AZ99" s="215">
        <f t="shared" si="9"/>
        <v>50.461390948233053</v>
      </c>
      <c r="BA99" s="215">
        <f t="shared" si="9"/>
        <v>48.861701261701263</v>
      </c>
      <c r="BB99" s="215">
        <f t="shared" si="9"/>
        <v>53.825757575757578</v>
      </c>
      <c r="BC99" s="215">
        <f t="shared" si="9"/>
        <v>50.11803011803012</v>
      </c>
      <c r="BD99" s="215">
        <f t="shared" si="9"/>
        <v>44.447552447552447</v>
      </c>
      <c r="BE99" s="215">
        <f t="shared" si="9"/>
        <v>40.587301587301582</v>
      </c>
      <c r="BF99" s="215">
        <f t="shared" ref="BF99:CA99" si="10">AVERAGEIF($A$13:$A$94,$A$99,BF13:BF94)</f>
        <v>49.624819624819622</v>
      </c>
      <c r="BG99" s="215">
        <f t="shared" si="10"/>
        <v>48.285714285714292</v>
      </c>
      <c r="BH99" s="215">
        <f t="shared" si="10"/>
        <v>52.676767676767668</v>
      </c>
      <c r="BI99" s="215">
        <f t="shared" si="10"/>
        <v>57.486772486772487</v>
      </c>
      <c r="BJ99" s="215">
        <f t="shared" si="10"/>
        <v>51.732057416267935</v>
      </c>
      <c r="BK99" s="215">
        <f t="shared" si="10"/>
        <v>47.830687830687829</v>
      </c>
      <c r="BL99" s="215">
        <f t="shared" si="10"/>
        <v>69.792165601440956</v>
      </c>
      <c r="BM99" s="215">
        <f t="shared" si="10"/>
        <v>31.547889147889151</v>
      </c>
      <c r="BN99" s="215">
        <f t="shared" si="10"/>
        <v>40.06666666666667</v>
      </c>
      <c r="BO99" s="215">
        <f t="shared" si="10"/>
        <v>16.305916305916305</v>
      </c>
      <c r="BP99" s="215">
        <f t="shared" si="10"/>
        <v>22.350279886511771</v>
      </c>
      <c r="BQ99" s="215">
        <f t="shared" si="10"/>
        <v>40.768419985811292</v>
      </c>
      <c r="BR99" s="215">
        <f t="shared" si="10"/>
        <v>42.12025012025012</v>
      </c>
      <c r="BS99" s="215">
        <f t="shared" si="10"/>
        <v>43.462738496071829</v>
      </c>
      <c r="BT99" s="215">
        <f t="shared" si="10"/>
        <v>35.605283605283603</v>
      </c>
      <c r="BU99" s="215">
        <f t="shared" si="10"/>
        <v>13.978243978243976</v>
      </c>
      <c r="BV99" s="215">
        <f t="shared" si="10"/>
        <v>73.683760683760696</v>
      </c>
      <c r="BW99" s="215">
        <f t="shared" si="10"/>
        <v>50.58366571699905</v>
      </c>
      <c r="BX99" s="215">
        <f t="shared" si="10"/>
        <v>76.235347985347985</v>
      </c>
      <c r="BY99" s="215">
        <f t="shared" si="10"/>
        <v>75.608974358974365</v>
      </c>
      <c r="BZ99" s="215">
        <f t="shared" si="10"/>
        <v>82.870370370370367</v>
      </c>
      <c r="CA99" s="215">
        <f t="shared" si="10"/>
        <v>70.226699226699225</v>
      </c>
      <c r="CB99" s="215">
        <f t="shared" ref="CB99:CK99" si="11">AVERAGEIF($A$13:$A$94,$A$99,CB13:CB94)</f>
        <v>71.222222222222229</v>
      </c>
      <c r="CC99" s="215">
        <f t="shared" si="11"/>
        <v>49.400932400932405</v>
      </c>
      <c r="CD99" s="215">
        <f t="shared" si="11"/>
        <v>60.424242424242422</v>
      </c>
      <c r="CE99" s="215">
        <f t="shared" si="11"/>
        <v>37.228871346518403</v>
      </c>
      <c r="CF99" s="215">
        <f t="shared" si="11"/>
        <v>50.544871794871796</v>
      </c>
      <c r="CG99" s="215">
        <f t="shared" si="11"/>
        <v>37.715247715247713</v>
      </c>
      <c r="CH99" s="215">
        <f t="shared" si="11"/>
        <v>65.666666666666671</v>
      </c>
      <c r="CI99" s="215">
        <f t="shared" si="11"/>
        <v>48.926406926406926</v>
      </c>
      <c r="CJ99" s="215">
        <f t="shared" si="11"/>
        <v>75.21536796536796</v>
      </c>
      <c r="CK99" s="215">
        <f t="shared" si="11"/>
        <v>51.138121138121143</v>
      </c>
    </row>
    <row r="100" spans="1:89">
      <c r="A100" s="100" t="s">
        <v>119</v>
      </c>
      <c r="B100" s="214"/>
      <c r="C100" s="215">
        <f>AVERAGEIF($A$13:$A$94,$A$100,C13:C94)</f>
        <v>92.407135348311826</v>
      </c>
      <c r="D100" s="215">
        <f t="shared" ref="D100:BE100" si="12">AVERAGEIF($A$13:$A$94,$A$100,D13:D94)</f>
        <v>66.646503886988327</v>
      </c>
      <c r="E100" s="215">
        <f t="shared" si="12"/>
        <v>89.575501392110397</v>
      </c>
      <c r="F100" s="215">
        <f t="shared" si="12"/>
        <v>62.019949005243113</v>
      </c>
      <c r="G100" s="215">
        <f t="shared" si="12"/>
        <v>89.076707606119385</v>
      </c>
      <c r="H100" s="215">
        <f t="shared" si="12"/>
        <v>57.089593413122827</v>
      </c>
      <c r="I100" s="215">
        <f t="shared" si="12"/>
        <v>78.954444248561884</v>
      </c>
      <c r="J100" s="215">
        <f t="shared" si="12"/>
        <v>51.020518152871098</v>
      </c>
      <c r="K100" s="215">
        <f t="shared" si="12"/>
        <v>49.347776406599934</v>
      </c>
      <c r="L100" s="215">
        <f t="shared" si="12"/>
        <v>51.999342342479579</v>
      </c>
      <c r="M100" s="215">
        <f t="shared" si="12"/>
        <v>69.407896025543096</v>
      </c>
      <c r="N100" s="215">
        <f t="shared" si="12"/>
        <v>40.04465033876798</v>
      </c>
      <c r="O100" s="215">
        <f t="shared" si="12"/>
        <v>83.938616170450061</v>
      </c>
      <c r="P100" s="215">
        <f t="shared" si="12"/>
        <v>51.231638731638732</v>
      </c>
      <c r="Q100" s="215">
        <f t="shared" si="12"/>
        <v>87.452057746175399</v>
      </c>
      <c r="R100" s="215">
        <f t="shared" si="12"/>
        <v>52.33400314282666</v>
      </c>
      <c r="S100" s="215">
        <f t="shared" si="12"/>
        <v>74.217999512982203</v>
      </c>
      <c r="T100" s="215">
        <f t="shared" si="12"/>
        <v>48.520455760651835</v>
      </c>
      <c r="U100" s="215">
        <f t="shared" si="12"/>
        <v>91.529842706313303</v>
      </c>
      <c r="V100" s="215">
        <f t="shared" si="12"/>
        <v>57.026930041635921</v>
      </c>
      <c r="W100" s="215">
        <f t="shared" si="12"/>
        <v>65.595728761818719</v>
      </c>
      <c r="X100" s="215">
        <f t="shared" si="12"/>
        <v>43.42866102670024</v>
      </c>
      <c r="Y100" s="215">
        <f t="shared" si="12"/>
        <v>57.080386933328121</v>
      </c>
      <c r="Z100" s="215">
        <f t="shared" si="12"/>
        <v>38.529781765075889</v>
      </c>
      <c r="AA100" s="215">
        <f t="shared" si="12"/>
        <v>72.381580837463204</v>
      </c>
      <c r="AB100" s="215">
        <f t="shared" si="12"/>
        <v>47.106705930235336</v>
      </c>
      <c r="AC100" s="215">
        <f t="shared" si="12"/>
        <v>84.502458325987732</v>
      </c>
      <c r="AD100" s="215">
        <f t="shared" si="12"/>
        <v>56.510200039611796</v>
      </c>
      <c r="AE100" s="215">
        <f t="shared" si="12"/>
        <v>53.393535850283257</v>
      </c>
      <c r="AF100" s="215">
        <f t="shared" si="12"/>
        <v>59.179676532617705</v>
      </c>
      <c r="AG100" s="215">
        <f t="shared" si="12"/>
        <v>60.506590359531536</v>
      </c>
      <c r="AH100" s="215">
        <f t="shared" si="12"/>
        <v>97.34432234432235</v>
      </c>
      <c r="AI100" s="215">
        <f t="shared" si="12"/>
        <v>67.893373873766024</v>
      </c>
      <c r="AJ100" s="215">
        <f t="shared" si="12"/>
        <v>91.762453233041498</v>
      </c>
      <c r="AK100" s="215">
        <f t="shared" si="12"/>
        <v>65.410754822519522</v>
      </c>
      <c r="AL100" s="215">
        <f t="shared" si="12"/>
        <v>95.000293823823242</v>
      </c>
      <c r="AM100" s="215">
        <f t="shared" si="12"/>
        <v>65.067927714986524</v>
      </c>
      <c r="AN100" s="215">
        <f t="shared" si="12"/>
        <v>78.875275051745646</v>
      </c>
      <c r="AO100" s="215">
        <f t="shared" si="12"/>
        <v>49.886765376961456</v>
      </c>
      <c r="AP100" s="215">
        <f t="shared" si="12"/>
        <v>81.764118234706473</v>
      </c>
      <c r="AQ100" s="215">
        <f t="shared" si="12"/>
        <v>47.779649544355422</v>
      </c>
      <c r="AR100" s="215">
        <f t="shared" si="12"/>
        <v>56.687724040665216</v>
      </c>
      <c r="AS100" s="215">
        <f t="shared" si="12"/>
        <v>40.188794502519997</v>
      </c>
      <c r="AT100" s="215">
        <f t="shared" si="12"/>
        <v>59.650937297996123</v>
      </c>
      <c r="AU100" s="215">
        <f t="shared" si="12"/>
        <v>50.759534583063981</v>
      </c>
      <c r="AV100" s="215">
        <f t="shared" si="12"/>
        <v>48.622684505037448</v>
      </c>
      <c r="AW100" s="215">
        <f t="shared" si="12"/>
        <v>48.760096006347446</v>
      </c>
      <c r="AX100" s="215">
        <f t="shared" si="12"/>
        <v>53.140574449686333</v>
      </c>
      <c r="AY100" s="215">
        <f t="shared" si="12"/>
        <v>59.431835625607256</v>
      </c>
      <c r="AZ100" s="215">
        <f t="shared" si="12"/>
        <v>78.486511950179761</v>
      </c>
      <c r="BA100" s="215">
        <f t="shared" si="12"/>
        <v>54.727572899141535</v>
      </c>
      <c r="BB100" s="215">
        <f t="shared" si="12"/>
        <v>85.364744828412654</v>
      </c>
      <c r="BC100" s="215">
        <f t="shared" si="12"/>
        <v>57.11192765114334</v>
      </c>
      <c r="BD100" s="215">
        <f t="shared" si="12"/>
        <v>71.720192533341319</v>
      </c>
      <c r="BE100" s="215">
        <f t="shared" si="12"/>
        <v>51.063213293605443</v>
      </c>
      <c r="BF100" s="215">
        <f t="shared" ref="BF100:CA100" si="13">AVERAGEIF($A$13:$A$94,$A$100,BF13:BF94)</f>
        <v>75.481365040188578</v>
      </c>
      <c r="BG100" s="215">
        <f t="shared" si="13"/>
        <v>51.043402857128349</v>
      </c>
      <c r="BH100" s="215">
        <f t="shared" si="13"/>
        <v>72.523692186321938</v>
      </c>
      <c r="BI100" s="215">
        <f t="shared" si="13"/>
        <v>51.280564025662059</v>
      </c>
      <c r="BJ100" s="215">
        <f t="shared" si="13"/>
        <v>87.342565162634358</v>
      </c>
      <c r="BK100" s="215">
        <f t="shared" si="13"/>
        <v>63.138756668168433</v>
      </c>
      <c r="BL100" s="215">
        <f t="shared" si="13"/>
        <v>76.813449600935186</v>
      </c>
      <c r="BM100" s="215">
        <f t="shared" si="13"/>
        <v>29.704668009166273</v>
      </c>
      <c r="BN100" s="215">
        <f t="shared" si="13"/>
        <v>23.502042619689679</v>
      </c>
      <c r="BO100" s="215">
        <f t="shared" si="13"/>
        <v>19.987526090467263</v>
      </c>
      <c r="BP100" s="215">
        <f t="shared" si="13"/>
        <v>21.934170532786453</v>
      </c>
      <c r="BQ100" s="215">
        <f t="shared" si="13"/>
        <v>20.804344743214408</v>
      </c>
      <c r="BR100" s="215">
        <f t="shared" si="13"/>
        <v>41.539769235847658</v>
      </c>
      <c r="BS100" s="215">
        <f t="shared" si="13"/>
        <v>40.747995356559365</v>
      </c>
      <c r="BT100" s="215">
        <f t="shared" si="13"/>
        <v>29.397984539276347</v>
      </c>
      <c r="BU100" s="215">
        <f t="shared" si="13"/>
        <v>19.715651088200108</v>
      </c>
      <c r="BV100" s="215">
        <f t="shared" si="13"/>
        <v>52.738605748986373</v>
      </c>
      <c r="BW100" s="215">
        <f t="shared" si="13"/>
        <v>61.139740049774645</v>
      </c>
      <c r="BX100" s="215">
        <f t="shared" si="13"/>
        <v>77.814245859228564</v>
      </c>
      <c r="BY100" s="215">
        <f t="shared" si="13"/>
        <v>81.107879049055512</v>
      </c>
      <c r="BZ100" s="215">
        <f t="shared" si="13"/>
        <v>78.017464401547457</v>
      </c>
      <c r="CA100" s="215">
        <f t="shared" si="13"/>
        <v>74.317394127082693</v>
      </c>
      <c r="CB100" s="215">
        <f t="shared" ref="CB100:CK100" si="14">AVERAGEIF($A$13:$A$94,$A$100,CB13:CB94)</f>
        <v>70.103241625732963</v>
      </c>
      <c r="CC100" s="215">
        <f t="shared" si="14"/>
        <v>44.758391465427223</v>
      </c>
      <c r="CD100" s="215">
        <f t="shared" si="14"/>
        <v>40.313575313575313</v>
      </c>
      <c r="CE100" s="215">
        <f t="shared" si="14"/>
        <v>27.530101585657139</v>
      </c>
      <c r="CF100" s="215">
        <f t="shared" si="14"/>
        <v>41.62422544775486</v>
      </c>
      <c r="CG100" s="215">
        <f t="shared" si="14"/>
        <v>30.0319433652767</v>
      </c>
      <c r="CH100" s="215">
        <f t="shared" si="14"/>
        <v>65.880330741922435</v>
      </c>
      <c r="CI100" s="215">
        <f t="shared" si="14"/>
        <v>35.152921110245217</v>
      </c>
      <c r="CJ100" s="215">
        <f t="shared" si="14"/>
        <v>82.343202741126632</v>
      </c>
      <c r="CK100" s="215">
        <f t="shared" si="14"/>
        <v>51.244747179003241</v>
      </c>
    </row>
    <row r="101" spans="1:89">
      <c r="A101" s="100" t="s">
        <v>127</v>
      </c>
      <c r="B101" s="214"/>
      <c r="C101" s="215">
        <f>AVERAGEIF($A$13:$A$94,$A$101,C13:C94)</f>
        <v>89.489121989121998</v>
      </c>
      <c r="D101" s="215">
        <f t="shared" ref="D101:BE101" si="15">AVERAGEIF($A$13:$A$94,$A$101,D13:D94)</f>
        <v>66.972058079901231</v>
      </c>
      <c r="E101" s="215">
        <f t="shared" si="15"/>
        <v>95.583696940314582</v>
      </c>
      <c r="F101" s="215">
        <f t="shared" si="15"/>
        <v>66.641547813116446</v>
      </c>
      <c r="G101" s="215">
        <f t="shared" si="15"/>
        <v>87.215111277611285</v>
      </c>
      <c r="H101" s="215">
        <f t="shared" si="15"/>
        <v>62.381926896632784</v>
      </c>
      <c r="I101" s="215">
        <f t="shared" si="15"/>
        <v>86.273809523809533</v>
      </c>
      <c r="J101" s="215">
        <f t="shared" si="15"/>
        <v>56.461087886332983</v>
      </c>
      <c r="K101" s="215">
        <f t="shared" si="15"/>
        <v>69.510646035155816</v>
      </c>
      <c r="L101" s="215">
        <f t="shared" si="15"/>
        <v>59.07295482295482</v>
      </c>
      <c r="M101" s="215">
        <f t="shared" si="15"/>
        <v>76.166820924173877</v>
      </c>
      <c r="N101" s="215">
        <f t="shared" si="15"/>
        <v>45.643291077114611</v>
      </c>
      <c r="O101" s="215">
        <f t="shared" si="15"/>
        <v>85.440574131750608</v>
      </c>
      <c r="P101" s="215">
        <f t="shared" si="15"/>
        <v>50.870117083352383</v>
      </c>
      <c r="Q101" s="215">
        <f t="shared" si="15"/>
        <v>82.660887723387731</v>
      </c>
      <c r="R101" s="215">
        <f t="shared" si="15"/>
        <v>53.279995467495461</v>
      </c>
      <c r="S101" s="215">
        <f t="shared" si="15"/>
        <v>75.399430226636099</v>
      </c>
      <c r="T101" s="215">
        <f t="shared" si="15"/>
        <v>53.802056322399459</v>
      </c>
      <c r="U101" s="215">
        <f t="shared" si="15"/>
        <v>84.342750386868047</v>
      </c>
      <c r="V101" s="215">
        <f t="shared" si="15"/>
        <v>56.542910248792587</v>
      </c>
      <c r="W101" s="215">
        <f t="shared" si="15"/>
        <v>70.014534485122724</v>
      </c>
      <c r="X101" s="215">
        <f t="shared" si="15"/>
        <v>51.85198828948829</v>
      </c>
      <c r="Y101" s="215">
        <f t="shared" si="15"/>
        <v>62.937129047423163</v>
      </c>
      <c r="Z101" s="215">
        <f t="shared" si="15"/>
        <v>44.994675078008399</v>
      </c>
      <c r="AA101" s="215">
        <f t="shared" si="15"/>
        <v>71.734917451829205</v>
      </c>
      <c r="AB101" s="215">
        <f t="shared" si="15"/>
        <v>46.93266918266918</v>
      </c>
      <c r="AC101" s="215">
        <f t="shared" si="15"/>
        <v>87.96781976193742</v>
      </c>
      <c r="AD101" s="215">
        <f t="shared" si="15"/>
        <v>68.688038813038816</v>
      </c>
      <c r="AE101" s="215">
        <f t="shared" si="15"/>
        <v>58.63021727727611</v>
      </c>
      <c r="AF101" s="215">
        <f t="shared" si="15"/>
        <v>58.462224957322995</v>
      </c>
      <c r="AG101" s="215">
        <f t="shared" si="15"/>
        <v>55.570052677895816</v>
      </c>
      <c r="AH101" s="215">
        <f t="shared" si="15"/>
        <v>93.607328945564248</v>
      </c>
      <c r="AI101" s="215">
        <f t="shared" si="15"/>
        <v>70.585581901758374</v>
      </c>
      <c r="AJ101" s="215">
        <f t="shared" si="15"/>
        <v>78.762591575091562</v>
      </c>
      <c r="AK101" s="215">
        <f t="shared" si="15"/>
        <v>57.244986494986485</v>
      </c>
      <c r="AL101" s="215">
        <f t="shared" si="15"/>
        <v>81.836038961038952</v>
      </c>
      <c r="AM101" s="215">
        <f t="shared" si="15"/>
        <v>51.534675201341862</v>
      </c>
      <c r="AN101" s="215">
        <f t="shared" si="15"/>
        <v>60.756194785606553</v>
      </c>
      <c r="AO101" s="215">
        <f t="shared" si="15"/>
        <v>38.679760825594158</v>
      </c>
      <c r="AP101" s="215">
        <f t="shared" si="15"/>
        <v>81.394233217762647</v>
      </c>
      <c r="AQ101" s="215">
        <f t="shared" si="15"/>
        <v>47.17494311244311</v>
      </c>
      <c r="AR101" s="215">
        <f t="shared" si="15"/>
        <v>58.808503996003992</v>
      </c>
      <c r="AS101" s="215">
        <f t="shared" si="15"/>
        <v>43.222336305669629</v>
      </c>
      <c r="AT101" s="215">
        <f t="shared" si="15"/>
        <v>63.79097971745032</v>
      </c>
      <c r="AU101" s="215">
        <f t="shared" si="15"/>
        <v>53.739842220234365</v>
      </c>
      <c r="AV101" s="215">
        <f t="shared" si="15"/>
        <v>50.138483883581934</v>
      </c>
      <c r="AW101" s="215">
        <f t="shared" si="15"/>
        <v>65.792600826914537</v>
      </c>
      <c r="AX101" s="215">
        <f t="shared" si="15"/>
        <v>47.88452905119572</v>
      </c>
      <c r="AY101" s="215">
        <f t="shared" si="15"/>
        <v>54.451480618147286</v>
      </c>
      <c r="AZ101" s="215">
        <f t="shared" si="15"/>
        <v>83.438310708898939</v>
      </c>
      <c r="BA101" s="215">
        <f t="shared" si="15"/>
        <v>62.429237120903778</v>
      </c>
      <c r="BB101" s="215">
        <f t="shared" si="15"/>
        <v>89.853639416139416</v>
      </c>
      <c r="BC101" s="215">
        <f t="shared" si="15"/>
        <v>61.815604148937474</v>
      </c>
      <c r="BD101" s="215">
        <f t="shared" si="15"/>
        <v>82.877006571859511</v>
      </c>
      <c r="BE101" s="215">
        <f t="shared" si="15"/>
        <v>60.890143806810464</v>
      </c>
      <c r="BF101" s="215">
        <f t="shared" ref="BF101:CA101" si="16">AVERAGEIF($A$13:$A$94,$A$101,BF13:BF94)</f>
        <v>74.108349575261343</v>
      </c>
      <c r="BG101" s="215">
        <f t="shared" si="16"/>
        <v>58.43060488893822</v>
      </c>
      <c r="BH101" s="215">
        <f t="shared" si="16"/>
        <v>77.517815517815521</v>
      </c>
      <c r="BI101" s="215">
        <f t="shared" si="16"/>
        <v>58.88961038961039</v>
      </c>
      <c r="BJ101" s="215">
        <f t="shared" si="16"/>
        <v>92.834742463418948</v>
      </c>
      <c r="BK101" s="215">
        <f t="shared" si="16"/>
        <v>72.120222370222365</v>
      </c>
      <c r="BL101" s="215">
        <f t="shared" si="16"/>
        <v>74.364381569773741</v>
      </c>
      <c r="BM101" s="215">
        <f t="shared" si="16"/>
        <v>36.726411025430629</v>
      </c>
      <c r="BN101" s="215">
        <f t="shared" si="16"/>
        <v>27.045043010729284</v>
      </c>
      <c r="BO101" s="215">
        <f t="shared" si="16"/>
        <v>19.091625195791856</v>
      </c>
      <c r="BP101" s="215">
        <f t="shared" si="16"/>
        <v>23.834575917909248</v>
      </c>
      <c r="BQ101" s="215">
        <f t="shared" si="16"/>
        <v>21.480437001270339</v>
      </c>
      <c r="BR101" s="215">
        <f t="shared" si="16"/>
        <v>44.530130363463691</v>
      </c>
      <c r="BS101" s="215">
        <f t="shared" si="16"/>
        <v>43.071288506337531</v>
      </c>
      <c r="BT101" s="215">
        <f t="shared" si="16"/>
        <v>37.534136161587142</v>
      </c>
      <c r="BU101" s="215">
        <f t="shared" si="16"/>
        <v>28.049331750312142</v>
      </c>
      <c r="BV101" s="215">
        <f t="shared" si="16"/>
        <v>47.748975244073272</v>
      </c>
      <c r="BW101" s="215">
        <f t="shared" si="16"/>
        <v>58.95271086937754</v>
      </c>
      <c r="BX101" s="215">
        <f t="shared" si="16"/>
        <v>77.344198950408114</v>
      </c>
      <c r="BY101" s="215">
        <f t="shared" si="16"/>
        <v>78.682715795460894</v>
      </c>
      <c r="BZ101" s="215">
        <f t="shared" si="16"/>
        <v>76.610811664733234</v>
      </c>
      <c r="CA101" s="215">
        <f t="shared" si="16"/>
        <v>76.739069391030171</v>
      </c>
      <c r="CB101" s="215">
        <f t="shared" ref="CB101:CK101" si="17">AVERAGEIF($A$13:$A$94,$A$101,CB13:CB94)</f>
        <v>78.926933768845544</v>
      </c>
      <c r="CC101" s="215">
        <f t="shared" si="17"/>
        <v>49.236610611610608</v>
      </c>
      <c r="CD101" s="215">
        <f t="shared" si="17"/>
        <v>49.772116772116775</v>
      </c>
      <c r="CE101" s="215">
        <f t="shared" si="17"/>
        <v>34.243672993672995</v>
      </c>
      <c r="CF101" s="215">
        <f t="shared" si="17"/>
        <v>37.757601875248938</v>
      </c>
      <c r="CG101" s="215">
        <f t="shared" si="17"/>
        <v>26.796771130104467</v>
      </c>
      <c r="CH101" s="215">
        <f t="shared" si="17"/>
        <v>77.488483738483723</v>
      </c>
      <c r="CI101" s="215">
        <f t="shared" si="17"/>
        <v>41.746841121841115</v>
      </c>
      <c r="CJ101" s="215">
        <f t="shared" si="17"/>
        <v>83.243818681318686</v>
      </c>
      <c r="CK101" s="215">
        <f t="shared" si="17"/>
        <v>49.656889769634866</v>
      </c>
    </row>
    <row r="102" spans="1:89">
      <c r="A102" s="100" t="s">
        <v>122</v>
      </c>
      <c r="B102" s="214"/>
      <c r="C102" s="215">
        <f>AVERAGEIF($A$13:$A$94,$A$102,C13:C94)</f>
        <v>79.305416805416797</v>
      </c>
      <c r="D102" s="215">
        <f t="shared" ref="D102:BE102" si="18">AVERAGEIF($A$13:$A$94,$A$102,D13:D94)</f>
        <v>57.642126392126386</v>
      </c>
      <c r="E102" s="215">
        <f t="shared" si="18"/>
        <v>86.946386946386937</v>
      </c>
      <c r="F102" s="215">
        <f t="shared" si="18"/>
        <v>61.409465020576135</v>
      </c>
      <c r="G102" s="215">
        <f t="shared" si="18"/>
        <v>73.267010767010774</v>
      </c>
      <c r="H102" s="215">
        <f t="shared" si="18"/>
        <v>46.058663558663561</v>
      </c>
      <c r="I102" s="215">
        <f t="shared" si="18"/>
        <v>60.000832500832502</v>
      </c>
      <c r="J102" s="215">
        <f t="shared" si="18"/>
        <v>44.055782180782181</v>
      </c>
      <c r="K102" s="215">
        <f t="shared" si="18"/>
        <v>53.998511776289554</v>
      </c>
      <c r="L102" s="215">
        <f t="shared" si="18"/>
        <v>59.656331322997993</v>
      </c>
      <c r="M102" s="215">
        <f t="shared" si="18"/>
        <v>44.91804491804492</v>
      </c>
      <c r="N102" s="215">
        <f t="shared" si="18"/>
        <v>32.088222991000769</v>
      </c>
      <c r="O102" s="215">
        <f t="shared" si="18"/>
        <v>74.94486994486995</v>
      </c>
      <c r="P102" s="215">
        <f t="shared" si="18"/>
        <v>48.310254560254556</v>
      </c>
      <c r="Q102" s="215">
        <f t="shared" si="18"/>
        <v>75.993034743034741</v>
      </c>
      <c r="R102" s="215">
        <f t="shared" si="18"/>
        <v>50.174537396759611</v>
      </c>
      <c r="S102" s="215">
        <f t="shared" si="18"/>
        <v>70.244785517512796</v>
      </c>
      <c r="T102" s="215">
        <f t="shared" si="18"/>
        <v>48.769421936088598</v>
      </c>
      <c r="U102" s="215">
        <f t="shared" si="18"/>
        <v>86.891895982805082</v>
      </c>
      <c r="V102" s="215">
        <f t="shared" si="18"/>
        <v>51.60711202377869</v>
      </c>
      <c r="W102" s="215">
        <f t="shared" si="18"/>
        <v>64.210940574576938</v>
      </c>
      <c r="X102" s="215">
        <f t="shared" si="18"/>
        <v>46.323329448329446</v>
      </c>
      <c r="Y102" s="215">
        <f t="shared" si="18"/>
        <v>57.760724124360486</v>
      </c>
      <c r="Z102" s="215">
        <f t="shared" si="18"/>
        <v>45.540580818358592</v>
      </c>
      <c r="AA102" s="215">
        <f t="shared" si="18"/>
        <v>61.24648079193534</v>
      </c>
      <c r="AB102" s="215">
        <f t="shared" si="18"/>
        <v>41.88255160477383</v>
      </c>
      <c r="AC102" s="215">
        <f t="shared" si="18"/>
        <v>81.113886113886124</v>
      </c>
      <c r="AD102" s="215">
        <f t="shared" si="18"/>
        <v>58.493535785202454</v>
      </c>
      <c r="AE102" s="215">
        <f t="shared" si="18"/>
        <v>50.260942760942754</v>
      </c>
      <c r="AF102" s="215">
        <f t="shared" si="18"/>
        <v>56.261870845204179</v>
      </c>
      <c r="AG102" s="215">
        <f t="shared" si="18"/>
        <v>51.571954280287606</v>
      </c>
      <c r="AH102" s="215">
        <f t="shared" si="18"/>
        <v>93.706709956709958</v>
      </c>
      <c r="AI102" s="215">
        <f t="shared" si="18"/>
        <v>67.029189945856601</v>
      </c>
      <c r="AJ102" s="215">
        <f t="shared" si="18"/>
        <v>74.487780737780739</v>
      </c>
      <c r="AK102" s="215">
        <f t="shared" si="18"/>
        <v>51.946474307585412</v>
      </c>
      <c r="AL102" s="215">
        <f t="shared" si="18"/>
        <v>75.146381396381415</v>
      </c>
      <c r="AM102" s="215">
        <f t="shared" si="18"/>
        <v>51.61600231044676</v>
      </c>
      <c r="AN102" s="215">
        <f t="shared" si="18"/>
        <v>46.666250416250413</v>
      </c>
      <c r="AO102" s="215">
        <f t="shared" si="18"/>
        <v>37.510548864715524</v>
      </c>
      <c r="AP102" s="215">
        <f t="shared" si="18"/>
        <v>68.822705072705062</v>
      </c>
      <c r="AQ102" s="215">
        <f t="shared" si="18"/>
        <v>42.476921226921228</v>
      </c>
      <c r="AR102" s="215">
        <f t="shared" si="18"/>
        <v>58.959512709512715</v>
      </c>
      <c r="AS102" s="215">
        <f t="shared" si="18"/>
        <v>42.105475893354679</v>
      </c>
      <c r="AT102" s="215">
        <f t="shared" si="18"/>
        <v>59.731888481888483</v>
      </c>
      <c r="AU102" s="215">
        <f t="shared" si="18"/>
        <v>49.193224471002246</v>
      </c>
      <c r="AV102" s="215">
        <f t="shared" si="18"/>
        <v>44.615507948841277</v>
      </c>
      <c r="AW102" s="215">
        <f t="shared" si="18"/>
        <v>71.21518913185578</v>
      </c>
      <c r="AX102" s="215">
        <f t="shared" si="18"/>
        <v>58.578975037308368</v>
      </c>
      <c r="AY102" s="215">
        <f t="shared" si="18"/>
        <v>49.441746525079857</v>
      </c>
      <c r="AZ102" s="215">
        <f t="shared" si="18"/>
        <v>77.526715708533885</v>
      </c>
      <c r="BA102" s="215">
        <f t="shared" si="18"/>
        <v>55.683050488606035</v>
      </c>
      <c r="BB102" s="215">
        <f t="shared" si="18"/>
        <v>90.517210062664603</v>
      </c>
      <c r="BC102" s="215">
        <f t="shared" si="18"/>
        <v>60.937627187627186</v>
      </c>
      <c r="BD102" s="215">
        <f t="shared" si="18"/>
        <v>70.503587321769132</v>
      </c>
      <c r="BE102" s="215">
        <f t="shared" si="18"/>
        <v>54.109678901345568</v>
      </c>
      <c r="BF102" s="215">
        <f t="shared" ref="BF102:CA102" si="19">AVERAGEIF($A$13:$A$94,$A$102,BF13:BF94)</f>
        <v>66.336390881845432</v>
      </c>
      <c r="BG102" s="215">
        <f t="shared" si="19"/>
        <v>48.861280180724613</v>
      </c>
      <c r="BH102" s="215">
        <f t="shared" si="19"/>
        <v>67.419247419247412</v>
      </c>
      <c r="BI102" s="215">
        <f t="shared" si="19"/>
        <v>48.635376968710297</v>
      </c>
      <c r="BJ102" s="215">
        <f t="shared" si="19"/>
        <v>92.857142857142847</v>
      </c>
      <c r="BK102" s="215">
        <f t="shared" si="19"/>
        <v>65.871289204622528</v>
      </c>
      <c r="BL102" s="215">
        <f t="shared" si="19"/>
        <v>64.864736086958317</v>
      </c>
      <c r="BM102" s="215">
        <f t="shared" si="19"/>
        <v>41.558117808117807</v>
      </c>
      <c r="BN102" s="215">
        <f t="shared" si="19"/>
        <v>28.788957955624621</v>
      </c>
      <c r="BO102" s="215">
        <f t="shared" si="19"/>
        <v>30.602530185863515</v>
      </c>
      <c r="BP102" s="215">
        <f t="shared" si="19"/>
        <v>33.678358678358684</v>
      </c>
      <c r="BQ102" s="215">
        <f t="shared" si="19"/>
        <v>41.048354937243822</v>
      </c>
      <c r="BR102" s="215">
        <f t="shared" si="19"/>
        <v>36.856600189933523</v>
      </c>
      <c r="BS102" s="215">
        <f t="shared" si="19"/>
        <v>48.788499309332643</v>
      </c>
      <c r="BT102" s="215">
        <f t="shared" si="19"/>
        <v>54.30267263600598</v>
      </c>
      <c r="BU102" s="215">
        <f t="shared" si="19"/>
        <v>38.514618097951427</v>
      </c>
      <c r="BV102" s="215">
        <f t="shared" si="19"/>
        <v>56.886030636030632</v>
      </c>
      <c r="BW102" s="215">
        <f t="shared" si="19"/>
        <v>45.450675867342532</v>
      </c>
      <c r="BX102" s="215">
        <f t="shared" si="19"/>
        <v>76.571936294158533</v>
      </c>
      <c r="BY102" s="215">
        <f t="shared" si="19"/>
        <v>77.037545787545795</v>
      </c>
      <c r="BZ102" s="215">
        <f t="shared" si="19"/>
        <v>77.29259937593271</v>
      </c>
      <c r="CA102" s="215">
        <f t="shared" si="19"/>
        <v>75.385663718997037</v>
      </c>
      <c r="CB102" s="215">
        <f t="shared" ref="CB102:CK102" si="20">AVERAGEIF($A$13:$A$94,$A$102,CB13:CB94)</f>
        <v>71.293845043845039</v>
      </c>
      <c r="CC102" s="215">
        <f t="shared" si="20"/>
        <v>45.780094391205502</v>
      </c>
      <c r="CD102" s="215">
        <f t="shared" si="20"/>
        <v>47.54315129315129</v>
      </c>
      <c r="CE102" s="215">
        <f t="shared" si="20"/>
        <v>33.458013180235405</v>
      </c>
      <c r="CF102" s="215">
        <f t="shared" si="20"/>
        <v>47.261118511118504</v>
      </c>
      <c r="CG102" s="215">
        <f t="shared" si="20"/>
        <v>31.377873669540335</v>
      </c>
      <c r="CH102" s="215">
        <f t="shared" si="20"/>
        <v>58.53597791097792</v>
      </c>
      <c r="CI102" s="215">
        <f t="shared" si="20"/>
        <v>35.188998244553794</v>
      </c>
      <c r="CJ102" s="215">
        <f t="shared" si="20"/>
        <v>57.581030081030072</v>
      </c>
      <c r="CK102" s="215">
        <f t="shared" si="20"/>
        <v>39.963110449221553</v>
      </c>
    </row>
    <row r="103" spans="1:89">
      <c r="A103" s="100" t="s">
        <v>110</v>
      </c>
      <c r="B103" s="214"/>
      <c r="C103" s="215">
        <f>AVERAGEIF($A$13:$A$94,$A$103,C13:C94)</f>
        <v>84.612283141694903</v>
      </c>
      <c r="D103" s="215">
        <f t="shared" ref="D103:BE103" si="21">AVERAGEIF($A$13:$A$94,$A$103,D13:D94)</f>
        <v>61.460954035925212</v>
      </c>
      <c r="E103" s="215">
        <f t="shared" si="21"/>
        <v>81.52057093233563</v>
      </c>
      <c r="F103" s="215">
        <f t="shared" si="21"/>
        <v>58.137979859433152</v>
      </c>
      <c r="G103" s="215">
        <f t="shared" si="21"/>
        <v>82.421296024237222</v>
      </c>
      <c r="H103" s="215">
        <f t="shared" si="21"/>
        <v>51.128283481224649</v>
      </c>
      <c r="I103" s="215">
        <f t="shared" si="21"/>
        <v>77.169823640411892</v>
      </c>
      <c r="J103" s="215">
        <f t="shared" si="21"/>
        <v>51.63557879388329</v>
      </c>
      <c r="K103" s="215">
        <f t="shared" si="21"/>
        <v>65.844881368768938</v>
      </c>
      <c r="L103" s="215">
        <f t="shared" si="21"/>
        <v>57.271552884297975</v>
      </c>
      <c r="M103" s="215">
        <f t="shared" si="21"/>
        <v>57.694409588873256</v>
      </c>
      <c r="N103" s="215">
        <f t="shared" si="21"/>
        <v>36.124281775323439</v>
      </c>
      <c r="O103" s="215">
        <f t="shared" si="21"/>
        <v>82.7949544688299</v>
      </c>
      <c r="P103" s="215">
        <f t="shared" si="21"/>
        <v>45.646579274030245</v>
      </c>
      <c r="Q103" s="215">
        <f t="shared" si="21"/>
        <v>64.008517434122979</v>
      </c>
      <c r="R103" s="215">
        <f t="shared" si="21"/>
        <v>45.460723689890358</v>
      </c>
      <c r="S103" s="215">
        <f t="shared" si="21"/>
        <v>61.551316330728092</v>
      </c>
      <c r="T103" s="215">
        <f t="shared" si="21"/>
        <v>41.741579223317011</v>
      </c>
      <c r="U103" s="215">
        <f t="shared" si="21"/>
        <v>68.029217514511629</v>
      </c>
      <c r="V103" s="215">
        <f t="shared" si="21"/>
        <v>42.804925648062898</v>
      </c>
      <c r="W103" s="215">
        <f t="shared" si="21"/>
        <v>50.18363988952224</v>
      </c>
      <c r="X103" s="215">
        <f t="shared" si="21"/>
        <v>34.13272185331008</v>
      </c>
      <c r="Y103" s="215">
        <f t="shared" si="21"/>
        <v>57.09395996160702</v>
      </c>
      <c r="Z103" s="215">
        <f t="shared" si="21"/>
        <v>45.132225028058372</v>
      </c>
      <c r="AA103" s="215">
        <f t="shared" si="21"/>
        <v>59.506841198017661</v>
      </c>
      <c r="AB103" s="215">
        <f t="shared" si="21"/>
        <v>39.32433386783876</v>
      </c>
      <c r="AC103" s="215">
        <f t="shared" si="21"/>
        <v>72.942923089981903</v>
      </c>
      <c r="AD103" s="215">
        <f t="shared" si="21"/>
        <v>46.418294849667404</v>
      </c>
      <c r="AE103" s="215">
        <f t="shared" si="21"/>
        <v>51.335937311169502</v>
      </c>
      <c r="AF103" s="215">
        <f t="shared" si="21"/>
        <v>55.108470068100985</v>
      </c>
      <c r="AG103" s="215">
        <f t="shared" si="21"/>
        <v>51.656861449097228</v>
      </c>
      <c r="AH103" s="215">
        <f t="shared" si="21"/>
        <v>95.847485847485856</v>
      </c>
      <c r="AI103" s="215">
        <f t="shared" si="21"/>
        <v>65.525210561330255</v>
      </c>
      <c r="AJ103" s="215">
        <f t="shared" si="21"/>
        <v>79.425362219479879</v>
      </c>
      <c r="AK103" s="215">
        <f t="shared" si="21"/>
        <v>58.593571744613406</v>
      </c>
      <c r="AL103" s="215">
        <f t="shared" si="21"/>
        <v>78.824117059411165</v>
      </c>
      <c r="AM103" s="215">
        <f t="shared" si="21"/>
        <v>49.309119049603474</v>
      </c>
      <c r="AN103" s="215">
        <f t="shared" si="21"/>
        <v>41.263157738071229</v>
      </c>
      <c r="AO103" s="215">
        <f t="shared" si="21"/>
        <v>33.995159161825825</v>
      </c>
      <c r="AP103" s="215">
        <f t="shared" si="21"/>
        <v>72.491702837723594</v>
      </c>
      <c r="AQ103" s="215">
        <f t="shared" si="21"/>
        <v>41.702079585585928</v>
      </c>
      <c r="AR103" s="215">
        <f t="shared" si="21"/>
        <v>48.640782516215033</v>
      </c>
      <c r="AS103" s="215">
        <f t="shared" si="21"/>
        <v>34.48016200620367</v>
      </c>
      <c r="AT103" s="215">
        <f t="shared" si="21"/>
        <v>60.845097915455469</v>
      </c>
      <c r="AU103" s="215">
        <f t="shared" si="21"/>
        <v>56.52320311671977</v>
      </c>
      <c r="AV103" s="215">
        <f t="shared" si="21"/>
        <v>47.094917769658252</v>
      </c>
      <c r="AW103" s="215">
        <f t="shared" si="21"/>
        <v>67.902837902837888</v>
      </c>
      <c r="AX103" s="215">
        <f t="shared" si="21"/>
        <v>60.435948067527015</v>
      </c>
      <c r="AY103" s="215">
        <f t="shared" si="21"/>
        <v>46.391538267183257</v>
      </c>
      <c r="AZ103" s="215">
        <f t="shared" si="21"/>
        <v>68.032540670038401</v>
      </c>
      <c r="BA103" s="215">
        <f t="shared" si="21"/>
        <v>51.678442200501024</v>
      </c>
      <c r="BB103" s="215">
        <f t="shared" si="21"/>
        <v>68.386463038165829</v>
      </c>
      <c r="BC103" s="215">
        <f t="shared" si="21"/>
        <v>49.453741610604368</v>
      </c>
      <c r="BD103" s="215">
        <f t="shared" si="21"/>
        <v>60.929397399985646</v>
      </c>
      <c r="BE103" s="215">
        <f t="shared" si="21"/>
        <v>44.789134249918568</v>
      </c>
      <c r="BF103" s="215">
        <f t="shared" ref="BF103:CA103" si="22">AVERAGEIF($A$13:$A$94,$A$103,BF13:BF94)</f>
        <v>67.817476641006039</v>
      </c>
      <c r="BG103" s="215">
        <f t="shared" si="22"/>
        <v>55.658063795318697</v>
      </c>
      <c r="BH103" s="215">
        <f t="shared" si="22"/>
        <v>66.645532400176378</v>
      </c>
      <c r="BI103" s="215">
        <f t="shared" si="22"/>
        <v>54.26973026973026</v>
      </c>
      <c r="BJ103" s="215">
        <f t="shared" si="22"/>
        <v>76.383833870858098</v>
      </c>
      <c r="BK103" s="215">
        <f t="shared" si="22"/>
        <v>57.986682491890832</v>
      </c>
      <c r="BL103" s="215">
        <f t="shared" si="22"/>
        <v>65.728714072215567</v>
      </c>
      <c r="BM103" s="215">
        <f t="shared" si="22"/>
        <v>40.613523773846723</v>
      </c>
      <c r="BN103" s="215">
        <f t="shared" si="22"/>
        <v>44.229788605130068</v>
      </c>
      <c r="BO103" s="215">
        <f t="shared" si="22"/>
        <v>24.8985913057424</v>
      </c>
      <c r="BP103" s="215">
        <f t="shared" si="22"/>
        <v>28.485229580961992</v>
      </c>
      <c r="BQ103" s="215">
        <f t="shared" si="22"/>
        <v>33.129296373241012</v>
      </c>
      <c r="BR103" s="215">
        <f t="shared" si="22"/>
        <v>45.884019136083118</v>
      </c>
      <c r="BS103" s="215">
        <f t="shared" si="22"/>
        <v>45.539135392342153</v>
      </c>
      <c r="BT103" s="215">
        <f t="shared" si="22"/>
        <v>44.178051814790727</v>
      </c>
      <c r="BU103" s="215">
        <f t="shared" si="22"/>
        <v>33.166141850352375</v>
      </c>
      <c r="BV103" s="215">
        <f t="shared" si="22"/>
        <v>59.244252468316098</v>
      </c>
      <c r="BW103" s="215">
        <f t="shared" si="22"/>
        <v>45.568095435909427</v>
      </c>
      <c r="BX103" s="215">
        <f t="shared" si="22"/>
        <v>74.063399867746369</v>
      </c>
      <c r="BY103" s="215">
        <f t="shared" si="22"/>
        <v>75.356156284948838</v>
      </c>
      <c r="BZ103" s="215">
        <f t="shared" si="22"/>
        <v>77.415855311199209</v>
      </c>
      <c r="CA103" s="215">
        <f t="shared" si="22"/>
        <v>69.418188007091061</v>
      </c>
      <c r="CB103" s="215">
        <f t="shared" ref="CB103:CK103" si="23">AVERAGEIF($A$13:$A$94,$A$103,CB13:CB94)</f>
        <v>75.790501309532459</v>
      </c>
      <c r="CC103" s="215">
        <f t="shared" si="23"/>
        <v>45.836978018350571</v>
      </c>
      <c r="CD103" s="215">
        <f t="shared" si="23"/>
        <v>42.330858299716425</v>
      </c>
      <c r="CE103" s="215">
        <f t="shared" si="23"/>
        <v>34.3250422417089</v>
      </c>
      <c r="CF103" s="215">
        <f t="shared" si="23"/>
        <v>42.373448350956998</v>
      </c>
      <c r="CG103" s="215">
        <f t="shared" si="23"/>
        <v>32.75830959164292</v>
      </c>
      <c r="CH103" s="215">
        <f t="shared" si="23"/>
        <v>64.700133028306396</v>
      </c>
      <c r="CI103" s="215">
        <f t="shared" si="23"/>
        <v>37.226172520290163</v>
      </c>
      <c r="CJ103" s="215">
        <f t="shared" si="23"/>
        <v>70.021309454017526</v>
      </c>
      <c r="CK103" s="215">
        <f t="shared" si="23"/>
        <v>42.519859860546134</v>
      </c>
    </row>
    <row r="104" spans="1:89">
      <c r="A104" s="100"/>
      <c r="B104" s="216"/>
      <c r="C104" s="215"/>
      <c r="D104" s="215"/>
      <c r="E104" s="215"/>
      <c r="F104" s="215"/>
      <c r="G104" s="215"/>
      <c r="H104" s="215"/>
      <c r="I104" s="215"/>
      <c r="J104" s="215"/>
      <c r="K104" s="215"/>
      <c r="L104" s="215"/>
      <c r="M104" s="215"/>
      <c r="N104" s="215"/>
      <c r="O104" s="215"/>
      <c r="P104" s="215"/>
      <c r="Q104" s="215"/>
      <c r="R104" s="215"/>
      <c r="S104" s="215"/>
      <c r="T104" s="215"/>
      <c r="U104" s="215"/>
      <c r="V104" s="215"/>
      <c r="W104" s="215"/>
      <c r="X104" s="215"/>
      <c r="Y104" s="215"/>
      <c r="Z104" s="215"/>
      <c r="AA104" s="215"/>
      <c r="AB104" s="215"/>
      <c r="AC104" s="215"/>
      <c r="AD104" s="215"/>
      <c r="AE104" s="215"/>
      <c r="AF104" s="215"/>
      <c r="AG104" s="215"/>
      <c r="AH104" s="215"/>
      <c r="AI104" s="215"/>
      <c r="AJ104" s="215"/>
      <c r="AK104" s="215"/>
      <c r="AL104" s="215"/>
      <c r="AM104" s="215"/>
      <c r="AN104" s="215"/>
      <c r="AO104" s="215"/>
      <c r="AP104" s="215"/>
      <c r="AQ104" s="215"/>
      <c r="AR104" s="215"/>
      <c r="AS104" s="215"/>
      <c r="AT104" s="215"/>
      <c r="AU104" s="215"/>
      <c r="AV104" s="215"/>
      <c r="AW104" s="215"/>
      <c r="AX104" s="215"/>
      <c r="AY104" s="215"/>
      <c r="AZ104" s="215"/>
      <c r="BA104" s="215"/>
      <c r="BB104" s="215"/>
      <c r="BC104" s="215"/>
      <c r="BD104" s="215"/>
      <c r="BE104" s="215"/>
      <c r="BF104" s="215"/>
      <c r="BG104" s="215"/>
      <c r="BH104" s="215"/>
      <c r="BI104" s="215"/>
      <c r="BJ104" s="215"/>
      <c r="BK104" s="215"/>
      <c r="BL104" s="215"/>
      <c r="BM104" s="215"/>
      <c r="BN104" s="215"/>
      <c r="BO104" s="215"/>
      <c r="BP104" s="215"/>
      <c r="BQ104" s="215"/>
      <c r="BR104" s="215"/>
      <c r="BS104" s="215"/>
      <c r="BT104" s="215"/>
      <c r="BU104" s="215"/>
      <c r="BV104" s="215"/>
      <c r="BW104" s="215"/>
      <c r="BX104" s="215"/>
      <c r="BY104" s="215"/>
      <c r="BZ104" s="215"/>
      <c r="CA104" s="215"/>
      <c r="CB104" s="215"/>
      <c r="CC104" s="215"/>
      <c r="CD104" s="215"/>
      <c r="CE104" s="215"/>
      <c r="CF104" s="215"/>
      <c r="CG104" s="215"/>
      <c r="CH104" s="215"/>
      <c r="CI104" s="215"/>
      <c r="CJ104" s="215"/>
      <c r="CK104" s="215"/>
    </row>
    <row r="105" spans="1:89">
      <c r="A105" s="100" t="s">
        <v>212</v>
      </c>
      <c r="B105" s="216" t="s">
        <v>548</v>
      </c>
      <c r="C105" s="215">
        <f>MIN(C97:C103)</f>
        <v>75.263266145619099</v>
      </c>
      <c r="D105" s="215"/>
      <c r="E105" s="215">
        <f t="shared" ref="E105:AZ105" si="24">MIN(E97:E103)</f>
        <v>77.214313464313463</v>
      </c>
      <c r="F105" s="215"/>
      <c r="G105" s="215">
        <f t="shared" si="24"/>
        <v>61.922978981802515</v>
      </c>
      <c r="H105" s="215"/>
      <c r="I105" s="215">
        <f t="shared" si="24"/>
        <v>60.000832500832502</v>
      </c>
      <c r="J105" s="215"/>
      <c r="K105" s="215"/>
      <c r="L105" s="215"/>
      <c r="M105" s="215">
        <f t="shared" si="24"/>
        <v>43.913419913419908</v>
      </c>
      <c r="N105" s="215"/>
      <c r="O105" s="215">
        <f t="shared" si="24"/>
        <v>64.847472788649256</v>
      </c>
      <c r="P105" s="215"/>
      <c r="Q105" s="215">
        <f t="shared" si="24"/>
        <v>58.284967096886589</v>
      </c>
      <c r="R105" s="215"/>
      <c r="S105" s="215">
        <f t="shared" si="24"/>
        <v>50.20621769534813</v>
      </c>
      <c r="T105" s="215"/>
      <c r="U105" s="215"/>
      <c r="V105" s="215"/>
      <c r="W105" s="215"/>
      <c r="X105" s="215"/>
      <c r="Y105" s="215"/>
      <c r="Z105" s="215"/>
      <c r="AA105" s="215"/>
      <c r="AB105" s="215"/>
      <c r="AC105" s="215"/>
      <c r="AD105" s="215"/>
      <c r="AE105" s="215"/>
      <c r="AF105" s="215"/>
      <c r="AG105" s="215"/>
      <c r="AH105" s="215">
        <f t="shared" si="24"/>
        <v>84.43945150918131</v>
      </c>
      <c r="AI105" s="215"/>
      <c r="AJ105" s="215">
        <f t="shared" si="24"/>
        <v>73.625516640222514</v>
      </c>
      <c r="AK105" s="215"/>
      <c r="AL105" s="215">
        <f t="shared" si="24"/>
        <v>58.229023884455913</v>
      </c>
      <c r="AM105" s="215"/>
      <c r="AN105" s="215">
        <f t="shared" si="24"/>
        <v>36.72036297036297</v>
      </c>
      <c r="AO105" s="215"/>
      <c r="AP105" s="215">
        <f t="shared" si="24"/>
        <v>60.172389256613855</v>
      </c>
      <c r="AQ105" s="215"/>
      <c r="AR105" s="215">
        <f t="shared" si="24"/>
        <v>31.338200569483988</v>
      </c>
      <c r="AS105" s="215"/>
      <c r="AT105" s="215"/>
      <c r="AU105" s="215"/>
      <c r="AV105" s="215"/>
      <c r="AW105" s="215"/>
      <c r="AX105" s="215"/>
      <c r="AY105" s="215"/>
      <c r="AZ105" s="215">
        <f t="shared" si="24"/>
        <v>50.461390948233053</v>
      </c>
      <c r="BA105" s="215"/>
      <c r="BB105" s="215"/>
      <c r="BC105" s="215"/>
      <c r="BD105" s="215"/>
      <c r="BE105" s="215"/>
      <c r="BF105" s="215"/>
      <c r="BG105" s="215"/>
      <c r="BH105" s="215"/>
      <c r="BI105" s="215"/>
      <c r="BJ105" s="215"/>
      <c r="BK105" s="215"/>
      <c r="BL105" s="215"/>
      <c r="BM105" s="215"/>
      <c r="BN105" s="215"/>
      <c r="BO105" s="215"/>
      <c r="BP105" s="215"/>
      <c r="BQ105" s="215"/>
      <c r="BR105" s="215"/>
      <c r="BS105" s="215"/>
      <c r="BT105" s="215"/>
      <c r="BU105" s="215"/>
      <c r="BV105" s="215"/>
      <c r="BW105" s="215"/>
      <c r="BX105" s="215"/>
      <c r="BY105" s="215"/>
      <c r="BZ105" s="215"/>
      <c r="CA105" s="215"/>
      <c r="CB105" s="215">
        <f t="shared" ref="CB105:CJ105" si="25">MIN(CB97:CB103)</f>
        <v>60.438084876939349</v>
      </c>
      <c r="CC105" s="215"/>
      <c r="CD105" s="215">
        <f t="shared" si="25"/>
        <v>38.847663032155012</v>
      </c>
      <c r="CE105" s="215"/>
      <c r="CF105" s="215">
        <f t="shared" si="25"/>
        <v>36.199949782837486</v>
      </c>
      <c r="CG105" s="215"/>
      <c r="CH105" s="215">
        <f t="shared" si="25"/>
        <v>58.53597791097792</v>
      </c>
      <c r="CI105" s="215"/>
      <c r="CJ105" s="215">
        <f t="shared" si="25"/>
        <v>56.165820060416173</v>
      </c>
      <c r="CK105" s="215"/>
    </row>
    <row r="106" spans="1:89">
      <c r="A106" s="100" t="s">
        <v>213</v>
      </c>
      <c r="B106" s="216" t="s">
        <v>548</v>
      </c>
      <c r="C106" s="215">
        <f>MAX(C97:C103)</f>
        <v>94.53947368421052</v>
      </c>
      <c r="D106" s="215"/>
      <c r="E106" s="215">
        <f t="shared" ref="E106:AZ106" si="26">MAX(E97:E103)</f>
        <v>95.583696940314582</v>
      </c>
      <c r="F106" s="215"/>
      <c r="G106" s="215">
        <f t="shared" si="26"/>
        <v>89.076707606119385</v>
      </c>
      <c r="H106" s="215"/>
      <c r="I106" s="215">
        <f t="shared" si="26"/>
        <v>86.273809523809533</v>
      </c>
      <c r="J106" s="215"/>
      <c r="K106" s="215"/>
      <c r="L106" s="215"/>
      <c r="M106" s="215">
        <f t="shared" si="26"/>
        <v>76.166820924173877</v>
      </c>
      <c r="N106" s="215"/>
      <c r="O106" s="215">
        <f t="shared" si="26"/>
        <v>85.440574131750608</v>
      </c>
      <c r="P106" s="215"/>
      <c r="Q106" s="215">
        <f t="shared" si="26"/>
        <v>87.452057746175399</v>
      </c>
      <c r="R106" s="215"/>
      <c r="S106" s="215">
        <f t="shared" si="26"/>
        <v>75.399430226636099</v>
      </c>
      <c r="T106" s="215"/>
      <c r="U106" s="215"/>
      <c r="V106" s="215"/>
      <c r="W106" s="215"/>
      <c r="X106" s="215"/>
      <c r="Y106" s="215"/>
      <c r="Z106" s="215"/>
      <c r="AA106" s="215"/>
      <c r="AB106" s="215"/>
      <c r="AC106" s="215"/>
      <c r="AD106" s="215"/>
      <c r="AE106" s="215"/>
      <c r="AF106" s="215"/>
      <c r="AG106" s="215"/>
      <c r="AH106" s="215">
        <f t="shared" si="26"/>
        <v>97.34432234432235</v>
      </c>
      <c r="AI106" s="215"/>
      <c r="AJ106" s="215">
        <f t="shared" si="26"/>
        <v>91.762453233041498</v>
      </c>
      <c r="AK106" s="215"/>
      <c r="AL106" s="215">
        <f t="shared" si="26"/>
        <v>95.000293823823242</v>
      </c>
      <c r="AM106" s="215"/>
      <c r="AN106" s="215">
        <f t="shared" si="26"/>
        <v>78.875275051745646</v>
      </c>
      <c r="AO106" s="215"/>
      <c r="AP106" s="215">
        <f t="shared" si="26"/>
        <v>81.764118234706473</v>
      </c>
      <c r="AQ106" s="215"/>
      <c r="AR106" s="215">
        <f t="shared" si="26"/>
        <v>58.959512709512715</v>
      </c>
      <c r="AS106" s="215"/>
      <c r="AT106" s="215"/>
      <c r="AU106" s="215"/>
      <c r="AV106" s="215"/>
      <c r="AW106" s="215"/>
      <c r="AX106" s="215"/>
      <c r="AY106" s="215"/>
      <c r="AZ106" s="215">
        <f t="shared" si="26"/>
        <v>83.438310708898939</v>
      </c>
      <c r="BA106" s="215"/>
      <c r="BB106" s="215"/>
      <c r="BC106" s="215"/>
      <c r="BD106" s="215"/>
      <c r="BE106" s="215"/>
      <c r="BF106" s="215"/>
      <c r="BG106" s="215"/>
      <c r="BH106" s="215"/>
      <c r="BI106" s="215"/>
      <c r="BJ106" s="215"/>
      <c r="BK106" s="215"/>
      <c r="BL106" s="215"/>
      <c r="BM106" s="215"/>
      <c r="BN106" s="215"/>
      <c r="BO106" s="215"/>
      <c r="BP106" s="215"/>
      <c r="BQ106" s="215"/>
      <c r="BR106" s="215"/>
      <c r="BS106" s="215"/>
      <c r="BT106" s="215"/>
      <c r="BU106" s="215"/>
      <c r="BV106" s="215"/>
      <c r="BW106" s="215"/>
      <c r="BX106" s="215"/>
      <c r="BY106" s="215"/>
      <c r="BZ106" s="215"/>
      <c r="CA106" s="215"/>
      <c r="CB106" s="215">
        <f t="shared" ref="CB106:CJ106" si="27">MAX(CB97:CB103)</f>
        <v>78.926933768845544</v>
      </c>
      <c r="CC106" s="215"/>
      <c r="CD106" s="215">
        <f t="shared" si="27"/>
        <v>60.424242424242422</v>
      </c>
      <c r="CE106" s="215"/>
      <c r="CF106" s="215">
        <f t="shared" si="27"/>
        <v>50.544871794871796</v>
      </c>
      <c r="CG106" s="215"/>
      <c r="CH106" s="215">
        <f t="shared" si="27"/>
        <v>77.488483738483723</v>
      </c>
      <c r="CI106" s="215"/>
      <c r="CJ106" s="215">
        <f t="shared" si="27"/>
        <v>83.243818681318686</v>
      </c>
      <c r="CK106" s="215"/>
    </row>
    <row r="107" spans="1:89">
      <c r="A107" s="100" t="s">
        <v>410</v>
      </c>
      <c r="B107" s="216" t="s">
        <v>548</v>
      </c>
      <c r="C107" s="215">
        <f>C106-C105</f>
        <v>19.276207538591422</v>
      </c>
      <c r="D107" s="215"/>
      <c r="E107" s="215">
        <f t="shared" ref="E107:AZ107" si="28">E106-E105</f>
        <v>18.369383476001119</v>
      </c>
      <c r="F107" s="215"/>
      <c r="G107" s="215">
        <f t="shared" si="28"/>
        <v>27.153728624316869</v>
      </c>
      <c r="H107" s="215"/>
      <c r="I107" s="215">
        <f t="shared" si="28"/>
        <v>26.272977022977031</v>
      </c>
      <c r="J107" s="215"/>
      <c r="K107" s="215"/>
      <c r="L107" s="215"/>
      <c r="M107" s="215">
        <f t="shared" si="28"/>
        <v>32.253401010753969</v>
      </c>
      <c r="N107" s="215"/>
      <c r="O107" s="215">
        <f t="shared" si="28"/>
        <v>20.593101343101353</v>
      </c>
      <c r="P107" s="215"/>
      <c r="Q107" s="215">
        <f t="shared" si="28"/>
        <v>29.167090649288809</v>
      </c>
      <c r="R107" s="215"/>
      <c r="S107" s="215">
        <f t="shared" si="28"/>
        <v>25.193212531287969</v>
      </c>
      <c r="T107" s="215"/>
      <c r="U107" s="215"/>
      <c r="V107" s="215"/>
      <c r="W107" s="215"/>
      <c r="X107" s="215"/>
      <c r="Y107" s="215"/>
      <c r="Z107" s="215"/>
      <c r="AA107" s="215"/>
      <c r="AB107" s="215"/>
      <c r="AC107" s="215"/>
      <c r="AD107" s="215"/>
      <c r="AE107" s="215"/>
      <c r="AF107" s="215"/>
      <c r="AG107" s="215"/>
      <c r="AH107" s="215">
        <f t="shared" si="28"/>
        <v>12.90487083514104</v>
      </c>
      <c r="AI107" s="215"/>
      <c r="AJ107" s="215">
        <f t="shared" si="28"/>
        <v>18.136936592818984</v>
      </c>
      <c r="AK107" s="215"/>
      <c r="AL107" s="215">
        <f t="shared" si="28"/>
        <v>36.771269939367329</v>
      </c>
      <c r="AM107" s="215"/>
      <c r="AN107" s="215">
        <f t="shared" si="28"/>
        <v>42.154912081382676</v>
      </c>
      <c r="AO107" s="215"/>
      <c r="AP107" s="215">
        <f t="shared" si="28"/>
        <v>21.591728978092618</v>
      </c>
      <c r="AQ107" s="215"/>
      <c r="AR107" s="215">
        <f t="shared" si="28"/>
        <v>27.621312140028728</v>
      </c>
      <c r="AS107" s="215"/>
      <c r="AT107" s="215"/>
      <c r="AU107" s="215"/>
      <c r="AV107" s="215"/>
      <c r="AW107" s="215"/>
      <c r="AX107" s="215"/>
      <c r="AY107" s="215"/>
      <c r="AZ107" s="215">
        <f t="shared" si="28"/>
        <v>32.976919760665886</v>
      </c>
      <c r="BA107" s="215"/>
      <c r="BB107" s="215"/>
      <c r="BC107" s="215"/>
      <c r="BD107" s="215"/>
      <c r="BE107" s="215"/>
      <c r="BF107" s="215"/>
      <c r="BG107" s="215"/>
      <c r="BH107" s="215"/>
      <c r="BI107" s="215"/>
      <c r="BJ107" s="215"/>
      <c r="BK107" s="215"/>
      <c r="BL107" s="215"/>
      <c r="BM107" s="215"/>
      <c r="BN107" s="215"/>
      <c r="BO107" s="215"/>
      <c r="BP107" s="215"/>
      <c r="BQ107" s="215"/>
      <c r="BR107" s="215"/>
      <c r="BS107" s="215"/>
      <c r="BT107" s="215"/>
      <c r="BU107" s="215"/>
      <c r="BV107" s="215"/>
      <c r="BW107" s="215"/>
      <c r="BX107" s="215"/>
      <c r="BY107" s="215"/>
      <c r="BZ107" s="215"/>
      <c r="CA107" s="215"/>
      <c r="CB107" s="215">
        <f t="shared" ref="CB107:CJ107" si="29">CB106-CB105</f>
        <v>18.488848891906194</v>
      </c>
      <c r="CC107" s="215"/>
      <c r="CD107" s="215">
        <f t="shared" si="29"/>
        <v>21.57657939208741</v>
      </c>
      <c r="CE107" s="215"/>
      <c r="CF107" s="215">
        <f t="shared" si="29"/>
        <v>14.34492201203431</v>
      </c>
      <c r="CG107" s="215"/>
      <c r="CH107" s="215">
        <f t="shared" si="29"/>
        <v>18.952505827505803</v>
      </c>
      <c r="CI107" s="215"/>
      <c r="CJ107" s="215">
        <f t="shared" si="29"/>
        <v>27.077998620902513</v>
      </c>
      <c r="CK107" s="215"/>
    </row>
    <row r="108" spans="1:89">
      <c r="A108" s="100"/>
      <c r="B108" s="216"/>
      <c r="C108" s="215"/>
      <c r="D108" s="215"/>
      <c r="E108" s="215"/>
      <c r="F108" s="215"/>
      <c r="G108" s="215"/>
      <c r="H108" s="215"/>
      <c r="I108" s="215"/>
      <c r="J108" s="215"/>
      <c r="K108" s="215"/>
      <c r="L108" s="215"/>
      <c r="M108" s="215"/>
      <c r="N108" s="215"/>
      <c r="O108" s="215"/>
      <c r="P108" s="215"/>
      <c r="Q108" s="215"/>
      <c r="R108" s="215"/>
      <c r="S108" s="215"/>
      <c r="T108" s="215"/>
      <c r="U108" s="215"/>
      <c r="V108" s="215"/>
      <c r="W108" s="215"/>
      <c r="X108" s="215"/>
      <c r="Y108" s="215"/>
      <c r="Z108" s="215"/>
      <c r="AA108" s="215"/>
      <c r="AB108" s="215"/>
      <c r="AC108" s="215"/>
      <c r="AD108" s="215"/>
      <c r="AE108" s="215"/>
      <c r="AF108" s="215"/>
      <c r="AG108" s="215"/>
      <c r="AH108" s="215"/>
      <c r="AI108" s="215"/>
      <c r="AJ108" s="215"/>
      <c r="AK108" s="215"/>
      <c r="AL108" s="215"/>
      <c r="AM108" s="215"/>
      <c r="AN108" s="215"/>
      <c r="AO108" s="215"/>
      <c r="AP108" s="215"/>
      <c r="AQ108" s="215"/>
      <c r="AR108" s="215"/>
      <c r="AS108" s="215"/>
      <c r="AT108" s="215"/>
      <c r="AU108" s="215"/>
      <c r="AV108" s="215"/>
      <c r="AW108" s="215"/>
      <c r="AX108" s="215"/>
      <c r="AY108" s="215"/>
      <c r="AZ108" s="215"/>
      <c r="BA108" s="215"/>
      <c r="BB108" s="215"/>
      <c r="BC108" s="215"/>
      <c r="BD108" s="215"/>
      <c r="BE108" s="215"/>
      <c r="BF108" s="215"/>
      <c r="BG108" s="215"/>
      <c r="BH108" s="215"/>
      <c r="BI108" s="215"/>
      <c r="BJ108" s="215"/>
      <c r="BK108" s="215"/>
      <c r="BL108" s="215"/>
      <c r="BM108" s="215"/>
      <c r="BN108" s="215"/>
      <c r="BO108" s="215"/>
      <c r="BP108" s="215"/>
      <c r="BQ108" s="215"/>
      <c r="BR108" s="215"/>
      <c r="BS108" s="215"/>
      <c r="BT108" s="215"/>
      <c r="BU108" s="215"/>
      <c r="BV108" s="215"/>
      <c r="BW108" s="215"/>
      <c r="BX108" s="215"/>
      <c r="BY108" s="215"/>
      <c r="BZ108" s="215"/>
      <c r="CA108" s="215"/>
      <c r="CB108" s="215"/>
      <c r="CC108" s="215"/>
      <c r="CD108" s="215"/>
      <c r="CE108" s="215"/>
      <c r="CF108" s="215"/>
      <c r="CG108" s="215"/>
      <c r="CH108" s="215"/>
      <c r="CI108" s="215"/>
      <c r="CJ108" s="215"/>
      <c r="CK108" s="215"/>
    </row>
    <row r="109" spans="1:89">
      <c r="A109" s="100" t="s">
        <v>212</v>
      </c>
      <c r="B109" s="223" t="s">
        <v>561</v>
      </c>
      <c r="C109" s="215"/>
      <c r="D109" s="215">
        <f t="shared" ref="D109:BL109" si="30">MIN(D97:D103)</f>
        <v>56.651465818132472</v>
      </c>
      <c r="E109" s="215"/>
      <c r="F109" s="215">
        <f t="shared" si="30"/>
        <v>52.717282717282721</v>
      </c>
      <c r="G109" s="215"/>
      <c r="H109" s="215">
        <f t="shared" si="30"/>
        <v>39.340751840751835</v>
      </c>
      <c r="I109" s="215"/>
      <c r="J109" s="215">
        <f t="shared" si="30"/>
        <v>39.614189822523159</v>
      </c>
      <c r="K109" s="215">
        <f t="shared" si="30"/>
        <v>44.645867600413048</v>
      </c>
      <c r="L109" s="215">
        <f t="shared" si="30"/>
        <v>51.999342342479579</v>
      </c>
      <c r="M109" s="215"/>
      <c r="N109" s="215">
        <f t="shared" si="30"/>
        <v>32.088222991000769</v>
      </c>
      <c r="O109" s="215"/>
      <c r="P109" s="215">
        <f t="shared" si="30"/>
        <v>45.312771333604665</v>
      </c>
      <c r="Q109" s="215"/>
      <c r="R109" s="215">
        <f t="shared" si="30"/>
        <v>40.272967772967768</v>
      </c>
      <c r="S109" s="215"/>
      <c r="T109" s="215">
        <f t="shared" si="30"/>
        <v>41.741579223317011</v>
      </c>
      <c r="U109" s="215"/>
      <c r="V109" s="215"/>
      <c r="W109" s="215"/>
      <c r="X109" s="215"/>
      <c r="Y109" s="215"/>
      <c r="Z109" s="215"/>
      <c r="AA109" s="215"/>
      <c r="AB109" s="215"/>
      <c r="AC109" s="215"/>
      <c r="AD109" s="215"/>
      <c r="AE109" s="215">
        <f t="shared" si="30"/>
        <v>48.647187960913449</v>
      </c>
      <c r="AF109" s="215">
        <f t="shared" si="30"/>
        <v>47.801478659321795</v>
      </c>
      <c r="AG109" s="215">
        <f t="shared" si="30"/>
        <v>43.166786009923264</v>
      </c>
      <c r="AH109" s="215"/>
      <c r="AI109" s="215">
        <f t="shared" si="30"/>
        <v>57.816704900038218</v>
      </c>
      <c r="AJ109" s="215"/>
      <c r="AK109" s="215">
        <f t="shared" si="30"/>
        <v>51.946474307585412</v>
      </c>
      <c r="AL109" s="215"/>
      <c r="AM109" s="215">
        <f t="shared" si="30"/>
        <v>43.695833034068329</v>
      </c>
      <c r="AN109" s="215"/>
      <c r="AO109" s="215">
        <f t="shared" si="30"/>
        <v>30.381192881192884</v>
      </c>
      <c r="AP109" s="215"/>
      <c r="AQ109" s="215">
        <f t="shared" si="30"/>
        <v>40.246800524578298</v>
      </c>
      <c r="AR109" s="215"/>
      <c r="AS109" s="215">
        <f t="shared" si="30"/>
        <v>29.070600181711288</v>
      </c>
      <c r="AT109" s="215">
        <f t="shared" si="30"/>
        <v>57.43517878333526</v>
      </c>
      <c r="AU109" s="215">
        <f t="shared" si="30"/>
        <v>42.233098858485853</v>
      </c>
      <c r="AV109" s="215">
        <f t="shared" si="30"/>
        <v>43.59471353666401</v>
      </c>
      <c r="AW109" s="215">
        <f t="shared" si="30"/>
        <v>48.760096006347446</v>
      </c>
      <c r="AX109" s="215">
        <f t="shared" si="30"/>
        <v>47.88452905119572</v>
      </c>
      <c r="AY109" s="215">
        <f t="shared" si="30"/>
        <v>34.773894406247344</v>
      </c>
      <c r="AZ109" s="215"/>
      <c r="BA109" s="215">
        <f t="shared" si="30"/>
        <v>48.861701261701263</v>
      </c>
      <c r="BB109" s="215"/>
      <c r="BC109" s="215"/>
      <c r="BD109" s="215"/>
      <c r="BE109" s="215"/>
      <c r="BF109" s="215"/>
      <c r="BG109" s="215"/>
      <c r="BH109" s="215"/>
      <c r="BI109" s="215"/>
      <c r="BJ109" s="215"/>
      <c r="BK109" s="215"/>
      <c r="BL109" s="215">
        <f t="shared" si="30"/>
        <v>64.864736086958317</v>
      </c>
      <c r="BM109" s="215"/>
      <c r="BN109" s="215"/>
      <c r="BO109" s="215"/>
      <c r="BP109" s="215"/>
      <c r="BQ109" s="215"/>
      <c r="BR109" s="215">
        <f t="shared" ref="BR109:CK109" si="31">MIN(BR97:BR103)</f>
        <v>35.764780669966427</v>
      </c>
      <c r="BS109" s="215">
        <f t="shared" si="31"/>
        <v>40.747995356559365</v>
      </c>
      <c r="BT109" s="215"/>
      <c r="BU109" s="215"/>
      <c r="BV109" s="215"/>
      <c r="BW109" s="215"/>
      <c r="BX109" s="215">
        <f t="shared" si="31"/>
        <v>61.314774979635651</v>
      </c>
      <c r="BY109" s="215"/>
      <c r="BZ109" s="215"/>
      <c r="CA109" s="215"/>
      <c r="CB109" s="215"/>
      <c r="CC109" s="215">
        <f t="shared" si="31"/>
        <v>44.758391465427223</v>
      </c>
      <c r="CD109" s="215"/>
      <c r="CE109" s="215">
        <f t="shared" si="31"/>
        <v>27.530101585657139</v>
      </c>
      <c r="CF109" s="215"/>
      <c r="CG109" s="215">
        <f t="shared" si="31"/>
        <v>26.796771130104467</v>
      </c>
      <c r="CH109" s="215"/>
      <c r="CI109" s="215">
        <f t="shared" si="31"/>
        <v>35.152921110245217</v>
      </c>
      <c r="CJ109" s="215"/>
      <c r="CK109" s="215">
        <f t="shared" si="31"/>
        <v>39.963110449221553</v>
      </c>
    </row>
    <row r="110" spans="1:89">
      <c r="A110" s="100" t="s">
        <v>213</v>
      </c>
      <c r="B110" s="223" t="s">
        <v>561</v>
      </c>
      <c r="C110" s="120"/>
      <c r="D110" s="121">
        <f t="shared" ref="D110:BL110" si="32">MAX(D97:D103)</f>
        <v>66.972058079901231</v>
      </c>
      <c r="E110" s="121"/>
      <c r="F110" s="121">
        <f t="shared" si="32"/>
        <v>66.641547813116446</v>
      </c>
      <c r="G110" s="121"/>
      <c r="H110" s="121">
        <f t="shared" si="32"/>
        <v>62.381926896632784</v>
      </c>
      <c r="I110" s="121"/>
      <c r="J110" s="121">
        <f t="shared" si="32"/>
        <v>56.461087886332983</v>
      </c>
      <c r="K110" s="121">
        <f t="shared" si="32"/>
        <v>69.510646035155816</v>
      </c>
      <c r="L110" s="121">
        <f t="shared" si="32"/>
        <v>61.469135802469133</v>
      </c>
      <c r="M110" s="121"/>
      <c r="N110" s="121">
        <f t="shared" si="32"/>
        <v>45.643291077114611</v>
      </c>
      <c r="O110" s="121"/>
      <c r="P110" s="121">
        <f t="shared" si="32"/>
        <v>56.077777777777769</v>
      </c>
      <c r="Q110" s="121"/>
      <c r="R110" s="121">
        <f t="shared" si="32"/>
        <v>53.279995467495461</v>
      </c>
      <c r="S110" s="121"/>
      <c r="T110" s="121">
        <f t="shared" si="32"/>
        <v>53.802056322399459</v>
      </c>
      <c r="U110" s="121"/>
      <c r="V110" s="121"/>
      <c r="W110" s="121"/>
      <c r="X110" s="121"/>
      <c r="Y110" s="121"/>
      <c r="Z110" s="121"/>
      <c r="AA110" s="121"/>
      <c r="AB110" s="121"/>
      <c r="AC110" s="121"/>
      <c r="AD110" s="121"/>
      <c r="AE110" s="121">
        <f t="shared" si="32"/>
        <v>60.770796197266783</v>
      </c>
      <c r="AF110" s="121">
        <f t="shared" si="32"/>
        <v>59.179676532617705</v>
      </c>
      <c r="AG110" s="121">
        <f t="shared" si="32"/>
        <v>60.506590359531536</v>
      </c>
      <c r="AH110" s="121"/>
      <c r="AI110" s="121">
        <f t="shared" si="32"/>
        <v>70.585581901758374</v>
      </c>
      <c r="AJ110" s="121"/>
      <c r="AK110" s="121">
        <f t="shared" si="32"/>
        <v>65.410754822519522</v>
      </c>
      <c r="AL110" s="121"/>
      <c r="AM110" s="121">
        <f t="shared" si="32"/>
        <v>65.067927714986524</v>
      </c>
      <c r="AN110" s="121"/>
      <c r="AO110" s="121">
        <f t="shared" si="32"/>
        <v>49.886765376961456</v>
      </c>
      <c r="AP110" s="121"/>
      <c r="AQ110" s="121">
        <f t="shared" si="32"/>
        <v>47.779649544355422</v>
      </c>
      <c r="AR110" s="121"/>
      <c r="AS110" s="121">
        <f t="shared" si="32"/>
        <v>43.222336305669629</v>
      </c>
      <c r="AT110" s="121">
        <f t="shared" si="32"/>
        <v>63.79097971745032</v>
      </c>
      <c r="AU110" s="121">
        <f t="shared" si="32"/>
        <v>62.017973856209139</v>
      </c>
      <c r="AV110" s="121">
        <f t="shared" si="32"/>
        <v>59.597494553376897</v>
      </c>
      <c r="AW110" s="121">
        <f t="shared" si="32"/>
        <v>71.21518913185578</v>
      </c>
      <c r="AX110" s="121">
        <f t="shared" si="32"/>
        <v>76.193840845543633</v>
      </c>
      <c r="AY110" s="121">
        <f t="shared" si="32"/>
        <v>59.431835625607256</v>
      </c>
      <c r="AZ110" s="121"/>
      <c r="BA110" s="121">
        <f t="shared" si="32"/>
        <v>62.429237120903778</v>
      </c>
      <c r="BB110" s="121"/>
      <c r="BC110" s="121"/>
      <c r="BD110" s="121"/>
      <c r="BE110" s="121"/>
      <c r="BF110" s="121"/>
      <c r="BG110" s="121"/>
      <c r="BH110" s="121"/>
      <c r="BI110" s="121"/>
      <c r="BJ110" s="121"/>
      <c r="BK110" s="121"/>
      <c r="BL110" s="121">
        <f t="shared" si="32"/>
        <v>76.813449600935186</v>
      </c>
      <c r="BM110" s="121"/>
      <c r="BN110" s="121"/>
      <c r="BO110" s="121"/>
      <c r="BP110" s="121"/>
      <c r="BQ110" s="121"/>
      <c r="BR110" s="121">
        <f t="shared" ref="BR110:CK110" si="33">MAX(BR97:BR103)</f>
        <v>45.884019136083118</v>
      </c>
      <c r="BS110" s="121">
        <f t="shared" si="33"/>
        <v>48.788499309332643</v>
      </c>
      <c r="BT110" s="121"/>
      <c r="BU110" s="121"/>
      <c r="BV110" s="121"/>
      <c r="BW110" s="121"/>
      <c r="BX110" s="121">
        <f t="shared" si="33"/>
        <v>77.814245859228564</v>
      </c>
      <c r="BY110" s="121"/>
      <c r="BZ110" s="121"/>
      <c r="CA110" s="121"/>
      <c r="CB110" s="121"/>
      <c r="CC110" s="121">
        <f t="shared" si="33"/>
        <v>49.400932400932405</v>
      </c>
      <c r="CD110" s="121"/>
      <c r="CE110" s="121">
        <f t="shared" si="33"/>
        <v>37.228871346518403</v>
      </c>
      <c r="CF110" s="121"/>
      <c r="CG110" s="121">
        <f t="shared" si="33"/>
        <v>37.715247715247713</v>
      </c>
      <c r="CH110" s="121"/>
      <c r="CI110" s="121">
        <f t="shared" si="33"/>
        <v>48.926406926406926</v>
      </c>
      <c r="CJ110" s="121"/>
      <c r="CK110" s="121">
        <f t="shared" si="33"/>
        <v>51.244747179003241</v>
      </c>
    </row>
    <row r="111" spans="1:89">
      <c r="A111" s="100" t="s">
        <v>410</v>
      </c>
      <c r="B111" s="223" t="s">
        <v>561</v>
      </c>
      <c r="C111" s="120"/>
      <c r="D111" s="121">
        <f t="shared" ref="D111:BL111" si="34">D110-D109</f>
        <v>10.320592261768759</v>
      </c>
      <c r="E111" s="121"/>
      <c r="F111" s="121">
        <f t="shared" si="34"/>
        <v>13.924265095833725</v>
      </c>
      <c r="G111" s="121"/>
      <c r="H111" s="121">
        <f t="shared" si="34"/>
        <v>23.041175055880949</v>
      </c>
      <c r="I111" s="121"/>
      <c r="J111" s="121">
        <f t="shared" si="34"/>
        <v>16.846898063809824</v>
      </c>
      <c r="K111" s="121">
        <f t="shared" si="34"/>
        <v>24.864778434742767</v>
      </c>
      <c r="L111" s="121">
        <f t="shared" si="34"/>
        <v>9.4697934599895532</v>
      </c>
      <c r="M111" s="121"/>
      <c r="N111" s="121">
        <f t="shared" si="34"/>
        <v>13.555068086113842</v>
      </c>
      <c r="O111" s="121"/>
      <c r="P111" s="121">
        <f t="shared" si="34"/>
        <v>10.765006444173103</v>
      </c>
      <c r="Q111" s="121"/>
      <c r="R111" s="121">
        <f t="shared" si="34"/>
        <v>13.007027694527693</v>
      </c>
      <c r="S111" s="121"/>
      <c r="T111" s="121">
        <f t="shared" si="34"/>
        <v>12.060477099082448</v>
      </c>
      <c r="U111" s="121"/>
      <c r="V111" s="121"/>
      <c r="W111" s="121"/>
      <c r="X111" s="121"/>
      <c r="Y111" s="121"/>
      <c r="Z111" s="121"/>
      <c r="AA111" s="121"/>
      <c r="AB111" s="121"/>
      <c r="AC111" s="121"/>
      <c r="AD111" s="121"/>
      <c r="AE111" s="121">
        <f t="shared" si="34"/>
        <v>12.123608236353334</v>
      </c>
      <c r="AF111" s="121">
        <f t="shared" si="34"/>
        <v>11.37819787329591</v>
      </c>
      <c r="AG111" s="121">
        <f t="shared" si="34"/>
        <v>17.339804349608272</v>
      </c>
      <c r="AH111" s="121"/>
      <c r="AI111" s="121">
        <f t="shared" si="34"/>
        <v>12.768877001720156</v>
      </c>
      <c r="AJ111" s="121"/>
      <c r="AK111" s="121">
        <f t="shared" si="34"/>
        <v>13.46428051493411</v>
      </c>
      <c r="AL111" s="121"/>
      <c r="AM111" s="121">
        <f t="shared" si="34"/>
        <v>21.372094680918195</v>
      </c>
      <c r="AN111" s="121"/>
      <c r="AO111" s="121">
        <f t="shared" si="34"/>
        <v>19.505572495768572</v>
      </c>
      <c r="AP111" s="121"/>
      <c r="AQ111" s="121">
        <f t="shared" si="34"/>
        <v>7.5328490197771245</v>
      </c>
      <c r="AR111" s="121"/>
      <c r="AS111" s="121">
        <f t="shared" si="34"/>
        <v>14.15173612395834</v>
      </c>
      <c r="AT111" s="121">
        <f t="shared" si="34"/>
        <v>6.3558009341150594</v>
      </c>
      <c r="AU111" s="121">
        <f t="shared" si="34"/>
        <v>19.784874997723286</v>
      </c>
      <c r="AV111" s="121">
        <f t="shared" si="34"/>
        <v>16.002781016712888</v>
      </c>
      <c r="AW111" s="121">
        <f t="shared" si="34"/>
        <v>22.455093125508334</v>
      </c>
      <c r="AX111" s="121">
        <f t="shared" si="34"/>
        <v>28.309311794347913</v>
      </c>
      <c r="AY111" s="121">
        <f t="shared" si="34"/>
        <v>24.657941219359913</v>
      </c>
      <c r="AZ111" s="121"/>
      <c r="BA111" s="121">
        <f t="shared" si="34"/>
        <v>13.567535859202515</v>
      </c>
      <c r="BB111" s="121"/>
      <c r="BC111" s="121"/>
      <c r="BD111" s="121"/>
      <c r="BE111" s="121"/>
      <c r="BF111" s="121"/>
      <c r="BG111" s="121"/>
      <c r="BH111" s="121"/>
      <c r="BI111" s="121"/>
      <c r="BJ111" s="121"/>
      <c r="BK111" s="121"/>
      <c r="BL111" s="121">
        <f t="shared" si="34"/>
        <v>11.94871351397687</v>
      </c>
      <c r="BM111" s="121"/>
      <c r="BN111" s="121"/>
      <c r="BO111" s="121"/>
      <c r="BP111" s="121"/>
      <c r="BQ111" s="121"/>
      <c r="BR111" s="121">
        <f t="shared" ref="BR111:CK111" si="35">BR110-BR109</f>
        <v>10.119238466116691</v>
      </c>
      <c r="BS111" s="121">
        <f t="shared" si="35"/>
        <v>8.0405039527732782</v>
      </c>
      <c r="BT111" s="121"/>
      <c r="BU111" s="121"/>
      <c r="BV111" s="121"/>
      <c r="BW111" s="121"/>
      <c r="BX111" s="121">
        <f t="shared" si="35"/>
        <v>16.499470879592913</v>
      </c>
      <c r="BY111" s="121"/>
      <c r="BZ111" s="121"/>
      <c r="CA111" s="121"/>
      <c r="CB111" s="121"/>
      <c r="CC111" s="121">
        <f t="shared" si="35"/>
        <v>4.6425409355051812</v>
      </c>
      <c r="CD111" s="121"/>
      <c r="CE111" s="121">
        <f t="shared" si="35"/>
        <v>9.6987697608612642</v>
      </c>
      <c r="CF111" s="121"/>
      <c r="CG111" s="121">
        <f t="shared" si="35"/>
        <v>10.918476585143246</v>
      </c>
      <c r="CH111" s="121"/>
      <c r="CI111" s="121">
        <f t="shared" si="35"/>
        <v>13.77348581616171</v>
      </c>
      <c r="CJ111" s="121"/>
      <c r="CK111" s="121">
        <f t="shared" si="35"/>
        <v>11.281636729781688</v>
      </c>
    </row>
  </sheetData>
  <mergeCells count="34">
    <mergeCell ref="S7:T7"/>
    <mergeCell ref="AW7:AY7"/>
    <mergeCell ref="AZ7:BA7"/>
    <mergeCell ref="BM7:BQ7"/>
    <mergeCell ref="C9:D9"/>
    <mergeCell ref="E9:F9"/>
    <mergeCell ref="G9:H9"/>
    <mergeCell ref="I9:J9"/>
    <mergeCell ref="M9:N9"/>
    <mergeCell ref="O9:P9"/>
    <mergeCell ref="AP9:AQ9"/>
    <mergeCell ref="Q9:R9"/>
    <mergeCell ref="S9:T9"/>
    <mergeCell ref="U9:V9"/>
    <mergeCell ref="W9:X9"/>
    <mergeCell ref="Y9:Z9"/>
    <mergeCell ref="AA9:AB9"/>
    <mergeCell ref="AC9:AD9"/>
    <mergeCell ref="AH9:AI9"/>
    <mergeCell ref="AJ9:AK9"/>
    <mergeCell ref="AL9:AM9"/>
    <mergeCell ref="AN9:AO9"/>
    <mergeCell ref="BJ9:BK9"/>
    <mergeCell ref="AR9:AS9"/>
    <mergeCell ref="CB9:CC9"/>
    <mergeCell ref="CD9:CE9"/>
    <mergeCell ref="CF9:CG9"/>
    <mergeCell ref="CH9:CI9"/>
    <mergeCell ref="CJ9:CK9"/>
    <mergeCell ref="AZ9:BA9"/>
    <mergeCell ref="BB9:BC9"/>
    <mergeCell ref="BD9:BE9"/>
    <mergeCell ref="BF9:BG9"/>
    <mergeCell ref="BH9:BI9"/>
  </mergeCells>
  <conditionalFormatting sqref="CK105">
    <cfRule type="colorScale" priority="9">
      <colorScale>
        <cfvo type="min"/>
        <cfvo type="percentile" val="50"/>
        <cfvo type="max"/>
        <color rgb="FFF8696B"/>
        <color rgb="FFFFEB84"/>
        <color rgb="FF63BE7B"/>
      </colorScale>
    </cfRule>
  </conditionalFormatting>
  <conditionalFormatting sqref="CK106">
    <cfRule type="colorScale" priority="8">
      <colorScale>
        <cfvo type="min"/>
        <cfvo type="percentile" val="50"/>
        <cfvo type="max"/>
        <color rgb="FFF8696B"/>
        <color rgb="FFFFEB84"/>
        <color rgb="FF63BE7B"/>
      </colorScale>
    </cfRule>
  </conditionalFormatting>
  <conditionalFormatting sqref="CK107">
    <cfRule type="colorScale" priority="7">
      <colorScale>
        <cfvo type="min"/>
        <cfvo type="percentile" val="50"/>
        <cfvo type="max"/>
        <color rgb="FFF8696B"/>
        <color rgb="FFFFEB84"/>
        <color rgb="FF63BE7B"/>
      </colorScale>
    </cfRule>
  </conditionalFormatting>
  <conditionalFormatting sqref="C105:CJ105">
    <cfRule type="colorScale" priority="6">
      <colorScale>
        <cfvo type="min"/>
        <cfvo type="percentile" val="50"/>
        <cfvo type="max"/>
        <color rgb="FFF8696B"/>
        <color rgb="FFFFEB84"/>
        <color rgb="FF63BE7B"/>
      </colorScale>
    </cfRule>
  </conditionalFormatting>
  <conditionalFormatting sqref="C106:CJ106">
    <cfRule type="colorScale" priority="5">
      <colorScale>
        <cfvo type="min"/>
        <cfvo type="percentile" val="50"/>
        <cfvo type="max"/>
        <color rgb="FFF8696B"/>
        <color rgb="FFFFEB84"/>
        <color rgb="FF63BE7B"/>
      </colorScale>
    </cfRule>
  </conditionalFormatting>
  <conditionalFormatting sqref="C107:CJ107">
    <cfRule type="colorScale" priority="4">
      <colorScale>
        <cfvo type="min"/>
        <cfvo type="percentile" val="50"/>
        <cfvo type="max"/>
        <color rgb="FFF8696B"/>
        <color rgb="FFFFEB84"/>
        <color rgb="FF63BE7B"/>
      </colorScale>
    </cfRule>
  </conditionalFormatting>
  <conditionalFormatting sqref="D109:CK109">
    <cfRule type="colorScale" priority="3">
      <colorScale>
        <cfvo type="min"/>
        <cfvo type="percentile" val="50"/>
        <cfvo type="max"/>
        <color rgb="FFF8696B"/>
        <color rgb="FFFFEB84"/>
        <color rgb="FF63BE7B"/>
      </colorScale>
    </cfRule>
  </conditionalFormatting>
  <conditionalFormatting sqref="D110:CK110">
    <cfRule type="colorScale" priority="2">
      <colorScale>
        <cfvo type="min"/>
        <cfvo type="percentile" val="50"/>
        <cfvo type="max"/>
        <color rgb="FFF8696B"/>
        <color rgb="FFFFEB84"/>
        <color rgb="FF63BE7B"/>
      </colorScale>
    </cfRule>
  </conditionalFormatting>
  <conditionalFormatting sqref="D111:CK1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24D32-4A31-48B4-9E3C-EAF78CDAEEF1}">
  <dimension ref="A1:AK100"/>
  <sheetViews>
    <sheetView topLeftCell="A55" zoomScale="60" zoomScaleNormal="60" workbookViewId="0">
      <selection activeCell="AN7" sqref="AN7"/>
    </sheetView>
  </sheetViews>
  <sheetFormatPr defaultRowHeight="14.5"/>
  <cols>
    <col min="29" max="29" width="8.7265625" customWidth="1"/>
    <col min="31" max="32" width="8.7265625" customWidth="1"/>
  </cols>
  <sheetData>
    <row r="1" spans="1:37">
      <c r="A1" s="1"/>
      <c r="B1" t="s">
        <v>0</v>
      </c>
      <c r="C1" t="s">
        <v>1</v>
      </c>
      <c r="D1" t="s">
        <v>1</v>
      </c>
      <c r="E1" t="s">
        <v>1</v>
      </c>
      <c r="F1" t="s">
        <v>1</v>
      </c>
      <c r="G1" t="s">
        <v>1</v>
      </c>
      <c r="H1" t="s">
        <v>1</v>
      </c>
      <c r="I1" t="s">
        <v>1</v>
      </c>
      <c r="J1" t="s">
        <v>1</v>
      </c>
      <c r="K1" t="s">
        <v>1</v>
      </c>
      <c r="M1" t="s">
        <v>1</v>
      </c>
      <c r="N1" t="s">
        <v>1</v>
      </c>
      <c r="O1" t="s">
        <v>1</v>
      </c>
      <c r="P1" t="s">
        <v>1</v>
      </c>
      <c r="Q1" t="s">
        <v>1</v>
      </c>
      <c r="R1" t="s">
        <v>1</v>
      </c>
      <c r="S1" t="s">
        <v>1</v>
      </c>
      <c r="T1" t="s">
        <v>1</v>
      </c>
      <c r="U1" t="s">
        <v>1</v>
      </c>
      <c r="V1" t="s">
        <v>1</v>
      </c>
      <c r="W1" t="s">
        <v>1</v>
      </c>
      <c r="X1" t="s">
        <v>1</v>
      </c>
      <c r="Y1" t="s">
        <v>1</v>
      </c>
      <c r="Z1" t="s">
        <v>1</v>
      </c>
      <c r="AA1" t="s">
        <v>1</v>
      </c>
      <c r="AB1" t="s">
        <v>1</v>
      </c>
      <c r="AD1" t="s">
        <v>1</v>
      </c>
      <c r="AG1" t="s">
        <v>1</v>
      </c>
      <c r="AH1" t="s">
        <v>1</v>
      </c>
      <c r="AI1" t="s">
        <v>1</v>
      </c>
      <c r="AJ1" t="s">
        <v>1</v>
      </c>
      <c r="AK1" t="s">
        <v>1</v>
      </c>
    </row>
    <row r="2" spans="1:37">
      <c r="A2" s="1"/>
      <c r="B2" s="2" t="s">
        <v>2</v>
      </c>
      <c r="C2" t="s">
        <v>3</v>
      </c>
      <c r="D2" t="s">
        <v>3</v>
      </c>
      <c r="E2" t="s">
        <v>3</v>
      </c>
      <c r="F2" t="s">
        <v>3</v>
      </c>
      <c r="G2" t="s">
        <v>3</v>
      </c>
      <c r="H2" t="s">
        <v>3</v>
      </c>
      <c r="I2" t="s">
        <v>4</v>
      </c>
      <c r="J2" t="s">
        <v>4</v>
      </c>
      <c r="K2" t="s">
        <v>4</v>
      </c>
      <c r="L2" t="s">
        <v>4</v>
      </c>
      <c r="M2" t="s">
        <v>4</v>
      </c>
      <c r="N2" t="s">
        <v>4</v>
      </c>
      <c r="O2" t="s">
        <v>4</v>
      </c>
      <c r="P2" t="s">
        <v>5</v>
      </c>
      <c r="Q2" t="s">
        <v>5</v>
      </c>
      <c r="R2" t="s">
        <v>5</v>
      </c>
      <c r="S2" t="s">
        <v>5</v>
      </c>
      <c r="T2" t="s">
        <v>5</v>
      </c>
      <c r="U2" t="s">
        <v>5</v>
      </c>
      <c r="V2" t="s">
        <v>5</v>
      </c>
      <c r="W2" t="s">
        <v>5</v>
      </c>
      <c r="X2" t="s">
        <v>5</v>
      </c>
      <c r="Y2" t="s">
        <v>5</v>
      </c>
      <c r="Z2" t="s">
        <v>5</v>
      </c>
      <c r="AA2" t="s">
        <v>5</v>
      </c>
      <c r="AB2" t="s">
        <v>7</v>
      </c>
      <c r="AC2" t="s">
        <v>7</v>
      </c>
      <c r="AD2" t="s">
        <v>7</v>
      </c>
      <c r="AE2" t="s">
        <v>7</v>
      </c>
      <c r="AF2" t="s">
        <v>7</v>
      </c>
      <c r="AG2" t="s">
        <v>6</v>
      </c>
      <c r="AH2" t="s">
        <v>6</v>
      </c>
      <c r="AI2" t="s">
        <v>6</v>
      </c>
      <c r="AJ2" t="s">
        <v>6</v>
      </c>
      <c r="AK2" t="s">
        <v>6</v>
      </c>
    </row>
    <row r="3" spans="1:37" ht="15.5">
      <c r="A3" s="1"/>
      <c r="B3" s="3" t="s">
        <v>8</v>
      </c>
      <c r="C3" s="3" t="s">
        <v>9</v>
      </c>
      <c r="D3" s="3" t="s">
        <v>9</v>
      </c>
      <c r="E3" s="3" t="s">
        <v>9</v>
      </c>
      <c r="F3" s="3" t="s">
        <v>9</v>
      </c>
      <c r="G3" s="3" t="s">
        <v>9</v>
      </c>
      <c r="H3" s="3" t="s">
        <v>9</v>
      </c>
      <c r="I3" s="3" t="s">
        <v>9</v>
      </c>
      <c r="J3" s="3" t="s">
        <v>9</v>
      </c>
      <c r="K3" s="3" t="s">
        <v>9</v>
      </c>
      <c r="L3" s="3" t="s">
        <v>9</v>
      </c>
      <c r="M3" s="3" t="s">
        <v>9</v>
      </c>
      <c r="N3" s="3" t="s">
        <v>9</v>
      </c>
      <c r="O3" s="3" t="s">
        <v>9</v>
      </c>
      <c r="P3" s="3" t="s">
        <v>9</v>
      </c>
      <c r="Q3" s="3" t="s">
        <v>9</v>
      </c>
      <c r="R3" s="3" t="s">
        <v>9</v>
      </c>
      <c r="S3" s="3" t="s">
        <v>9</v>
      </c>
      <c r="T3" s="3" t="s">
        <v>9</v>
      </c>
      <c r="U3" s="3" t="s">
        <v>9</v>
      </c>
      <c r="V3" s="3" t="s">
        <v>9</v>
      </c>
      <c r="W3" s="3" t="s">
        <v>9</v>
      </c>
      <c r="X3" s="3" t="s">
        <v>9</v>
      </c>
      <c r="Y3" s="3" t="s">
        <v>9</v>
      </c>
      <c r="Z3" s="3" t="s">
        <v>9</v>
      </c>
      <c r="AA3" s="3" t="s">
        <v>9</v>
      </c>
      <c r="AB3" s="3" t="s">
        <v>9</v>
      </c>
      <c r="AC3" s="3" t="s">
        <v>9</v>
      </c>
      <c r="AD3" s="3" t="s">
        <v>9</v>
      </c>
      <c r="AE3" s="3" t="s">
        <v>9</v>
      </c>
      <c r="AF3" s="3" t="s">
        <v>9</v>
      </c>
      <c r="AG3" s="3" t="s">
        <v>9</v>
      </c>
      <c r="AH3" s="3" t="s">
        <v>9</v>
      </c>
      <c r="AI3" s="3" t="s">
        <v>9</v>
      </c>
      <c r="AJ3" s="3" t="s">
        <v>9</v>
      </c>
      <c r="AK3" s="3" t="s">
        <v>9</v>
      </c>
    </row>
    <row r="4" spans="1:37">
      <c r="A4" s="1"/>
      <c r="B4" t="s">
        <v>10</v>
      </c>
      <c r="G4" t="s">
        <v>11</v>
      </c>
      <c r="H4" t="s">
        <v>11</v>
      </c>
      <c r="M4" t="s">
        <v>11</v>
      </c>
      <c r="N4" t="s">
        <v>11</v>
      </c>
      <c r="O4" t="s">
        <v>11</v>
      </c>
      <c r="V4" t="s">
        <v>11</v>
      </c>
      <c r="W4" t="s">
        <v>11</v>
      </c>
      <c r="X4" t="s">
        <v>11</v>
      </c>
      <c r="Y4" t="s">
        <v>11</v>
      </c>
      <c r="Z4" t="s">
        <v>11</v>
      </c>
      <c r="AA4" t="s">
        <v>11</v>
      </c>
      <c r="AD4" t="s">
        <v>11</v>
      </c>
    </row>
    <row r="5" spans="1:37" ht="87">
      <c r="A5" s="1"/>
      <c r="B5" t="s">
        <v>12</v>
      </c>
      <c r="L5" s="194" t="s">
        <v>13</v>
      </c>
      <c r="U5" t="s">
        <v>14</v>
      </c>
      <c r="Y5" s="240" t="s">
        <v>15</v>
      </c>
      <c r="Z5" s="240"/>
      <c r="AA5" s="240"/>
      <c r="AB5" s="194" t="s">
        <v>13</v>
      </c>
      <c r="AC5" s="4" t="s">
        <v>16</v>
      </c>
      <c r="AE5" t="s">
        <v>17</v>
      </c>
      <c r="AF5" t="s">
        <v>17</v>
      </c>
    </row>
    <row r="6" spans="1:37">
      <c r="A6" s="6"/>
    </row>
    <row r="7" spans="1:37" ht="409.5">
      <c r="A7" s="7"/>
      <c r="B7" s="8" t="s">
        <v>18</v>
      </c>
      <c r="C7" s="195" t="s">
        <v>19</v>
      </c>
      <c r="D7" s="196" t="s">
        <v>20</v>
      </c>
      <c r="E7" s="197" t="s">
        <v>21</v>
      </c>
      <c r="F7" s="196" t="s">
        <v>22</v>
      </c>
      <c r="G7" s="197" t="s">
        <v>23</v>
      </c>
      <c r="H7" s="11" t="s">
        <v>24</v>
      </c>
      <c r="I7" s="198" t="s">
        <v>25</v>
      </c>
      <c r="J7" s="200" t="s">
        <v>26</v>
      </c>
      <c r="K7" s="199" t="s">
        <v>27</v>
      </c>
      <c r="L7" s="202" t="s">
        <v>28</v>
      </c>
      <c r="M7" s="199" t="s">
        <v>34</v>
      </c>
      <c r="N7" s="200" t="s">
        <v>35</v>
      </c>
      <c r="O7" s="16" t="s">
        <v>36</v>
      </c>
      <c r="P7" s="204" t="s">
        <v>37</v>
      </c>
      <c r="Q7" s="205" t="s">
        <v>38</v>
      </c>
      <c r="R7" s="201" t="s">
        <v>39</v>
      </c>
      <c r="S7" s="205" t="s">
        <v>40</v>
      </c>
      <c r="T7" s="201" t="s">
        <v>41</v>
      </c>
      <c r="U7" s="205" t="s">
        <v>42</v>
      </c>
      <c r="V7" s="201" t="s">
        <v>43</v>
      </c>
      <c r="W7" s="205" t="s">
        <v>44</v>
      </c>
      <c r="X7" s="201" t="s">
        <v>45</v>
      </c>
      <c r="Y7" s="205" t="s">
        <v>46</v>
      </c>
      <c r="Z7" s="201" t="s">
        <v>47</v>
      </c>
      <c r="AA7" s="19" t="s">
        <v>48</v>
      </c>
      <c r="AB7" s="209" t="s">
        <v>54</v>
      </c>
      <c r="AC7" s="202" t="s">
        <v>60</v>
      </c>
      <c r="AD7" s="211" t="s">
        <v>66</v>
      </c>
      <c r="AE7" s="202" t="s">
        <v>67</v>
      </c>
      <c r="AF7" s="202" t="s">
        <v>72</v>
      </c>
      <c r="AG7" s="206" t="s">
        <v>49</v>
      </c>
      <c r="AH7" s="208" t="s">
        <v>50</v>
      </c>
      <c r="AI7" s="207" t="s">
        <v>51</v>
      </c>
      <c r="AJ7" s="208" t="s">
        <v>52</v>
      </c>
      <c r="AK7" s="207" t="s">
        <v>53</v>
      </c>
    </row>
    <row r="8" spans="1:37" ht="29">
      <c r="A8" s="25"/>
      <c r="B8" s="26" t="s">
        <v>76</v>
      </c>
      <c r="C8" s="195" t="s">
        <v>562</v>
      </c>
      <c r="D8" s="225" t="s">
        <v>562</v>
      </c>
      <c r="E8" s="225" t="s">
        <v>562</v>
      </c>
      <c r="F8" s="225" t="s">
        <v>562</v>
      </c>
      <c r="G8" s="226" t="s">
        <v>429</v>
      </c>
      <c r="H8" s="227" t="s">
        <v>429</v>
      </c>
      <c r="I8" s="30" t="s">
        <v>562</v>
      </c>
      <c r="J8" s="30" t="s">
        <v>562</v>
      </c>
      <c r="K8" s="30" t="s">
        <v>562</v>
      </c>
      <c r="L8" s="30" t="s">
        <v>562</v>
      </c>
      <c r="M8" s="31" t="s">
        <v>429</v>
      </c>
      <c r="N8" s="203" t="s">
        <v>429</v>
      </c>
      <c r="O8" s="32" t="s">
        <v>429</v>
      </c>
      <c r="P8" s="33" t="s">
        <v>562</v>
      </c>
      <c r="Q8" s="33" t="s">
        <v>562</v>
      </c>
      <c r="R8" s="33" t="s">
        <v>562</v>
      </c>
      <c r="S8" s="33" t="s">
        <v>562</v>
      </c>
      <c r="T8" s="33" t="s">
        <v>562</v>
      </c>
      <c r="U8" s="33" t="s">
        <v>562</v>
      </c>
      <c r="V8" s="35" t="s">
        <v>429</v>
      </c>
      <c r="W8" s="35" t="s">
        <v>429</v>
      </c>
      <c r="X8" s="35" t="s">
        <v>429</v>
      </c>
      <c r="Y8" s="35" t="s">
        <v>429</v>
      </c>
      <c r="Z8" s="35" t="s">
        <v>429</v>
      </c>
      <c r="AA8" s="35" t="s">
        <v>429</v>
      </c>
      <c r="AB8" s="210" t="s">
        <v>562</v>
      </c>
      <c r="AC8" s="210" t="s">
        <v>429</v>
      </c>
      <c r="AD8" s="224" t="s">
        <v>429</v>
      </c>
      <c r="AE8" s="224" t="s">
        <v>429</v>
      </c>
      <c r="AF8" s="224" t="s">
        <v>429</v>
      </c>
      <c r="AG8" s="37" t="s">
        <v>562</v>
      </c>
      <c r="AH8" s="37" t="s">
        <v>562</v>
      </c>
      <c r="AI8" s="37" t="s">
        <v>562</v>
      </c>
      <c r="AJ8" s="37" t="s">
        <v>562</v>
      </c>
      <c r="AK8" s="37" t="s">
        <v>562</v>
      </c>
    </row>
    <row r="9" spans="1:37" ht="72.5">
      <c r="A9" s="4"/>
      <c r="B9" s="4" t="s">
        <v>79</v>
      </c>
      <c r="C9" s="42" t="s">
        <v>237</v>
      </c>
      <c r="D9" s="43" t="s">
        <v>238</v>
      </c>
      <c r="E9" s="42" t="s">
        <v>239</v>
      </c>
      <c r="F9" s="44" t="s">
        <v>240</v>
      </c>
      <c r="G9" s="42" t="s">
        <v>241</v>
      </c>
      <c r="H9" s="44" t="s">
        <v>242</v>
      </c>
      <c r="I9" s="45" t="s">
        <v>563</v>
      </c>
      <c r="J9" s="46" t="s">
        <v>564</v>
      </c>
      <c r="K9" s="45" t="s">
        <v>245</v>
      </c>
      <c r="L9" s="47" t="s">
        <v>246</v>
      </c>
      <c r="M9" s="48" t="s">
        <v>247</v>
      </c>
      <c r="N9" s="49" t="s">
        <v>248</v>
      </c>
      <c r="O9" s="48" t="s">
        <v>249</v>
      </c>
      <c r="P9" s="50" t="s">
        <v>250</v>
      </c>
      <c r="Q9" s="51" t="s">
        <v>251</v>
      </c>
      <c r="R9" s="50" t="s">
        <v>565</v>
      </c>
      <c r="S9" s="51" t="s">
        <v>566</v>
      </c>
      <c r="T9" s="50" t="s">
        <v>254</v>
      </c>
      <c r="U9" s="51" t="s">
        <v>255</v>
      </c>
      <c r="V9" s="50" t="s">
        <v>256</v>
      </c>
      <c r="W9" s="51" t="s">
        <v>257</v>
      </c>
      <c r="X9" s="50" t="s">
        <v>258</v>
      </c>
      <c r="Y9" s="51" t="s">
        <v>259</v>
      </c>
      <c r="Z9" s="50" t="s">
        <v>387</v>
      </c>
      <c r="AA9" s="51" t="s">
        <v>388</v>
      </c>
      <c r="AB9" s="54" t="s">
        <v>265</v>
      </c>
      <c r="AC9" s="54" t="s">
        <v>266</v>
      </c>
      <c r="AD9" s="55" t="s">
        <v>267</v>
      </c>
      <c r="AE9" s="54" t="s">
        <v>268</v>
      </c>
      <c r="AF9" s="54" t="s">
        <v>269</v>
      </c>
      <c r="AG9" s="52" t="s">
        <v>260</v>
      </c>
      <c r="AH9" s="53" t="s">
        <v>261</v>
      </c>
      <c r="AI9" s="52" t="s">
        <v>262</v>
      </c>
      <c r="AJ9" s="53" t="s">
        <v>263</v>
      </c>
      <c r="AK9" s="52" t="s">
        <v>264</v>
      </c>
    </row>
    <row r="10" spans="1:37" ht="87">
      <c r="A10" s="58"/>
      <c r="B10" s="58"/>
      <c r="C10" s="59" t="str">
        <f>C9&amp;":"&amp;C8</f>
        <v>Defined objectives:Y/N</v>
      </c>
      <c r="D10" s="59" t="str">
        <f t="shared" ref="D10:AK10" si="0">D9&amp;":"&amp;D8</f>
        <v>Reaching vuln:Y/N</v>
      </c>
      <c r="E10" s="59" t="str">
        <f t="shared" si="0"/>
        <v>Resource needs projected:Y/N</v>
      </c>
      <c r="F10" s="59" t="str">
        <f t="shared" si="0"/>
        <v>Diverse participation:Y/N</v>
      </c>
      <c r="G10" s="59" t="str">
        <f t="shared" si="0"/>
        <v>High level support:Scale</v>
      </c>
      <c r="H10" s="59" t="str">
        <f t="shared" si="0"/>
        <v>Supplies regulations:Scale</v>
      </c>
      <c r="I10" s="59" t="str">
        <f t="shared" si="0"/>
        <v>Data collect private commodities:Y/N</v>
      </c>
      <c r="J10" s="59" t="str">
        <f t="shared" si="0"/>
        <v xml:space="preserve"> Quality control for service stats:Y/N</v>
      </c>
      <c r="K10" s="59" t="str">
        <f t="shared" si="0"/>
        <v>Data used for vuln access:Y/N</v>
      </c>
      <c r="L10" s="59" t="str">
        <f t="shared" si="0"/>
        <v>Data to monitor subgroups:Y/N</v>
      </c>
      <c r="M10" s="59" t="str">
        <f t="shared" si="0"/>
        <v>Record keeping:Scale</v>
      </c>
      <c r="N10" s="59" t="str">
        <f t="shared" si="0"/>
        <v>Data used to measure progress:Scale</v>
      </c>
      <c r="O10" s="59" t="str">
        <f t="shared" si="0"/>
        <v>Data used for program improvement:Scale</v>
      </c>
      <c r="P10" s="59" t="str">
        <f t="shared" si="0"/>
        <v>SOPs match WHO:Y/N</v>
      </c>
      <c r="Q10" s="59" t="str">
        <f t="shared" si="0"/>
        <v>Taskshare:Y/N</v>
      </c>
      <c r="R10" s="59" t="str">
        <f t="shared" si="0"/>
        <v>QoC indicators pubic:Y/N</v>
      </c>
      <c r="S10" s="59" t="str">
        <f t="shared" si="0"/>
        <v>QoC indicators private:Y/N</v>
      </c>
      <c r="T10" s="59" t="str">
        <f t="shared" si="0"/>
        <v>Structures to address QoC:Y/N</v>
      </c>
      <c r="U10" s="59" t="str">
        <f t="shared" si="0"/>
        <v>Info on provider bias:Y/N</v>
      </c>
      <c r="V10" s="59" t="str">
        <f t="shared" si="0"/>
        <v>Training:Scale</v>
      </c>
      <c r="W10" s="59" t="str">
        <f t="shared" si="0"/>
        <v>Logistics and supply:Scale</v>
      </c>
      <c r="X10" s="59" t="str">
        <f t="shared" si="0"/>
        <v>Supervision:Scale</v>
      </c>
      <c r="Y10" s="59" t="str">
        <f t="shared" si="0"/>
        <v>Sterilization counsel:Scale</v>
      </c>
      <c r="Z10" s="59" t="str">
        <f t="shared" si="0"/>
        <v>IUD removal access:Scale</v>
      </c>
      <c r="AA10" s="59" t="str">
        <f t="shared" si="0"/>
        <v>Implant removal access:Scale</v>
      </c>
      <c r="AB10" s="59" t="str">
        <f>AB9&amp;":"&amp;AB8</f>
        <v>Anti-discrimination policy:Y/N</v>
      </c>
      <c r="AC10" s="59"/>
      <c r="AD10" s="59" t="str">
        <f t="shared" ref="AD10" si="1">AD9&amp;":"&amp;AD8</f>
        <v>CBD dist:Scale</v>
      </c>
      <c r="AE10" s="59"/>
      <c r="AF10" s="59"/>
      <c r="AG10" s="59" t="str">
        <f t="shared" si="0"/>
        <v>Monitor access:Y/N</v>
      </c>
      <c r="AH10" s="59" t="str">
        <f t="shared" si="0"/>
        <v>Monitor denial of services:Y/N</v>
      </c>
      <c r="AI10" s="59" t="str">
        <f t="shared" si="0"/>
        <v>Violations review:Y/N</v>
      </c>
      <c r="AJ10" s="59" t="str">
        <f t="shared" si="0"/>
        <v>Feedback:Y/N</v>
      </c>
      <c r="AK10" s="59" t="str">
        <f t="shared" si="0"/>
        <v>Communication:Y/N</v>
      </c>
    </row>
    <row r="11" spans="1:37">
      <c r="A11" s="60" t="s">
        <v>110</v>
      </c>
      <c r="B11" s="61" t="s">
        <v>111</v>
      </c>
      <c r="C11" cm="1">
        <f t="array" ref="C11:C92">VLOOKUP(B11:B92,'2017 Individual scores unweight'!B13:CK94,2,FALSE)</f>
        <v>100</v>
      </c>
      <c r="D11" cm="1">
        <f t="array" ref="D11:D92">VLOOKUP(B11:B92,'2017 Individual scores unweight'!B13:CK94,4,FALSE)</f>
        <v>100</v>
      </c>
      <c r="E11" cm="1">
        <f t="array" ref="E11:E92">VLOOKUP(B11:B92,'2017 Individual scores unweight'!B13:CK94,6,FALSE)</f>
        <v>93.75</v>
      </c>
      <c r="F11" cm="1">
        <f t="array" ref="F11:F92">VLOOKUP(B11:B92,'2017 Individual scores unweight'!B13:CK94,8,FALSE)</f>
        <v>100</v>
      </c>
      <c r="G11" cm="1">
        <f t="array" ref="G11:G92">VLOOKUP(B11:B92,'2017 Individual scores unweight'!B13:CK94,10,FALSE)</f>
        <v>60.784313725490193</v>
      </c>
      <c r="H11" cm="1">
        <f t="array" ref="H11:H92">VLOOKUP(B11:B92,'2017 Individual scores unweight'!B13:CK94,11,FALSE)</f>
        <v>61.80555555555555</v>
      </c>
      <c r="I11" cm="1">
        <f t="array" ref="I11:I92">VLOOKUP(B11:B92,'2017 Individual scores unweight'!B13:CK94,12,FALSE)</f>
        <v>70.588235294117652</v>
      </c>
      <c r="J11" cm="1">
        <f t="array" ref="J11:J92">VLOOKUP(B11:B92,'2017 Individual scores unweight'!B13:CK94,14,FALSE)</f>
        <v>81.25</v>
      </c>
      <c r="K11" cm="1">
        <f t="array" ref="K11:K92">VLOOKUP(B11:B92,'2017 Individual scores unweight'!B13:CK94,16,FALSE)</f>
        <v>58.82352941176471</v>
      </c>
      <c r="L11" cm="1">
        <f t="array" ref="L11:L92">VLOOKUP(B11:B92,'2017 Individual scores unweight'!B13:CK94,18,FALSE)</f>
        <v>44.511904761904759</v>
      </c>
      <c r="M11" cm="1">
        <f t="array" ref="M11:M92">VLOOKUP(B11:B92,'2017 Individual scores unweight'!B13:CK94,30,FALSE)</f>
        <v>37.777777777777779</v>
      </c>
      <c r="N11" cm="1">
        <f t="array" ref="N11:N92">VLOOKUP(B11:B92,'2017 Individual scores unweight'!B13:CK94,31,FALSE)</f>
        <v>53.59477124183006</v>
      </c>
      <c r="O11" cm="1">
        <f t="array" ref="O11:O92">VLOOKUP(B11:B92,'2017 Individual scores unweight'!B13:CK94,32,FALSE)</f>
        <v>52.941176470588232</v>
      </c>
      <c r="P11" cm="1">
        <f t="array" ref="P11:P92">VLOOKUP(B11:B92,'2017 Individual scores unweight'!B13:CK94,33,FALSE)</f>
        <v>100</v>
      </c>
      <c r="Q11" cm="1">
        <f t="array" ref="Q11:Q92">VLOOKUP(B11:B92,'2017 Individual scores unweight'!B13:CK94,35,FALSE)</f>
        <v>66.666666666666657</v>
      </c>
      <c r="R11" cm="1">
        <f t="array" ref="R11:R92">VLOOKUP(B11:B92,'2017 Individual scores unweight'!B13:CK94,37,FALSE)</f>
        <v>71.428571428571431</v>
      </c>
      <c r="S11" cm="1">
        <f t="array" ref="S11:S92">VLOOKUP(B11:B92,'2017 Individual scores unweight'!B13:CK94,39,FALSE)</f>
        <v>40</v>
      </c>
      <c r="T11" cm="1">
        <f t="array" ref="T11:T92">VLOOKUP(B11:B92,'2017 Individual scores unweight'!B13:CK94,41,FALSE)</f>
        <v>88.235294117647058</v>
      </c>
      <c r="U11" cm="1">
        <f t="array" ref="U11:U92">VLOOKUP(B11:B92,'2017 Individual scores unweight'!B13:CK94,43,FALSE)</f>
        <v>40</v>
      </c>
      <c r="V11" cm="1">
        <f t="array" ref="V11:V92">VLOOKUP(B11:B92,'2017 Individual scores unweight'!B13:CK94,45,FALSE)</f>
        <v>64.052287581699346</v>
      </c>
      <c r="W11" cm="1">
        <f t="array" ref="W11:W92">VLOOKUP(B11:B92,'2017 Individual scores unweight'!B13:CK94,46,FALSE)</f>
        <v>46.405228758169933</v>
      </c>
      <c r="X11" cm="1">
        <f t="array" ref="X11:X92">VLOOKUP(B11:B92,'2017 Individual scores unweight'!B13:CK94,47,FALSE)</f>
        <v>44.444444444444443</v>
      </c>
      <c r="Y11" cm="1">
        <f t="array" ref="Y11:Y92">VLOOKUP(B11:B92,'2017 Individual scores unweight'!B13:CK94,48,FALSE)</f>
        <v>56.349206349206341</v>
      </c>
      <c r="Z11" cm="1">
        <f t="array" ref="Z11:Z92">VLOOKUP(B11:B92,'2017 Individual scores unweight'!B13:CK94,49,FALSE)</f>
        <v>47.222222222222221</v>
      </c>
      <c r="AA11" cm="1">
        <f t="array" ref="AA11:AA92">VLOOKUP(B11:B92,'2017 Individual scores unweight'!B13:CK94,50,FALSE)</f>
        <v>28.148148148148145</v>
      </c>
      <c r="AB11" cm="1">
        <f t="array" ref="AB11:AB92">VLOOKUP(B11:B92,'2017 Individual scores unweight'!B13:CK94,51,FALSE)</f>
        <v>51.023809523809526</v>
      </c>
      <c r="AC11" cm="1">
        <f t="array" ref="AC11:AC92">VLOOKUP(B11:B92,'2017 Individual scores unweight'!B13:CK94,63,FALSE)</f>
        <v>59.145299145299148</v>
      </c>
      <c r="AD11" cm="1">
        <f t="array" ref="AD11:AD92">VLOOKUP(B11:B92,'2017 Individual scores unweight'!B13:CK94,69,FALSE)</f>
        <v>46.527777777777779</v>
      </c>
      <c r="AE11" cm="1">
        <f t="array" ref="AE11:AE92">VLOOKUP(B11:B92,'2017 Individual scores unweight'!B13:CK94,70,FALSE)</f>
        <v>36.557734204793029</v>
      </c>
      <c r="AF11" cm="1">
        <f t="array" ref="AF11:AF92">VLOOKUP(B11:B92,'2017 Individual scores unweight'!B13:CK94,75,FALSE)</f>
        <v>75.381263616557732</v>
      </c>
      <c r="AG11" cm="1">
        <f t="array" ref="AG11:AG92">VLOOKUP(B11:B92,'2017 Individual scores unweight'!B13:CK94,79,FALSE)</f>
        <v>82.35294117647058</v>
      </c>
      <c r="AH11" cm="1">
        <f t="array" ref="AH11:AH92">VLOOKUP(B11:B92,'2017 Individual scores unweight'!B13:CK94,81,FALSE)</f>
        <v>40</v>
      </c>
      <c r="AI11" cm="1">
        <f t="array" ref="AI11:AI92">VLOOKUP(B11:B92,'2017 Individual scores unweight'!B13:CK94,83,FALSE)</f>
        <v>53.333333333333336</v>
      </c>
      <c r="AJ11" cm="1">
        <f t="array" ref="AJ11:AJ92">VLOOKUP(B11:B92,'2017 Individual scores unweight'!B13:CK94,85,FALSE)</f>
        <v>62.5</v>
      </c>
      <c r="AK11" cm="1">
        <f t="array" ref="AK11:AK92">VLOOKUP(B11:B92,'2017 Individual scores unweight'!B13:CK94,87,FALSE)</f>
        <v>88.235294117647058</v>
      </c>
    </row>
    <row r="12" spans="1:37">
      <c r="A12" s="60" t="s">
        <v>115</v>
      </c>
      <c r="B12" s="61" t="s">
        <v>116</v>
      </c>
      <c r="C12">
        <v>100</v>
      </c>
      <c r="D12">
        <v>100</v>
      </c>
      <c r="E12">
        <v>100</v>
      </c>
      <c r="F12">
        <v>100</v>
      </c>
      <c r="G12">
        <v>58.518518518518519</v>
      </c>
      <c r="H12">
        <v>62.962962962962962</v>
      </c>
      <c r="I12">
        <v>100</v>
      </c>
      <c r="J12">
        <v>100</v>
      </c>
      <c r="K12">
        <v>100</v>
      </c>
      <c r="L12">
        <v>65.333333333333329</v>
      </c>
      <c r="M12">
        <v>60</v>
      </c>
      <c r="N12">
        <v>69.629629629629633</v>
      </c>
      <c r="O12">
        <v>61.111111111111107</v>
      </c>
      <c r="P12">
        <v>100</v>
      </c>
      <c r="Q12">
        <v>100</v>
      </c>
      <c r="R12">
        <v>100</v>
      </c>
      <c r="S12">
        <v>73.333333333333329</v>
      </c>
      <c r="T12">
        <v>100</v>
      </c>
      <c r="U12">
        <v>33.333333333333329</v>
      </c>
      <c r="V12">
        <v>77.777777777777771</v>
      </c>
      <c r="W12">
        <v>52.592592592592588</v>
      </c>
      <c r="X12">
        <v>69.629629629629633</v>
      </c>
      <c r="Y12">
        <v>91.1111111111111</v>
      </c>
      <c r="Z12">
        <v>88.148148148148152</v>
      </c>
      <c r="AA12">
        <v>10.37037037037037</v>
      </c>
      <c r="AB12">
        <v>90.476190476190482</v>
      </c>
      <c r="AC12">
        <v>71.111111111111114</v>
      </c>
      <c r="AD12">
        <v>48.148148148148145</v>
      </c>
      <c r="AE12">
        <v>23.333333333333332</v>
      </c>
      <c r="AF12">
        <v>46.913580246913575</v>
      </c>
      <c r="AG12">
        <v>100</v>
      </c>
      <c r="AH12">
        <v>40</v>
      </c>
      <c r="AI12">
        <v>26.666666666666668</v>
      </c>
      <c r="AJ12">
        <v>100</v>
      </c>
      <c r="AK12">
        <v>100</v>
      </c>
    </row>
    <row r="13" spans="1:37">
      <c r="A13" s="60" t="s">
        <v>110</v>
      </c>
      <c r="B13" s="61" t="s">
        <v>118</v>
      </c>
      <c r="C13">
        <v>94.444444444444443</v>
      </c>
      <c r="D13">
        <v>94.444444444444443</v>
      </c>
      <c r="E13">
        <v>88.888888888888886</v>
      </c>
      <c r="F13">
        <v>66.666666666666657</v>
      </c>
      <c r="G13">
        <v>71.929824561403507</v>
      </c>
      <c r="H13">
        <v>51.851851851851855</v>
      </c>
      <c r="I13">
        <v>55.555555555555557</v>
      </c>
      <c r="J13">
        <v>70.588235294117652</v>
      </c>
      <c r="K13">
        <v>64.705882352941174</v>
      </c>
      <c r="L13">
        <v>50.833333333333329</v>
      </c>
      <c r="M13">
        <v>52.046783625730988</v>
      </c>
      <c r="N13">
        <v>41.358024691358025</v>
      </c>
      <c r="O13">
        <v>39.766081871345023</v>
      </c>
      <c r="P13">
        <v>100</v>
      </c>
      <c r="Q13">
        <v>61.111111111111114</v>
      </c>
      <c r="R13">
        <v>94.444444444444443</v>
      </c>
      <c r="S13">
        <v>43.75</v>
      </c>
      <c r="T13">
        <v>72.222222222222214</v>
      </c>
      <c r="U13">
        <v>50</v>
      </c>
      <c r="V13">
        <v>55.555555555555557</v>
      </c>
      <c r="W13">
        <v>67.251461988304087</v>
      </c>
      <c r="X13">
        <v>40.74074074074074</v>
      </c>
      <c r="Y13">
        <v>67.901234567901227</v>
      </c>
      <c r="Z13">
        <v>56.140350877192979</v>
      </c>
      <c r="AA13">
        <v>42.10526315789474</v>
      </c>
      <c r="AB13">
        <v>49.184726522187823</v>
      </c>
      <c r="AC13">
        <v>60.806864656193866</v>
      </c>
      <c r="AD13">
        <v>50.292397660818708</v>
      </c>
      <c r="AE13">
        <v>47.076023391812868</v>
      </c>
      <c r="AF13">
        <v>76.803118908382075</v>
      </c>
      <c r="AG13">
        <v>94.444444444444443</v>
      </c>
      <c r="AH13">
        <v>47.058823529411761</v>
      </c>
      <c r="AI13">
        <v>41.17647058823529</v>
      </c>
      <c r="AJ13">
        <v>63.157894736842103</v>
      </c>
      <c r="AK13">
        <v>78.94736842105263</v>
      </c>
    </row>
    <row r="14" spans="1:37">
      <c r="A14" s="60" t="s">
        <v>110</v>
      </c>
      <c r="B14" s="61" t="s">
        <v>121</v>
      </c>
      <c r="C14">
        <v>81.818181818181827</v>
      </c>
      <c r="D14">
        <v>75</v>
      </c>
      <c r="E14">
        <v>81.818181818181827</v>
      </c>
      <c r="F14">
        <v>72.727272727272734</v>
      </c>
      <c r="G14">
        <v>58.333333333333329</v>
      </c>
      <c r="H14">
        <v>67.777777777777771</v>
      </c>
      <c r="I14">
        <v>35.714285714285715</v>
      </c>
      <c r="J14">
        <v>91.666666666666657</v>
      </c>
      <c r="K14">
        <v>76.923076923076934</v>
      </c>
      <c r="L14">
        <v>60</v>
      </c>
      <c r="M14">
        <v>51.282051282051277</v>
      </c>
      <c r="N14">
        <v>50.427350427350426</v>
      </c>
      <c r="O14">
        <v>45.299145299145295</v>
      </c>
      <c r="P14">
        <v>100</v>
      </c>
      <c r="Q14">
        <v>81.818181818181827</v>
      </c>
      <c r="R14">
        <v>66.666666666666657</v>
      </c>
      <c r="S14">
        <v>9.0909090909090917</v>
      </c>
      <c r="T14">
        <v>80</v>
      </c>
      <c r="U14">
        <v>46.153846153846153</v>
      </c>
      <c r="V14">
        <v>55.555555555555557</v>
      </c>
      <c r="W14">
        <v>62.393162393162385</v>
      </c>
      <c r="X14">
        <v>42.735042735042732</v>
      </c>
      <c r="Y14">
        <v>62.037037037037031</v>
      </c>
      <c r="Z14">
        <v>64.957264957264954</v>
      </c>
      <c r="AA14">
        <v>23.232323232323232</v>
      </c>
      <c r="AB14">
        <v>73.22011322011322</v>
      </c>
      <c r="AC14">
        <v>90.805860805860803</v>
      </c>
      <c r="AD14">
        <v>47.222222222222221</v>
      </c>
      <c r="AE14">
        <v>51.100427350427353</v>
      </c>
      <c r="AF14">
        <v>82.553249219915884</v>
      </c>
      <c r="AG14">
        <v>92.307692307692307</v>
      </c>
      <c r="AH14">
        <v>41.666666666666671</v>
      </c>
      <c r="AI14">
        <v>30</v>
      </c>
      <c r="AJ14">
        <v>41.666666666666671</v>
      </c>
      <c r="AK14">
        <v>84.615384615384613</v>
      </c>
    </row>
    <row r="15" spans="1:37">
      <c r="A15" s="60" t="s">
        <v>122</v>
      </c>
      <c r="B15" s="61" t="s">
        <v>123</v>
      </c>
      <c r="C15">
        <v>100</v>
      </c>
      <c r="D15">
        <v>100</v>
      </c>
      <c r="E15">
        <v>84.615384615384613</v>
      </c>
      <c r="F15">
        <v>23.076923076923077</v>
      </c>
      <c r="G15">
        <v>34.18803418803418</v>
      </c>
      <c r="H15">
        <v>64.957264957264954</v>
      </c>
      <c r="I15">
        <v>0</v>
      </c>
      <c r="J15">
        <v>69.230769230769226</v>
      </c>
      <c r="K15">
        <v>30.76923076923077</v>
      </c>
      <c r="L15">
        <v>46.025641025641022</v>
      </c>
      <c r="M15">
        <v>33.333333333333329</v>
      </c>
      <c r="N15">
        <v>35.042735042735046</v>
      </c>
      <c r="O15">
        <v>27.350427350427353</v>
      </c>
      <c r="P15">
        <v>100</v>
      </c>
      <c r="Q15">
        <v>53.846153846153847</v>
      </c>
      <c r="R15">
        <v>23.076923076923077</v>
      </c>
      <c r="S15">
        <v>23.076923076923077</v>
      </c>
      <c r="T15">
        <v>46.153846153846153</v>
      </c>
      <c r="U15">
        <v>0</v>
      </c>
      <c r="V15">
        <v>64.102564102564102</v>
      </c>
      <c r="W15">
        <v>29.05982905982906</v>
      </c>
      <c r="X15">
        <v>26.495726495726494</v>
      </c>
      <c r="Y15">
        <v>64.102564102564102</v>
      </c>
      <c r="Z15">
        <v>62.393162393162385</v>
      </c>
      <c r="AA15">
        <v>63.247863247863251</v>
      </c>
      <c r="AB15">
        <v>56.666666666666671</v>
      </c>
      <c r="AC15">
        <v>39.829059829059837</v>
      </c>
      <c r="AD15">
        <v>15.384615384615383</v>
      </c>
      <c r="AE15">
        <v>45.940170940170944</v>
      </c>
      <c r="AF15">
        <v>60.13986013986014</v>
      </c>
      <c r="AG15">
        <v>46.153846153846153</v>
      </c>
      <c r="AH15">
        <v>38.461538461538467</v>
      </c>
      <c r="AI15">
        <v>53.846153846153847</v>
      </c>
      <c r="AJ15">
        <v>7.6923076923076925</v>
      </c>
      <c r="AK15">
        <v>38.461538461538467</v>
      </c>
    </row>
    <row r="16" spans="1:37">
      <c r="A16" s="60" t="s">
        <v>119</v>
      </c>
      <c r="B16" s="61" t="s">
        <v>124</v>
      </c>
      <c r="C16">
        <v>84.615384615384613</v>
      </c>
      <c r="D16">
        <v>84.615384615384613</v>
      </c>
      <c r="E16">
        <v>100</v>
      </c>
      <c r="F16">
        <v>84.615384615384613</v>
      </c>
      <c r="G16">
        <v>35.18518518518519</v>
      </c>
      <c r="H16">
        <v>46.153846153846153</v>
      </c>
      <c r="I16">
        <v>91.666666666666657</v>
      </c>
      <c r="J16">
        <v>91.666666666666657</v>
      </c>
      <c r="K16">
        <v>92.307692307692307</v>
      </c>
      <c r="L16">
        <v>85.897435897435898</v>
      </c>
      <c r="M16">
        <v>49.572649572649574</v>
      </c>
      <c r="N16">
        <v>46.153846153846153</v>
      </c>
      <c r="O16">
        <v>47.863247863247857</v>
      </c>
      <c r="P16">
        <v>84.615384615384613</v>
      </c>
      <c r="Q16">
        <v>92.307692307692307</v>
      </c>
      <c r="R16">
        <v>100</v>
      </c>
      <c r="S16">
        <v>100</v>
      </c>
      <c r="T16">
        <v>92.307692307692307</v>
      </c>
      <c r="U16">
        <v>76.923076923076934</v>
      </c>
      <c r="V16">
        <v>45.299145299145295</v>
      </c>
      <c r="W16">
        <v>47.008547008547005</v>
      </c>
      <c r="X16">
        <v>50.427350427350426</v>
      </c>
      <c r="Y16">
        <v>58.119658119658119</v>
      </c>
      <c r="Z16">
        <v>55.555555555555557</v>
      </c>
      <c r="AA16">
        <v>58.974358974358971</v>
      </c>
      <c r="AB16">
        <v>100</v>
      </c>
      <c r="AC16">
        <v>85.641025641025649</v>
      </c>
      <c r="AD16">
        <v>47.008547008547005</v>
      </c>
      <c r="AE16">
        <v>47.222222222222221</v>
      </c>
      <c r="AF16">
        <v>83.760683760683762</v>
      </c>
      <c r="AG16">
        <v>84.615384615384613</v>
      </c>
      <c r="AH16">
        <v>76.923076923076934</v>
      </c>
      <c r="AI16">
        <v>76.923076923076934</v>
      </c>
      <c r="AJ16">
        <v>100</v>
      </c>
      <c r="AK16">
        <v>84.615384615384613</v>
      </c>
    </row>
    <row r="17" spans="1:37">
      <c r="A17" s="60" t="s">
        <v>119</v>
      </c>
      <c r="B17" s="61" t="s">
        <v>125</v>
      </c>
      <c r="C17">
        <v>100</v>
      </c>
      <c r="D17">
        <v>78.571428571428569</v>
      </c>
      <c r="E17">
        <v>78.571428571428569</v>
      </c>
      <c r="F17">
        <v>85.714285714285708</v>
      </c>
      <c r="G17">
        <v>79.365079365079353</v>
      </c>
      <c r="H17">
        <v>64.285714285714278</v>
      </c>
      <c r="I17">
        <v>71.428571428571431</v>
      </c>
      <c r="J17">
        <v>100</v>
      </c>
      <c r="K17">
        <v>50</v>
      </c>
      <c r="L17">
        <v>60</v>
      </c>
      <c r="M17">
        <v>53.17460317460317</v>
      </c>
      <c r="N17">
        <v>61.111111111111107</v>
      </c>
      <c r="O17">
        <v>53.17460317460317</v>
      </c>
      <c r="P17">
        <v>100</v>
      </c>
      <c r="Q17">
        <v>100</v>
      </c>
      <c r="R17">
        <v>85.714285714285708</v>
      </c>
      <c r="S17">
        <v>64.285714285714292</v>
      </c>
      <c r="T17">
        <v>100</v>
      </c>
      <c r="U17">
        <v>78.571428571428569</v>
      </c>
      <c r="V17">
        <v>54.761904761904766</v>
      </c>
      <c r="W17">
        <v>58.730158730158728</v>
      </c>
      <c r="X17">
        <v>62.698412698412703</v>
      </c>
      <c r="Y17">
        <v>76.984126984126988</v>
      </c>
      <c r="Z17">
        <v>65.81196581196582</v>
      </c>
      <c r="AA17">
        <v>65.873015873015873</v>
      </c>
      <c r="AB17">
        <v>60</v>
      </c>
      <c r="AC17">
        <v>77.301587301587304</v>
      </c>
      <c r="AD17">
        <v>54.761904761904766</v>
      </c>
      <c r="AE17">
        <v>57.341269841269835</v>
      </c>
      <c r="AF17">
        <v>80.687830687830683</v>
      </c>
      <c r="AG17">
        <v>78.571428571428569</v>
      </c>
      <c r="AH17">
        <v>57.142857142857139</v>
      </c>
      <c r="AI17">
        <v>42.857142857142854</v>
      </c>
      <c r="AJ17">
        <v>64.285714285714292</v>
      </c>
      <c r="AK17">
        <v>92.857142857142861</v>
      </c>
    </row>
    <row r="18" spans="1:37">
      <c r="A18" s="60" t="s">
        <v>110</v>
      </c>
      <c r="B18" s="61" t="s">
        <v>126</v>
      </c>
      <c r="C18">
        <v>100</v>
      </c>
      <c r="D18">
        <v>80</v>
      </c>
      <c r="E18">
        <v>100</v>
      </c>
      <c r="F18">
        <v>93.333333333333329</v>
      </c>
      <c r="G18">
        <v>71.111111111111114</v>
      </c>
      <c r="H18">
        <v>55.555555555555557</v>
      </c>
      <c r="I18">
        <v>73.333333333333329</v>
      </c>
      <c r="J18">
        <v>93.333333333333329</v>
      </c>
      <c r="K18">
        <v>57.142857142857139</v>
      </c>
      <c r="L18">
        <v>58.666666666666671</v>
      </c>
      <c r="M18">
        <v>38.518518518518519</v>
      </c>
      <c r="N18">
        <v>47.407407407407405</v>
      </c>
      <c r="O18">
        <v>42.222222222222221</v>
      </c>
      <c r="P18">
        <v>100</v>
      </c>
      <c r="Q18">
        <v>83.333333333333343</v>
      </c>
      <c r="R18">
        <v>100</v>
      </c>
      <c r="S18">
        <v>33.333333333333329</v>
      </c>
      <c r="T18">
        <v>86.666666666666671</v>
      </c>
      <c r="U18">
        <v>33.333333333333329</v>
      </c>
      <c r="V18">
        <v>55.555555555555557</v>
      </c>
      <c r="W18">
        <v>51.851851851851855</v>
      </c>
      <c r="X18">
        <v>39.25925925925926</v>
      </c>
      <c r="Y18">
        <v>45.925925925925931</v>
      </c>
      <c r="Z18">
        <v>60</v>
      </c>
      <c r="AA18">
        <v>54.814814814814817</v>
      </c>
      <c r="AB18">
        <v>78.776556776556774</v>
      </c>
      <c r="AC18">
        <v>88.888888888888886</v>
      </c>
      <c r="AD18">
        <v>35.555555555555557</v>
      </c>
      <c r="AE18">
        <v>39.074074074074076</v>
      </c>
      <c r="AF18">
        <v>68.641975308641975</v>
      </c>
      <c r="AG18">
        <v>100</v>
      </c>
      <c r="AH18">
        <v>33.333333333333329</v>
      </c>
      <c r="AI18">
        <v>28.571428571428569</v>
      </c>
      <c r="AJ18">
        <v>86.666666666666671</v>
      </c>
      <c r="AK18">
        <v>60</v>
      </c>
    </row>
    <row r="19" spans="1:37">
      <c r="A19" s="60" t="s">
        <v>127</v>
      </c>
      <c r="B19" s="61" t="s">
        <v>128</v>
      </c>
      <c r="C19">
        <v>100</v>
      </c>
      <c r="D19">
        <v>100</v>
      </c>
      <c r="E19">
        <v>100</v>
      </c>
      <c r="F19">
        <v>70</v>
      </c>
      <c r="G19">
        <v>48.412698412698404</v>
      </c>
      <c r="H19">
        <v>47.619047619047613</v>
      </c>
      <c r="I19">
        <v>100</v>
      </c>
      <c r="J19">
        <v>90.909090909090907</v>
      </c>
      <c r="K19">
        <v>75</v>
      </c>
      <c r="L19">
        <v>89.848484848484844</v>
      </c>
      <c r="M19">
        <v>51.515151515151516</v>
      </c>
      <c r="N19">
        <v>48.148148148148145</v>
      </c>
      <c r="O19">
        <v>44.444444444444443</v>
      </c>
      <c r="P19">
        <v>90.909090909090907</v>
      </c>
      <c r="Q19">
        <v>83.333333333333343</v>
      </c>
      <c r="R19">
        <v>92.307692307692307</v>
      </c>
      <c r="S19">
        <v>80</v>
      </c>
      <c r="T19">
        <v>61.53846153846154</v>
      </c>
      <c r="U19">
        <v>54.54545454545454</v>
      </c>
      <c r="V19">
        <v>57.407407407407412</v>
      </c>
      <c r="W19">
        <v>50.427350427350426</v>
      </c>
      <c r="X19">
        <v>46.296296296296298</v>
      </c>
      <c r="Y19">
        <v>46.296296296296298</v>
      </c>
      <c r="Z19">
        <v>55.555555555555557</v>
      </c>
      <c r="AA19">
        <v>61.111111111111107</v>
      </c>
      <c r="AB19">
        <v>94.696969696969703</v>
      </c>
      <c r="AC19">
        <v>79.316239316239319</v>
      </c>
      <c r="AD19">
        <v>45.454545454545453</v>
      </c>
      <c r="AE19">
        <v>40.491452991452995</v>
      </c>
      <c r="AF19">
        <v>73.21937321937321</v>
      </c>
      <c r="AG19">
        <v>70</v>
      </c>
      <c r="AH19">
        <v>44.444444444444443</v>
      </c>
      <c r="AI19">
        <v>33.333333333333329</v>
      </c>
      <c r="AJ19">
        <v>45.454545454545453</v>
      </c>
      <c r="AK19">
        <v>80</v>
      </c>
    </row>
    <row r="20" spans="1:37">
      <c r="A20" s="60" t="s">
        <v>119</v>
      </c>
      <c r="B20" s="61" t="s">
        <v>129</v>
      </c>
      <c r="C20">
        <v>77.777777777777786</v>
      </c>
      <c r="D20">
        <v>55.555555555555557</v>
      </c>
      <c r="E20">
        <v>66.666666666666657</v>
      </c>
      <c r="F20">
        <v>44.444444444444443</v>
      </c>
      <c r="G20">
        <v>34.18803418803418</v>
      </c>
      <c r="H20">
        <v>57.575757575757571</v>
      </c>
      <c r="I20">
        <v>69.230769230769226</v>
      </c>
      <c r="J20">
        <v>66.666666666666657</v>
      </c>
      <c r="K20">
        <v>92.307692307692307</v>
      </c>
      <c r="L20">
        <v>68.333333333333329</v>
      </c>
      <c r="M20">
        <v>40.404040404040408</v>
      </c>
      <c r="N20">
        <v>50.505050505050505</v>
      </c>
      <c r="O20">
        <v>54.545454545454547</v>
      </c>
      <c r="P20">
        <v>100</v>
      </c>
      <c r="Q20">
        <v>81.818181818181827</v>
      </c>
      <c r="R20">
        <v>90.909090909090907</v>
      </c>
      <c r="S20">
        <v>72.727272727272734</v>
      </c>
      <c r="T20">
        <v>36.363636363636367</v>
      </c>
      <c r="U20">
        <v>50</v>
      </c>
      <c r="V20">
        <v>62.962962962962962</v>
      </c>
      <c r="W20">
        <v>38.46153846153846</v>
      </c>
      <c r="X20">
        <v>31.746031746031747</v>
      </c>
      <c r="Y20">
        <v>23.809523809523807</v>
      </c>
      <c r="Z20">
        <v>30.158730158730158</v>
      </c>
      <c r="AA20">
        <v>47.008547008547005</v>
      </c>
      <c r="AB20">
        <v>66.545454545454547</v>
      </c>
      <c r="AC20">
        <v>90</v>
      </c>
      <c r="AD20">
        <v>13.888888888888889</v>
      </c>
      <c r="AE20">
        <v>24.160561660561662</v>
      </c>
      <c r="AF20">
        <v>65.343915343915342</v>
      </c>
      <c r="AG20">
        <v>46.153846153846153</v>
      </c>
      <c r="AH20">
        <v>33.333333333333329</v>
      </c>
      <c r="AI20">
        <v>40</v>
      </c>
      <c r="AJ20">
        <v>50</v>
      </c>
      <c r="AK20">
        <v>92.307692307692307</v>
      </c>
    </row>
    <row r="21" spans="1:37">
      <c r="A21" s="60" t="s">
        <v>119</v>
      </c>
      <c r="B21" s="61" t="s">
        <v>130</v>
      </c>
      <c r="C21">
        <v>60</v>
      </c>
      <c r="D21">
        <v>73.333333333333329</v>
      </c>
      <c r="E21">
        <v>53.333333333333336</v>
      </c>
      <c r="F21">
        <v>60</v>
      </c>
      <c r="G21">
        <v>21.481481481481477</v>
      </c>
      <c r="H21">
        <v>26.984126984126981</v>
      </c>
      <c r="I21">
        <v>33.333333333333329</v>
      </c>
      <c r="J21">
        <v>21.428571428571427</v>
      </c>
      <c r="K21">
        <v>60</v>
      </c>
      <c r="L21">
        <v>55.238095238095227</v>
      </c>
      <c r="M21">
        <v>25.185185185185183</v>
      </c>
      <c r="N21">
        <v>25.185185185185183</v>
      </c>
      <c r="O21">
        <v>33.333333333333329</v>
      </c>
      <c r="P21">
        <v>100</v>
      </c>
      <c r="Q21">
        <v>86.666666666666671</v>
      </c>
      <c r="R21">
        <v>93.333333333333329</v>
      </c>
      <c r="S21">
        <v>73.333333333333329</v>
      </c>
      <c r="T21">
        <v>78.571428571428569</v>
      </c>
      <c r="U21">
        <v>40</v>
      </c>
      <c r="V21">
        <v>23.703703703703702</v>
      </c>
      <c r="W21">
        <v>37.037037037037031</v>
      </c>
      <c r="X21">
        <v>22.222222222222221</v>
      </c>
      <c r="Y21">
        <v>8.8888888888888893</v>
      </c>
      <c r="Z21">
        <v>14.814814814814817</v>
      </c>
      <c r="AA21">
        <v>28.888888888888889</v>
      </c>
      <c r="AB21">
        <v>74.666666666666657</v>
      </c>
      <c r="AC21">
        <v>80.148148148148152</v>
      </c>
      <c r="AD21">
        <v>17.592592592592595</v>
      </c>
      <c r="AE21">
        <v>14.404761904761905</v>
      </c>
      <c r="AF21">
        <v>61.481481481481488</v>
      </c>
      <c r="AG21">
        <v>46.666666666666664</v>
      </c>
      <c r="AH21">
        <v>26.666666666666668</v>
      </c>
      <c r="AI21">
        <v>20</v>
      </c>
      <c r="AJ21">
        <v>80</v>
      </c>
      <c r="AK21">
        <v>66.666666666666657</v>
      </c>
    </row>
    <row r="22" spans="1:37">
      <c r="A22" s="60" t="s">
        <v>122</v>
      </c>
      <c r="B22" s="61" t="s">
        <v>131</v>
      </c>
      <c r="C22">
        <v>90.909090909090907</v>
      </c>
      <c r="D22">
        <v>83.333333333333343</v>
      </c>
      <c r="E22">
        <v>83.333333333333343</v>
      </c>
      <c r="F22">
        <v>63.636363636363633</v>
      </c>
      <c r="G22">
        <v>71.604938271604937</v>
      </c>
      <c r="H22">
        <v>55.555555555555557</v>
      </c>
      <c r="I22">
        <v>75</v>
      </c>
      <c r="J22">
        <v>90.909090909090907</v>
      </c>
      <c r="K22">
        <v>80</v>
      </c>
      <c r="L22">
        <v>83.27272727272728</v>
      </c>
      <c r="M22">
        <v>46.464646464646464</v>
      </c>
      <c r="N22">
        <v>62.037037037037031</v>
      </c>
      <c r="O22">
        <v>61.111111111111107</v>
      </c>
      <c r="P22">
        <v>90.909090909090907</v>
      </c>
      <c r="Q22">
        <v>75</v>
      </c>
      <c r="R22">
        <v>72.727272727272734</v>
      </c>
      <c r="S22">
        <v>72.727272727272734</v>
      </c>
      <c r="T22">
        <v>40</v>
      </c>
      <c r="U22">
        <v>60</v>
      </c>
      <c r="V22">
        <v>39.81481481481481</v>
      </c>
      <c r="W22">
        <v>46.913580246913583</v>
      </c>
      <c r="X22">
        <v>37.037037037037031</v>
      </c>
      <c r="Y22">
        <v>65.656565656565661</v>
      </c>
      <c r="Z22">
        <v>58.333333333333329</v>
      </c>
      <c r="AA22">
        <v>57.407407407407412</v>
      </c>
      <c r="AB22">
        <v>88.545454545454547</v>
      </c>
      <c r="AC22">
        <v>69.696969696969703</v>
      </c>
      <c r="AD22">
        <v>31.111111111111107</v>
      </c>
      <c r="AE22">
        <v>54.166666666666664</v>
      </c>
      <c r="AF22">
        <v>65.740740740740748</v>
      </c>
      <c r="AG22">
        <v>81.818181818181827</v>
      </c>
      <c r="AH22">
        <v>81.818181818181827</v>
      </c>
      <c r="AI22">
        <v>70</v>
      </c>
      <c r="AJ22">
        <v>100</v>
      </c>
      <c r="AK22">
        <v>45.454545454545453</v>
      </c>
    </row>
    <row r="23" spans="1:37">
      <c r="A23" s="60" t="s">
        <v>119</v>
      </c>
      <c r="B23" s="61" t="s">
        <v>132</v>
      </c>
      <c r="C23">
        <v>85.714285714285708</v>
      </c>
      <c r="D23">
        <v>92.307692307692307</v>
      </c>
      <c r="E23">
        <v>64.285714285714292</v>
      </c>
      <c r="F23">
        <v>69.230769230769226</v>
      </c>
      <c r="G23">
        <v>57.142857142857146</v>
      </c>
      <c r="H23">
        <v>35.042735042735046</v>
      </c>
      <c r="I23">
        <v>58.333333333333336</v>
      </c>
      <c r="J23">
        <v>71.428571428571431</v>
      </c>
      <c r="K23">
        <v>100</v>
      </c>
      <c r="L23">
        <v>91.748251748251761</v>
      </c>
      <c r="M23">
        <v>47.008547008547005</v>
      </c>
      <c r="N23">
        <v>54.700854700854705</v>
      </c>
      <c r="O23">
        <v>64.102564102564102</v>
      </c>
      <c r="P23">
        <v>100</v>
      </c>
      <c r="Q23">
        <v>91.666666666666657</v>
      </c>
      <c r="R23">
        <v>92.307692307692307</v>
      </c>
      <c r="S23">
        <v>92.307692307692307</v>
      </c>
      <c r="T23">
        <v>75</v>
      </c>
      <c r="U23">
        <v>63.636363636363633</v>
      </c>
      <c r="V23">
        <v>53.968253968253961</v>
      </c>
      <c r="W23">
        <v>36.507936507936506</v>
      </c>
      <c r="X23">
        <v>31.623931623931625</v>
      </c>
      <c r="Y23">
        <v>26.984126984126981</v>
      </c>
      <c r="Z23">
        <v>47.008547008547005</v>
      </c>
      <c r="AA23">
        <v>55.555555555555557</v>
      </c>
      <c r="AB23">
        <v>85.238095238095241</v>
      </c>
      <c r="AC23">
        <v>70.023310023310017</v>
      </c>
      <c r="AD23">
        <v>28.703703703703706</v>
      </c>
      <c r="AE23">
        <v>28.571428571428569</v>
      </c>
      <c r="AF23">
        <v>67.501017501017486</v>
      </c>
      <c r="AG23">
        <v>61.53846153846154</v>
      </c>
      <c r="AH23">
        <v>9.0909090909090917</v>
      </c>
      <c r="AI23">
        <v>30</v>
      </c>
      <c r="AJ23">
        <v>53.846153846153847</v>
      </c>
      <c r="AK23">
        <v>64.285714285714292</v>
      </c>
    </row>
    <row r="24" spans="1:37">
      <c r="A24" s="60" t="s">
        <v>119</v>
      </c>
      <c r="B24" s="61" t="s">
        <v>133</v>
      </c>
      <c r="C24">
        <v>100</v>
      </c>
      <c r="D24">
        <v>91.666666666666657</v>
      </c>
      <c r="E24">
        <v>100</v>
      </c>
      <c r="F24">
        <v>44.444444444444443</v>
      </c>
      <c r="G24">
        <v>48.717948717948723</v>
      </c>
      <c r="H24">
        <v>46.913580246913583</v>
      </c>
      <c r="I24">
        <v>100</v>
      </c>
      <c r="J24">
        <v>100</v>
      </c>
      <c r="K24">
        <v>100</v>
      </c>
      <c r="L24">
        <v>84.848484848484844</v>
      </c>
      <c r="M24">
        <v>44.444444444444443</v>
      </c>
      <c r="N24">
        <v>64.444444444444443</v>
      </c>
      <c r="O24">
        <v>62.62626262626263</v>
      </c>
      <c r="P24">
        <v>100</v>
      </c>
      <c r="Q24">
        <v>100</v>
      </c>
      <c r="R24">
        <v>100</v>
      </c>
      <c r="S24">
        <v>88.888888888888886</v>
      </c>
      <c r="T24">
        <v>100</v>
      </c>
      <c r="U24">
        <v>57.142857142857139</v>
      </c>
      <c r="V24">
        <v>50</v>
      </c>
      <c r="W24">
        <v>46.666666666666664</v>
      </c>
      <c r="X24">
        <v>39.393939393939398</v>
      </c>
      <c r="Y24">
        <v>18.055555555555554</v>
      </c>
      <c r="Z24">
        <v>28.28282828282828</v>
      </c>
      <c r="AA24">
        <v>48.484848484848477</v>
      </c>
      <c r="AB24">
        <v>90.5</v>
      </c>
      <c r="AC24">
        <v>76.168350168350173</v>
      </c>
      <c r="AD24">
        <v>27.272727272727273</v>
      </c>
      <c r="AE24">
        <v>25.694444444444443</v>
      </c>
      <c r="AF24">
        <v>73.148148148148152</v>
      </c>
      <c r="AG24">
        <v>75</v>
      </c>
      <c r="AH24">
        <v>22.222222222222221</v>
      </c>
      <c r="AI24">
        <v>16.666666666666664</v>
      </c>
      <c r="AJ24">
        <v>60</v>
      </c>
      <c r="AK24">
        <v>77.777777777777786</v>
      </c>
    </row>
    <row r="25" spans="1:37">
      <c r="A25" s="60" t="s">
        <v>122</v>
      </c>
      <c r="B25" s="61" t="s">
        <v>134</v>
      </c>
      <c r="C25">
        <v>61.53846153846154</v>
      </c>
      <c r="D25">
        <v>75</v>
      </c>
      <c r="E25">
        <v>66.666666666666657</v>
      </c>
      <c r="F25">
        <v>58.333333333333336</v>
      </c>
      <c r="G25">
        <v>48.412698412698404</v>
      </c>
      <c r="H25">
        <v>68.253968253968253</v>
      </c>
      <c r="I25">
        <v>35.714285714285715</v>
      </c>
      <c r="J25">
        <v>71.428571428571431</v>
      </c>
      <c r="K25">
        <v>85.714285714285708</v>
      </c>
      <c r="L25">
        <v>57.142857142857146</v>
      </c>
      <c r="M25">
        <v>39.316239316239312</v>
      </c>
      <c r="N25">
        <v>55.555555555555557</v>
      </c>
      <c r="O25">
        <v>49.572649572649574</v>
      </c>
      <c r="P25">
        <v>85.714285714285708</v>
      </c>
      <c r="Q25">
        <v>66.666666666666657</v>
      </c>
      <c r="R25">
        <v>78.571428571428569</v>
      </c>
      <c r="S25">
        <v>53.846153846153847</v>
      </c>
      <c r="T25">
        <v>78.571428571428569</v>
      </c>
      <c r="U25">
        <v>50</v>
      </c>
      <c r="V25">
        <v>68.253968253968253</v>
      </c>
      <c r="W25">
        <v>53.17460317460317</v>
      </c>
      <c r="X25">
        <v>38.095238095238095</v>
      </c>
      <c r="Y25">
        <v>62.62626262626263</v>
      </c>
      <c r="Z25">
        <v>57.936507936507937</v>
      </c>
      <c r="AA25">
        <v>55.555555555555557</v>
      </c>
      <c r="AB25">
        <v>80.128205128205124</v>
      </c>
      <c r="AC25">
        <v>62.478632478632484</v>
      </c>
      <c r="AD25">
        <v>36.752136752136749</v>
      </c>
      <c r="AE25">
        <v>50.396825396825392</v>
      </c>
      <c r="AF25">
        <v>76.19047619047619</v>
      </c>
      <c r="AG25">
        <v>71.428571428571431</v>
      </c>
      <c r="AH25">
        <v>42.857142857142854</v>
      </c>
      <c r="AI25">
        <v>30.76923076923077</v>
      </c>
      <c r="AJ25">
        <v>42.857142857142854</v>
      </c>
      <c r="AK25">
        <v>50</v>
      </c>
    </row>
    <row r="26" spans="1:37">
      <c r="A26" s="60" t="s">
        <v>119</v>
      </c>
      <c r="B26" s="61" t="s">
        <v>135</v>
      </c>
      <c r="C26">
        <v>100</v>
      </c>
      <c r="D26">
        <v>80</v>
      </c>
      <c r="E26">
        <v>90</v>
      </c>
      <c r="F26">
        <v>90</v>
      </c>
      <c r="G26">
        <v>51.851851851851855</v>
      </c>
      <c r="H26">
        <v>36.111111111111107</v>
      </c>
      <c r="I26">
        <v>60</v>
      </c>
      <c r="J26">
        <v>80</v>
      </c>
      <c r="K26">
        <v>50</v>
      </c>
      <c r="L26">
        <v>55.333333333333329</v>
      </c>
      <c r="M26">
        <v>28.888888888888889</v>
      </c>
      <c r="N26">
        <v>62.222222222222214</v>
      </c>
      <c r="O26">
        <v>54.44444444444445</v>
      </c>
      <c r="P26">
        <v>100</v>
      </c>
      <c r="Q26">
        <v>90</v>
      </c>
      <c r="R26">
        <v>90</v>
      </c>
      <c r="S26">
        <v>88.888888888888886</v>
      </c>
      <c r="T26">
        <v>50</v>
      </c>
      <c r="U26">
        <v>10</v>
      </c>
      <c r="V26">
        <v>76.666666666666671</v>
      </c>
      <c r="W26">
        <v>34.444444444444436</v>
      </c>
      <c r="X26">
        <v>44.444444444444443</v>
      </c>
      <c r="Y26">
        <v>62.962962962962962</v>
      </c>
      <c r="Z26">
        <v>47.777777777777771</v>
      </c>
      <c r="AA26">
        <v>64.444444444444443</v>
      </c>
      <c r="AB26">
        <v>59.555555555555557</v>
      </c>
      <c r="AC26">
        <v>67.061728395061721</v>
      </c>
      <c r="AD26">
        <v>35.802469135802468</v>
      </c>
      <c r="AE26">
        <v>41.388888888888886</v>
      </c>
      <c r="AF26">
        <v>75.925925925925924</v>
      </c>
      <c r="AG26">
        <v>60</v>
      </c>
      <c r="AH26">
        <v>20</v>
      </c>
      <c r="AI26">
        <v>22.222222222222221</v>
      </c>
      <c r="AJ26">
        <v>60</v>
      </c>
      <c r="AK26">
        <v>60</v>
      </c>
    </row>
    <row r="27" spans="1:37">
      <c r="A27" s="60" t="s">
        <v>112</v>
      </c>
      <c r="B27" s="61" t="s">
        <v>136</v>
      </c>
      <c r="C27">
        <v>100</v>
      </c>
      <c r="D27">
        <v>81.818181818181827</v>
      </c>
      <c r="E27">
        <v>72.727272727272734</v>
      </c>
      <c r="F27">
        <v>27.27272727272727</v>
      </c>
      <c r="G27">
        <v>73.148148148148138</v>
      </c>
      <c r="H27">
        <v>50.925925925925924</v>
      </c>
      <c r="I27">
        <v>75</v>
      </c>
      <c r="J27">
        <v>100</v>
      </c>
      <c r="K27">
        <v>54.54545454545454</v>
      </c>
      <c r="L27">
        <v>38.787878787878782</v>
      </c>
      <c r="M27">
        <v>66.666666666666657</v>
      </c>
      <c r="N27">
        <v>62.962962962962962</v>
      </c>
      <c r="O27">
        <v>44.444444444444443</v>
      </c>
      <c r="P27">
        <v>100</v>
      </c>
      <c r="Q27">
        <v>58.333333333333336</v>
      </c>
      <c r="R27">
        <v>91.666666666666657</v>
      </c>
      <c r="S27">
        <v>25</v>
      </c>
      <c r="T27">
        <v>27.27272727272727</v>
      </c>
      <c r="U27">
        <v>58.333333333333336</v>
      </c>
      <c r="V27">
        <v>63.888888888888886</v>
      </c>
      <c r="W27">
        <v>68.518518518518519</v>
      </c>
      <c r="X27">
        <v>72.222222222222214</v>
      </c>
      <c r="Y27">
        <v>42.222222222222221</v>
      </c>
      <c r="Z27">
        <v>83.333333333333329</v>
      </c>
      <c r="AA27">
        <v>63.888888888888886</v>
      </c>
      <c r="AB27">
        <v>25.212121212121211</v>
      </c>
      <c r="AC27">
        <v>63.797979797979792</v>
      </c>
      <c r="AD27">
        <v>30.555555555555554</v>
      </c>
      <c r="AE27">
        <v>40.993265993265993</v>
      </c>
      <c r="AF27">
        <v>77.777777777777771</v>
      </c>
      <c r="AG27">
        <v>75</v>
      </c>
      <c r="AH27">
        <v>72.727272727272734</v>
      </c>
      <c r="AI27">
        <v>41.666666666666671</v>
      </c>
      <c r="AJ27">
        <v>50</v>
      </c>
      <c r="AK27">
        <v>75</v>
      </c>
    </row>
    <row r="28" spans="1:37">
      <c r="A28" s="60" t="s">
        <v>122</v>
      </c>
      <c r="B28" s="61" t="s">
        <v>137</v>
      </c>
      <c r="C28">
        <v>76.923076923076934</v>
      </c>
      <c r="D28">
        <v>75</v>
      </c>
      <c r="E28">
        <v>58.333333333333336</v>
      </c>
      <c r="F28">
        <v>33.333333333333329</v>
      </c>
      <c r="G28">
        <v>67.777777777777771</v>
      </c>
      <c r="H28">
        <v>62.62626262626263</v>
      </c>
      <c r="I28">
        <v>18.181818181818183</v>
      </c>
      <c r="J28">
        <v>84.615384615384613</v>
      </c>
      <c r="K28">
        <v>75</v>
      </c>
      <c r="L28">
        <v>78.216783216783227</v>
      </c>
      <c r="M28">
        <v>60.683760683760681</v>
      </c>
      <c r="N28">
        <v>63.247863247863251</v>
      </c>
      <c r="O28">
        <v>60.683760683760681</v>
      </c>
      <c r="P28">
        <v>100</v>
      </c>
      <c r="Q28">
        <v>77.777777777777786</v>
      </c>
      <c r="R28">
        <v>100</v>
      </c>
      <c r="S28">
        <v>25</v>
      </c>
      <c r="T28">
        <v>83.333333333333343</v>
      </c>
      <c r="U28">
        <v>90</v>
      </c>
      <c r="V28">
        <v>67.521367521367509</v>
      </c>
      <c r="W28">
        <v>52.136752136752136</v>
      </c>
      <c r="X28">
        <v>63.247863247863251</v>
      </c>
      <c r="Y28">
        <v>76.92307692307692</v>
      </c>
      <c r="Z28">
        <v>66.666666666666657</v>
      </c>
      <c r="AA28">
        <v>47.474747474747467</v>
      </c>
      <c r="AB28">
        <v>78.648018648018635</v>
      </c>
      <c r="AC28">
        <v>67.820512820512818</v>
      </c>
      <c r="AD28">
        <v>42.222222222222221</v>
      </c>
      <c r="AE28">
        <v>59.18803418803418</v>
      </c>
      <c r="AF28">
        <v>82.621082621082621</v>
      </c>
      <c r="AG28">
        <v>75</v>
      </c>
      <c r="AH28">
        <v>66.666666666666657</v>
      </c>
      <c r="AI28">
        <v>70</v>
      </c>
      <c r="AJ28">
        <v>81.818181818181827</v>
      </c>
      <c r="AK28">
        <v>81.818181818181827</v>
      </c>
    </row>
    <row r="29" spans="1:37">
      <c r="A29" s="60" t="s">
        <v>127</v>
      </c>
      <c r="B29" s="61" t="s">
        <v>138</v>
      </c>
      <c r="C29">
        <v>66.666666666666657</v>
      </c>
      <c r="D29">
        <v>60</v>
      </c>
      <c r="E29">
        <v>66.666666666666657</v>
      </c>
      <c r="F29">
        <v>78.571428571428569</v>
      </c>
      <c r="G29">
        <v>24.603174603174605</v>
      </c>
      <c r="H29">
        <v>15.384615384615383</v>
      </c>
      <c r="I29">
        <v>38.461538461538467</v>
      </c>
      <c r="J29">
        <v>40</v>
      </c>
      <c r="K29">
        <v>42.857142857142854</v>
      </c>
      <c r="L29">
        <v>38.571428571428569</v>
      </c>
      <c r="M29">
        <v>37.777777777777779</v>
      </c>
      <c r="N29">
        <v>18.253968253968253</v>
      </c>
      <c r="O29">
        <v>23.076923076923077</v>
      </c>
      <c r="P29">
        <v>46.666666666666664</v>
      </c>
      <c r="Q29">
        <v>26.666666666666668</v>
      </c>
      <c r="R29">
        <v>40</v>
      </c>
      <c r="S29">
        <v>7.1428571428571423</v>
      </c>
      <c r="T29">
        <v>26.666666666666668</v>
      </c>
      <c r="U29">
        <v>35.714285714285715</v>
      </c>
      <c r="V29">
        <v>32.592592592592588</v>
      </c>
      <c r="W29">
        <v>29.629629629629626</v>
      </c>
      <c r="X29">
        <v>31.111111111111107</v>
      </c>
      <c r="Y29">
        <v>26.666666666666664</v>
      </c>
      <c r="Z29">
        <v>18.518518518518515</v>
      </c>
      <c r="AA29">
        <v>17.777777777777779</v>
      </c>
      <c r="AB29">
        <v>81.868131868131883</v>
      </c>
      <c r="AC29">
        <v>77.948717948717956</v>
      </c>
      <c r="AD29">
        <v>17.948717948717949</v>
      </c>
      <c r="AE29">
        <v>19.841269841269842</v>
      </c>
      <c r="AF29">
        <v>70.899470899470884</v>
      </c>
      <c r="AG29">
        <v>53.333333333333336</v>
      </c>
      <c r="AH29">
        <v>20</v>
      </c>
      <c r="AI29">
        <v>20</v>
      </c>
      <c r="AJ29">
        <v>40</v>
      </c>
      <c r="AK29">
        <v>60</v>
      </c>
    </row>
    <row r="30" spans="1:37">
      <c r="A30" s="60" t="s">
        <v>127</v>
      </c>
      <c r="B30" s="61" t="s">
        <v>139</v>
      </c>
      <c r="C30">
        <v>92.307692307692307</v>
      </c>
      <c r="D30">
        <v>100</v>
      </c>
      <c r="E30">
        <v>84.615384615384613</v>
      </c>
      <c r="F30">
        <v>91.666666666666657</v>
      </c>
      <c r="G30">
        <v>70.085470085470078</v>
      </c>
      <c r="H30">
        <v>55.555555555555557</v>
      </c>
      <c r="I30">
        <v>76.923076923076934</v>
      </c>
      <c r="J30">
        <v>78.571428571428569</v>
      </c>
      <c r="K30">
        <v>71.428571428571431</v>
      </c>
      <c r="L30">
        <v>76.743256743256751</v>
      </c>
      <c r="M30">
        <v>57.936507936507937</v>
      </c>
      <c r="N30">
        <v>62.698412698412703</v>
      </c>
      <c r="O30">
        <v>52.38095238095238</v>
      </c>
      <c r="P30">
        <v>100</v>
      </c>
      <c r="Q30">
        <v>83.333333333333343</v>
      </c>
      <c r="R30">
        <v>84.615384615384613</v>
      </c>
      <c r="S30">
        <v>63.636363636363633</v>
      </c>
      <c r="T30">
        <v>78.571428571428569</v>
      </c>
      <c r="U30">
        <v>57.142857142857139</v>
      </c>
      <c r="V30">
        <v>65.873015873015873</v>
      </c>
      <c r="W30">
        <v>54.700854700854705</v>
      </c>
      <c r="X30">
        <v>53.17460317460317</v>
      </c>
      <c r="Y30">
        <v>68.518518518518519</v>
      </c>
      <c r="Z30">
        <v>42.857142857142854</v>
      </c>
      <c r="AA30">
        <v>48.412698412698404</v>
      </c>
      <c r="AB30">
        <v>84.358974358974365</v>
      </c>
      <c r="AC30">
        <v>80.720390720390725</v>
      </c>
      <c r="AD30">
        <v>65.740740740740748</v>
      </c>
      <c r="AE30">
        <v>35.714285714285708</v>
      </c>
      <c r="AF30">
        <v>78.042328042328037</v>
      </c>
      <c r="AG30">
        <v>58.333333333333336</v>
      </c>
      <c r="AH30">
        <v>84.615384615384613</v>
      </c>
      <c r="AI30">
        <v>69.230769230769226</v>
      </c>
      <c r="AJ30">
        <v>100</v>
      </c>
      <c r="AK30">
        <v>61.53846153846154</v>
      </c>
    </row>
    <row r="31" spans="1:37">
      <c r="A31" s="60" t="s">
        <v>127</v>
      </c>
      <c r="B31" s="61" t="s">
        <v>140</v>
      </c>
      <c r="C31">
        <v>83.333333333333343</v>
      </c>
      <c r="D31">
        <v>91.666666666666657</v>
      </c>
      <c r="E31">
        <v>91.666666666666657</v>
      </c>
      <c r="F31">
        <v>81.818181818181827</v>
      </c>
      <c r="G31">
        <v>51.111111111111107</v>
      </c>
      <c r="H31">
        <v>34.444444444444436</v>
      </c>
      <c r="I31">
        <v>92.857142857142861</v>
      </c>
      <c r="J31">
        <v>84.615384615384613</v>
      </c>
      <c r="K31">
        <v>85.714285714285708</v>
      </c>
      <c r="L31">
        <v>72.637362637362628</v>
      </c>
      <c r="M31">
        <v>65.079365079365076</v>
      </c>
      <c r="N31">
        <v>53.17460317460317</v>
      </c>
      <c r="O31">
        <v>57.264957264957268</v>
      </c>
      <c r="P31">
        <v>100</v>
      </c>
      <c r="Q31">
        <v>100</v>
      </c>
      <c r="R31">
        <v>92.307692307692307</v>
      </c>
      <c r="S31">
        <v>75</v>
      </c>
      <c r="T31">
        <v>85.714285714285708</v>
      </c>
      <c r="U31">
        <v>46.153846153846153</v>
      </c>
      <c r="V31">
        <v>53.17460317460317</v>
      </c>
      <c r="W31">
        <v>53.17460317460317</v>
      </c>
      <c r="X31">
        <v>51.587301587301589</v>
      </c>
      <c r="Y31">
        <v>75.213675213675216</v>
      </c>
      <c r="Z31">
        <v>49.206349206349209</v>
      </c>
      <c r="AA31">
        <v>69.841269841269835</v>
      </c>
      <c r="AB31">
        <v>91.515151515151501</v>
      </c>
      <c r="AC31">
        <v>82.454212454212453</v>
      </c>
      <c r="AD31">
        <v>48.148148148148145</v>
      </c>
      <c r="AE31">
        <v>45.039682539682538</v>
      </c>
      <c r="AF31">
        <v>85.449735449735456</v>
      </c>
      <c r="AG31">
        <v>76.923076923076934</v>
      </c>
      <c r="AH31">
        <v>30.76923076923077</v>
      </c>
      <c r="AI31">
        <v>23.076923076923077</v>
      </c>
      <c r="AJ31">
        <v>71.428571428571431</v>
      </c>
      <c r="AK31">
        <v>100</v>
      </c>
    </row>
    <row r="32" spans="1:37">
      <c r="A32" s="60" t="s">
        <v>115</v>
      </c>
      <c r="B32" s="61" t="s">
        <v>141</v>
      </c>
      <c r="C32">
        <v>87.5</v>
      </c>
      <c r="D32">
        <v>87.5</v>
      </c>
      <c r="E32">
        <v>25</v>
      </c>
      <c r="F32">
        <v>43.75</v>
      </c>
      <c r="G32">
        <v>22.962962962962965</v>
      </c>
      <c r="H32">
        <v>22.222222222222221</v>
      </c>
      <c r="I32">
        <v>68.75</v>
      </c>
      <c r="J32">
        <v>56.25</v>
      </c>
      <c r="K32">
        <v>25</v>
      </c>
      <c r="L32">
        <v>55.083333333333336</v>
      </c>
      <c r="M32">
        <v>30.555555555555554</v>
      </c>
      <c r="N32">
        <v>16.296296296296298</v>
      </c>
      <c r="O32">
        <v>22.962962962962965</v>
      </c>
      <c r="P32">
        <v>80</v>
      </c>
      <c r="Q32">
        <v>75</v>
      </c>
      <c r="R32">
        <v>31.25</v>
      </c>
      <c r="S32">
        <v>40</v>
      </c>
      <c r="T32">
        <v>33.333333333333329</v>
      </c>
      <c r="U32">
        <v>18.75</v>
      </c>
      <c r="V32">
        <v>38.194444444444443</v>
      </c>
      <c r="W32">
        <v>22.222222222222221</v>
      </c>
      <c r="X32">
        <v>17.037037037037035</v>
      </c>
      <c r="Y32">
        <v>39.25925925925926</v>
      </c>
      <c r="Z32">
        <v>43.055555555555557</v>
      </c>
      <c r="AA32">
        <v>29.861111111111111</v>
      </c>
      <c r="AB32">
        <v>64.166666666666657</v>
      </c>
      <c r="AC32">
        <v>68.412698412698418</v>
      </c>
      <c r="AD32">
        <v>31.25</v>
      </c>
      <c r="AE32">
        <v>32.291666666666664</v>
      </c>
      <c r="AF32">
        <v>45.601851851851848</v>
      </c>
      <c r="AG32">
        <v>31.25</v>
      </c>
      <c r="AH32">
        <v>12.5</v>
      </c>
      <c r="AI32">
        <v>20</v>
      </c>
      <c r="AJ32">
        <v>40</v>
      </c>
      <c r="AK32">
        <v>18.75</v>
      </c>
    </row>
    <row r="33" spans="1:37">
      <c r="A33" s="60" t="s">
        <v>127</v>
      </c>
      <c r="B33" s="61" t="s">
        <v>142</v>
      </c>
      <c r="C33">
        <v>100</v>
      </c>
      <c r="D33">
        <v>100</v>
      </c>
      <c r="E33">
        <v>100</v>
      </c>
      <c r="F33">
        <v>85.714285714285708</v>
      </c>
      <c r="G33">
        <v>82.90598290598291</v>
      </c>
      <c r="H33">
        <v>77.777777777777771</v>
      </c>
      <c r="I33">
        <v>92.857142857142861</v>
      </c>
      <c r="J33">
        <v>100</v>
      </c>
      <c r="K33">
        <v>100</v>
      </c>
      <c r="L33">
        <v>92.417582417582409</v>
      </c>
      <c r="M33">
        <v>74.603174603174608</v>
      </c>
      <c r="N33">
        <v>77.777777777777771</v>
      </c>
      <c r="O33">
        <v>68.253968253968253</v>
      </c>
      <c r="P33">
        <v>100</v>
      </c>
      <c r="Q33">
        <v>100</v>
      </c>
      <c r="R33">
        <v>100</v>
      </c>
      <c r="S33">
        <v>84.615384615384613</v>
      </c>
      <c r="T33">
        <v>100</v>
      </c>
      <c r="U33">
        <v>91.666666666666657</v>
      </c>
      <c r="V33">
        <v>74.603174603174608</v>
      </c>
      <c r="W33">
        <v>57.936507936507937</v>
      </c>
      <c r="X33">
        <v>62.698412698412703</v>
      </c>
      <c r="Y33">
        <v>84.126984126984127</v>
      </c>
      <c r="Z33">
        <v>69.047619047619051</v>
      </c>
      <c r="AA33">
        <v>79.365079365079353</v>
      </c>
      <c r="AB33">
        <v>95.128205128205124</v>
      </c>
      <c r="AC33">
        <v>75.152625152625149</v>
      </c>
      <c r="AD33">
        <v>52.38095238095238</v>
      </c>
      <c r="AE33">
        <v>54.365079365079367</v>
      </c>
      <c r="AF33">
        <v>86.24338624338624</v>
      </c>
      <c r="AG33">
        <v>100</v>
      </c>
      <c r="AH33">
        <v>81.818181818181827</v>
      </c>
      <c r="AI33">
        <v>60</v>
      </c>
      <c r="AJ33">
        <v>100</v>
      </c>
      <c r="AK33">
        <v>100</v>
      </c>
    </row>
    <row r="34" spans="1:37">
      <c r="A34" s="60" t="s">
        <v>122</v>
      </c>
      <c r="B34" s="61" t="s">
        <v>143</v>
      </c>
      <c r="C34">
        <v>75</v>
      </c>
      <c r="D34">
        <v>75</v>
      </c>
      <c r="E34">
        <v>58.333333333333336</v>
      </c>
      <c r="F34">
        <v>75</v>
      </c>
      <c r="G34">
        <v>41.666666666666664</v>
      </c>
      <c r="H34">
        <v>58.333333333333329</v>
      </c>
      <c r="I34">
        <v>25</v>
      </c>
      <c r="J34">
        <v>16.666666666666664</v>
      </c>
      <c r="K34">
        <v>50</v>
      </c>
      <c r="L34">
        <v>66.666666666666657</v>
      </c>
      <c r="M34">
        <v>41.666666666666664</v>
      </c>
      <c r="N34">
        <v>47.222222222222221</v>
      </c>
      <c r="O34">
        <v>39.81481481481481</v>
      </c>
      <c r="P34">
        <v>80</v>
      </c>
      <c r="Q34">
        <v>63.636363636363633</v>
      </c>
      <c r="R34">
        <v>33.333333333333329</v>
      </c>
      <c r="S34">
        <v>50</v>
      </c>
      <c r="T34">
        <v>50</v>
      </c>
      <c r="U34">
        <v>66.666666666666657</v>
      </c>
      <c r="V34">
        <v>60.185185185185183</v>
      </c>
      <c r="W34">
        <v>31.313131313131315</v>
      </c>
      <c r="X34">
        <v>28.703703703703706</v>
      </c>
      <c r="Y34">
        <v>65.740740740740748</v>
      </c>
      <c r="Z34">
        <v>40.74074074074074</v>
      </c>
      <c r="AA34">
        <v>32.407407407407405</v>
      </c>
      <c r="AB34">
        <v>81.666666666666671</v>
      </c>
      <c r="AC34">
        <v>55.555555555555557</v>
      </c>
      <c r="AD34">
        <v>40.74074074074074</v>
      </c>
      <c r="AE34">
        <v>36.384680134680131</v>
      </c>
      <c r="AF34">
        <v>70.370370370370367</v>
      </c>
      <c r="AG34">
        <v>58.333333333333336</v>
      </c>
      <c r="AH34">
        <v>0</v>
      </c>
      <c r="AI34">
        <v>16.666666666666664</v>
      </c>
      <c r="AJ34">
        <v>25</v>
      </c>
      <c r="AK34">
        <v>25</v>
      </c>
    </row>
    <row r="35" spans="1:37">
      <c r="A35" s="60" t="s">
        <v>119</v>
      </c>
      <c r="B35" s="61" t="s">
        <v>144</v>
      </c>
      <c r="C35">
        <v>93.333333333333329</v>
      </c>
      <c r="D35">
        <v>93.333333333333329</v>
      </c>
      <c r="E35">
        <v>100</v>
      </c>
      <c r="F35">
        <v>76.923076923076934</v>
      </c>
      <c r="G35">
        <v>43.650793650793652</v>
      </c>
      <c r="H35">
        <v>62.037037037037031</v>
      </c>
      <c r="I35">
        <v>72.727272727272734</v>
      </c>
      <c r="J35">
        <v>78.571428571428569</v>
      </c>
      <c r="K35">
        <v>92.857142857142861</v>
      </c>
      <c r="L35">
        <v>87.032967032967036</v>
      </c>
      <c r="M35">
        <v>64.285714285714278</v>
      </c>
      <c r="N35">
        <v>59.523809523809518</v>
      </c>
      <c r="O35">
        <v>58.518518518518519</v>
      </c>
      <c r="P35">
        <v>100</v>
      </c>
      <c r="Q35">
        <v>86.666666666666671</v>
      </c>
      <c r="R35">
        <v>93.333333333333329</v>
      </c>
      <c r="S35">
        <v>100</v>
      </c>
      <c r="T35">
        <v>93.333333333333329</v>
      </c>
      <c r="U35">
        <v>71.428571428571431</v>
      </c>
      <c r="V35">
        <v>36.296296296296298</v>
      </c>
      <c r="W35">
        <v>47.407407407407405</v>
      </c>
      <c r="X35">
        <v>56.296296296296291</v>
      </c>
      <c r="Y35">
        <v>60</v>
      </c>
      <c r="Z35">
        <v>62.222222222222214</v>
      </c>
      <c r="AA35">
        <v>61.481481481481481</v>
      </c>
      <c r="AB35">
        <v>89.860805860805868</v>
      </c>
      <c r="AC35">
        <v>87.043549043549049</v>
      </c>
      <c r="AD35">
        <v>51.851851851851855</v>
      </c>
      <c r="AE35">
        <v>45</v>
      </c>
      <c r="AF35">
        <v>75.061728395061735</v>
      </c>
      <c r="AG35">
        <v>71.428571428571431</v>
      </c>
      <c r="AH35">
        <v>30.76923076923077</v>
      </c>
      <c r="AI35">
        <v>61.53846153846154</v>
      </c>
      <c r="AJ35">
        <v>73.333333333333329</v>
      </c>
      <c r="AK35">
        <v>80</v>
      </c>
    </row>
    <row r="36" spans="1:37">
      <c r="A36" s="60" t="s">
        <v>119</v>
      </c>
      <c r="B36" s="61" t="s">
        <v>145</v>
      </c>
      <c r="C36">
        <v>78.571428571428569</v>
      </c>
      <c r="D36">
        <v>92.857142857142861</v>
      </c>
      <c r="E36">
        <v>92.857142857142861</v>
      </c>
      <c r="F36">
        <v>85.714285714285708</v>
      </c>
      <c r="G36">
        <v>80.952380952380963</v>
      </c>
      <c r="H36">
        <v>41.269841269841272</v>
      </c>
      <c r="I36">
        <v>50</v>
      </c>
      <c r="J36">
        <v>100</v>
      </c>
      <c r="K36">
        <v>92.857142857142861</v>
      </c>
      <c r="L36">
        <v>77.142857142857139</v>
      </c>
      <c r="M36">
        <v>73.015873015873012</v>
      </c>
      <c r="N36">
        <v>65.873015873015873</v>
      </c>
      <c r="O36">
        <v>72.222222222222214</v>
      </c>
      <c r="P36">
        <v>85.714285714285708</v>
      </c>
      <c r="Q36">
        <v>92.857142857142861</v>
      </c>
      <c r="R36">
        <v>92.857142857142861</v>
      </c>
      <c r="S36">
        <v>42.857142857142854</v>
      </c>
      <c r="T36">
        <v>92.857142857142861</v>
      </c>
      <c r="U36">
        <v>85.714285714285708</v>
      </c>
      <c r="V36">
        <v>86.50793650793652</v>
      </c>
      <c r="W36">
        <v>61.904761904761898</v>
      </c>
      <c r="X36">
        <v>53.17460317460317</v>
      </c>
      <c r="Y36">
        <v>45.238095238095234</v>
      </c>
      <c r="Z36">
        <v>82.539682539682545</v>
      </c>
      <c r="AA36">
        <v>84.92063492063491</v>
      </c>
      <c r="AB36">
        <v>75.714285714285708</v>
      </c>
      <c r="AC36">
        <v>96.825396825396822</v>
      </c>
      <c r="AD36">
        <v>42.857142857142854</v>
      </c>
      <c r="AE36">
        <v>65.476190476190482</v>
      </c>
      <c r="AF36">
        <v>92.328042328042329</v>
      </c>
      <c r="AG36">
        <v>57.142857142857139</v>
      </c>
      <c r="AH36">
        <v>28.571428571428569</v>
      </c>
      <c r="AI36">
        <v>35.714285714285715</v>
      </c>
      <c r="AJ36">
        <v>78.571428571428569</v>
      </c>
      <c r="AK36">
        <v>92.857142857142861</v>
      </c>
    </row>
    <row r="37" spans="1:37">
      <c r="A37" s="60" t="s">
        <v>122</v>
      </c>
      <c r="B37" s="61" t="s">
        <v>146</v>
      </c>
      <c r="C37">
        <v>75</v>
      </c>
      <c r="D37">
        <v>100</v>
      </c>
      <c r="E37">
        <v>66.666666666666657</v>
      </c>
      <c r="F37">
        <v>54.54545454545454</v>
      </c>
      <c r="G37">
        <v>58.585858585858581</v>
      </c>
      <c r="H37">
        <v>44.444444444444443</v>
      </c>
      <c r="I37">
        <v>45.454545454545453</v>
      </c>
      <c r="J37">
        <v>100</v>
      </c>
      <c r="K37">
        <v>90.909090909090907</v>
      </c>
      <c r="L37">
        <v>59.545454545454547</v>
      </c>
      <c r="M37">
        <v>42.592592592592588</v>
      </c>
      <c r="N37">
        <v>49.074074074074076</v>
      </c>
      <c r="O37">
        <v>43.518518518518519</v>
      </c>
      <c r="P37">
        <v>91.666666666666657</v>
      </c>
      <c r="Q37">
        <v>83.333333333333343</v>
      </c>
      <c r="R37">
        <v>91.666666666666657</v>
      </c>
      <c r="S37">
        <v>66.666666666666657</v>
      </c>
      <c r="T37">
        <v>66.666666666666657</v>
      </c>
      <c r="U37">
        <v>40</v>
      </c>
      <c r="V37">
        <v>53.703703703703695</v>
      </c>
      <c r="W37">
        <v>37.037037037037031</v>
      </c>
      <c r="X37">
        <v>37.962962962962962</v>
      </c>
      <c r="Y37">
        <v>66.666666666666657</v>
      </c>
      <c r="Z37">
        <v>23.611111111111111</v>
      </c>
      <c r="AA37">
        <v>43.518518518518519</v>
      </c>
      <c r="AB37">
        <v>53.333333333333329</v>
      </c>
      <c r="AC37">
        <v>82.424242424242422</v>
      </c>
      <c r="AD37">
        <v>35.18518518518519</v>
      </c>
      <c r="AE37">
        <v>23.569023569023567</v>
      </c>
      <c r="AF37">
        <v>71.604938271604951</v>
      </c>
      <c r="AG37">
        <v>45.454545454545453</v>
      </c>
      <c r="AH37">
        <v>20</v>
      </c>
      <c r="AI37">
        <v>30</v>
      </c>
      <c r="AJ37">
        <v>40</v>
      </c>
      <c r="AK37">
        <v>50</v>
      </c>
    </row>
    <row r="38" spans="1:37">
      <c r="A38" s="60" t="s">
        <v>122</v>
      </c>
      <c r="B38" s="61" t="s">
        <v>147</v>
      </c>
      <c r="C38">
        <v>33.333333333333329</v>
      </c>
      <c r="D38">
        <v>90.909090909090907</v>
      </c>
      <c r="E38">
        <v>72.727272727272734</v>
      </c>
      <c r="F38">
        <v>45.454545454545453</v>
      </c>
      <c r="G38">
        <v>25.925925925925927</v>
      </c>
      <c r="H38">
        <v>50.925925925925924</v>
      </c>
      <c r="I38">
        <v>27.27272727272727</v>
      </c>
      <c r="J38">
        <v>50</v>
      </c>
      <c r="K38">
        <v>66.666666666666657</v>
      </c>
      <c r="L38">
        <v>65</v>
      </c>
      <c r="M38">
        <v>61.111111111111107</v>
      </c>
      <c r="N38">
        <v>62.037037037037031</v>
      </c>
      <c r="O38">
        <v>59.259259259259252</v>
      </c>
      <c r="P38">
        <v>100</v>
      </c>
      <c r="Q38">
        <v>75</v>
      </c>
      <c r="R38">
        <v>83.333333333333343</v>
      </c>
      <c r="S38">
        <v>16.666666666666664</v>
      </c>
      <c r="T38">
        <v>66.666666666666657</v>
      </c>
      <c r="U38">
        <v>58.333333333333336</v>
      </c>
      <c r="V38">
        <v>62.037037037037031</v>
      </c>
      <c r="W38">
        <v>58.333333333333329</v>
      </c>
      <c r="X38">
        <v>44.444444444444443</v>
      </c>
      <c r="Y38">
        <v>87.962962962962948</v>
      </c>
      <c r="Z38">
        <v>86.111111111111114</v>
      </c>
      <c r="AA38">
        <v>73.148148148148138</v>
      </c>
      <c r="AB38">
        <v>85</v>
      </c>
      <c r="AC38">
        <v>80.404040404040401</v>
      </c>
      <c r="AD38">
        <v>32.222222222222221</v>
      </c>
      <c r="AE38">
        <v>59.027777777777771</v>
      </c>
      <c r="AF38">
        <v>86.419753086419746</v>
      </c>
      <c r="AG38">
        <v>75</v>
      </c>
      <c r="AH38">
        <v>33.333333333333329</v>
      </c>
      <c r="AI38">
        <v>45.454545454545453</v>
      </c>
      <c r="AJ38">
        <v>41.666666666666671</v>
      </c>
      <c r="AK38">
        <v>75</v>
      </c>
    </row>
    <row r="39" spans="1:37">
      <c r="A39" s="60" t="s">
        <v>110</v>
      </c>
      <c r="B39" s="61" t="s">
        <v>148</v>
      </c>
      <c r="C39">
        <v>91.666666666666657</v>
      </c>
      <c r="D39">
        <v>75</v>
      </c>
      <c r="E39">
        <v>72.727272727272734</v>
      </c>
      <c r="F39">
        <v>81.818181818181827</v>
      </c>
      <c r="G39">
        <v>83.333333333333329</v>
      </c>
      <c r="H39">
        <v>80.808080808080817</v>
      </c>
      <c r="I39">
        <v>50</v>
      </c>
      <c r="J39">
        <v>91.666666666666657</v>
      </c>
      <c r="K39">
        <v>58.333333333333336</v>
      </c>
      <c r="L39">
        <v>52.272727272727273</v>
      </c>
      <c r="M39">
        <v>52.777777777777779</v>
      </c>
      <c r="N39">
        <v>61.111111111111107</v>
      </c>
      <c r="O39">
        <v>51.851851851851855</v>
      </c>
      <c r="P39">
        <v>100</v>
      </c>
      <c r="Q39">
        <v>81.818181818181827</v>
      </c>
      <c r="R39">
        <v>90.909090909090907</v>
      </c>
      <c r="S39">
        <v>36.363636363636367</v>
      </c>
      <c r="T39">
        <v>90.909090909090907</v>
      </c>
      <c r="U39">
        <v>45.454545454545453</v>
      </c>
      <c r="V39">
        <v>57.407407407407412</v>
      </c>
      <c r="W39">
        <v>62.962962962962962</v>
      </c>
      <c r="X39">
        <v>50</v>
      </c>
      <c r="Y39">
        <v>77.777777777777771</v>
      </c>
      <c r="Z39">
        <v>66.666666666666657</v>
      </c>
      <c r="AA39">
        <v>9.7222222222222214</v>
      </c>
      <c r="AB39">
        <v>50</v>
      </c>
      <c r="AC39">
        <v>69.777777777777771</v>
      </c>
      <c r="AD39">
        <v>57.575757575757571</v>
      </c>
      <c r="AE39">
        <v>60.51136363636364</v>
      </c>
      <c r="AF39">
        <v>71.380471380471377</v>
      </c>
      <c r="AG39">
        <v>90.909090909090907</v>
      </c>
      <c r="AH39">
        <v>30</v>
      </c>
      <c r="AI39">
        <v>40</v>
      </c>
      <c r="AJ39">
        <v>50</v>
      </c>
      <c r="AK39">
        <v>60</v>
      </c>
    </row>
    <row r="40" spans="1:37">
      <c r="A40" s="60" t="s">
        <v>112</v>
      </c>
      <c r="B40" s="61" t="s">
        <v>150</v>
      </c>
      <c r="C40">
        <v>100</v>
      </c>
      <c r="D40">
        <v>90.909090909090907</v>
      </c>
      <c r="E40">
        <v>80</v>
      </c>
      <c r="F40">
        <v>90</v>
      </c>
      <c r="G40">
        <v>64.444444444444443</v>
      </c>
      <c r="H40">
        <v>71.111111111111114</v>
      </c>
      <c r="I40">
        <v>9.0909090909090917</v>
      </c>
      <c r="J40">
        <v>72.727272727272734</v>
      </c>
      <c r="K40">
        <v>70</v>
      </c>
      <c r="L40">
        <v>44.121212121212125</v>
      </c>
      <c r="M40">
        <v>43.333333333333336</v>
      </c>
      <c r="N40">
        <v>43.333333333333336</v>
      </c>
      <c r="O40">
        <v>51.851851851851855</v>
      </c>
      <c r="P40">
        <v>70</v>
      </c>
      <c r="Q40">
        <v>80</v>
      </c>
      <c r="R40">
        <v>70</v>
      </c>
      <c r="S40">
        <v>70</v>
      </c>
      <c r="T40">
        <v>42.857142857142854</v>
      </c>
      <c r="U40">
        <v>25</v>
      </c>
      <c r="V40">
        <v>55.555555555555557</v>
      </c>
      <c r="W40">
        <v>48.148148148148145</v>
      </c>
      <c r="X40">
        <v>52.222222222222221</v>
      </c>
      <c r="Y40">
        <v>54.320987654320987</v>
      </c>
      <c r="Z40">
        <v>69.696969696969688</v>
      </c>
      <c r="AA40">
        <v>46.913580246913583</v>
      </c>
      <c r="AB40">
        <v>52.525252525252519</v>
      </c>
      <c r="AC40">
        <v>80.738496071829402</v>
      </c>
      <c r="AD40">
        <v>49.074074074074076</v>
      </c>
      <c r="AE40">
        <v>44.189113355780016</v>
      </c>
      <c r="AF40">
        <v>66.049382716049379</v>
      </c>
      <c r="AG40">
        <v>30</v>
      </c>
      <c r="AH40">
        <v>72.727272727272734</v>
      </c>
      <c r="AI40">
        <v>66.666666666666657</v>
      </c>
      <c r="AJ40">
        <v>50</v>
      </c>
      <c r="AK40">
        <v>63.636363636363633</v>
      </c>
    </row>
    <row r="41" spans="1:37">
      <c r="A41" s="60" t="s">
        <v>122</v>
      </c>
      <c r="B41" s="61" t="s">
        <v>151</v>
      </c>
      <c r="C41">
        <v>100</v>
      </c>
      <c r="D41">
        <v>100</v>
      </c>
      <c r="E41">
        <v>92.857142857142861</v>
      </c>
      <c r="F41">
        <v>100</v>
      </c>
      <c r="G41">
        <v>82.051282051282058</v>
      </c>
      <c r="H41">
        <v>73.80952380952381</v>
      </c>
      <c r="I41">
        <v>53.846153846153847</v>
      </c>
      <c r="J41">
        <v>93.333333333333329</v>
      </c>
      <c r="K41">
        <v>92.857142857142861</v>
      </c>
      <c r="L41" t="str">
        <v/>
      </c>
      <c r="M41">
        <v>65.925925925925924</v>
      </c>
      <c r="N41">
        <v>61.111111111111107</v>
      </c>
      <c r="O41">
        <v>62.698412698412703</v>
      </c>
      <c r="P41">
        <v>100</v>
      </c>
      <c r="Q41">
        <v>81.818181818181827</v>
      </c>
      <c r="R41">
        <v>71.428571428571431</v>
      </c>
      <c r="S41">
        <v>45.454545454545453</v>
      </c>
      <c r="T41">
        <v>66.666666666666657</v>
      </c>
      <c r="U41">
        <v>23.076923076923077</v>
      </c>
      <c r="V41">
        <v>65.185185185185176</v>
      </c>
      <c r="W41">
        <v>57.777777777777779</v>
      </c>
      <c r="X41">
        <v>52.592592592592588</v>
      </c>
      <c r="Y41">
        <v>75.213675213675216</v>
      </c>
      <c r="Z41">
        <v>40.170940170940163</v>
      </c>
      <c r="AA41">
        <v>29.05982905982906</v>
      </c>
      <c r="AB41" t="str">
        <v/>
      </c>
      <c r="AC41">
        <v>72.96866096866097</v>
      </c>
      <c r="AD41">
        <v>28.888888888888889</v>
      </c>
      <c r="AE41">
        <v>47.5</v>
      </c>
      <c r="AF41">
        <v>88.8888888888889</v>
      </c>
      <c r="AG41">
        <v>78.571428571428569</v>
      </c>
      <c r="AH41">
        <v>57.142857142857139</v>
      </c>
      <c r="AI41">
        <v>44.444444444444443</v>
      </c>
      <c r="AJ41">
        <v>66.666666666666657</v>
      </c>
      <c r="AK41">
        <v>85.714285714285708</v>
      </c>
    </row>
    <row r="42" spans="1:37">
      <c r="A42" s="60" t="s">
        <v>112</v>
      </c>
      <c r="B42" s="61" t="s">
        <v>152</v>
      </c>
      <c r="C42">
        <v>93.75</v>
      </c>
      <c r="D42">
        <v>93.75</v>
      </c>
      <c r="E42">
        <v>86.666666666666671</v>
      </c>
      <c r="F42">
        <v>87.5</v>
      </c>
      <c r="G42">
        <v>68.888888888888886</v>
      </c>
      <c r="H42">
        <v>67.407407407407405</v>
      </c>
      <c r="I42">
        <v>57.142857142857139</v>
      </c>
      <c r="J42">
        <v>100</v>
      </c>
      <c r="K42">
        <v>86.666666666666671</v>
      </c>
      <c r="L42">
        <v>69.25</v>
      </c>
      <c r="M42">
        <v>68.75</v>
      </c>
      <c r="N42">
        <v>72.916666666666657</v>
      </c>
      <c r="O42">
        <v>68.888888888888886</v>
      </c>
      <c r="P42">
        <v>100</v>
      </c>
      <c r="Q42">
        <v>75</v>
      </c>
      <c r="R42">
        <v>93.333333333333329</v>
      </c>
      <c r="S42">
        <v>66.666666666666657</v>
      </c>
      <c r="T42">
        <v>93.75</v>
      </c>
      <c r="U42">
        <v>71.428571428571431</v>
      </c>
      <c r="V42">
        <v>66.666666666666657</v>
      </c>
      <c r="W42">
        <v>74.305555555555557</v>
      </c>
      <c r="X42">
        <v>67.361111111111114</v>
      </c>
      <c r="Y42">
        <v>70.833333333333329</v>
      </c>
      <c r="Z42">
        <v>74.305555555555557</v>
      </c>
      <c r="AA42">
        <v>66.666666666666657</v>
      </c>
      <c r="AB42">
        <v>61.147435897435898</v>
      </c>
      <c r="AC42">
        <v>67.181522181522183</v>
      </c>
      <c r="AD42">
        <v>42.857142857142854</v>
      </c>
      <c r="AE42">
        <v>55.283119658119659</v>
      </c>
      <c r="AF42">
        <v>89.783950617283949</v>
      </c>
      <c r="AG42">
        <v>86.666666666666671</v>
      </c>
      <c r="AH42">
        <v>50</v>
      </c>
      <c r="AI42">
        <v>53.846153846153847</v>
      </c>
      <c r="AJ42">
        <v>86.666666666666671</v>
      </c>
      <c r="AK42">
        <v>80</v>
      </c>
    </row>
    <row r="43" spans="1:37">
      <c r="A43" s="60" t="s">
        <v>115</v>
      </c>
      <c r="B43" s="61" t="s">
        <v>153</v>
      </c>
      <c r="C43">
        <v>92.307692307692307</v>
      </c>
      <c r="D43">
        <v>84.615384615384613</v>
      </c>
      <c r="E43">
        <v>76.923076923076934</v>
      </c>
      <c r="F43">
        <v>50</v>
      </c>
      <c r="G43">
        <v>44.444444444444443</v>
      </c>
      <c r="H43">
        <v>42.129629629629633</v>
      </c>
      <c r="I43">
        <v>53.846153846153847</v>
      </c>
      <c r="J43">
        <v>76.923076923076934</v>
      </c>
      <c r="K43">
        <v>84.615384615384613</v>
      </c>
      <c r="L43">
        <v>76.666666666666657</v>
      </c>
      <c r="M43">
        <v>51.388888888888886</v>
      </c>
      <c r="N43">
        <v>53.84615384615384</v>
      </c>
      <c r="O43">
        <v>43.162393162393165</v>
      </c>
      <c r="P43">
        <v>100</v>
      </c>
      <c r="Q43">
        <v>100</v>
      </c>
      <c r="R43">
        <v>92.307692307692307</v>
      </c>
      <c r="S43">
        <v>23.076923076923077</v>
      </c>
      <c r="T43">
        <v>66.666666666666657</v>
      </c>
      <c r="U43">
        <v>27.27272727272727</v>
      </c>
      <c r="V43">
        <v>59.82905982905983</v>
      </c>
      <c r="W43">
        <v>35.18518518518519</v>
      </c>
      <c r="X43">
        <v>27.777777777777779</v>
      </c>
      <c r="Y43">
        <v>65.740740740740748</v>
      </c>
      <c r="Z43">
        <v>84.615384615384613</v>
      </c>
      <c r="AA43">
        <v>18.518518518518515</v>
      </c>
      <c r="AB43">
        <v>78.846153846153854</v>
      </c>
      <c r="AC43">
        <v>73.696969696969703</v>
      </c>
      <c r="AD43">
        <v>20.37037037037037</v>
      </c>
      <c r="AE43">
        <v>37.019230769230766</v>
      </c>
      <c r="AF43">
        <v>48.836657169990502</v>
      </c>
      <c r="AG43">
        <v>84.615384615384613</v>
      </c>
      <c r="AH43">
        <v>45.454545454545453</v>
      </c>
      <c r="AI43">
        <v>40</v>
      </c>
      <c r="AJ43">
        <v>84.615384615384613</v>
      </c>
      <c r="AK43">
        <v>75</v>
      </c>
    </row>
    <row r="44" spans="1:37">
      <c r="A44" s="60" t="s">
        <v>127</v>
      </c>
      <c r="B44" s="61" t="s">
        <v>154</v>
      </c>
      <c r="C44">
        <v>100</v>
      </c>
      <c r="D44">
        <v>92.307692307692307</v>
      </c>
      <c r="E44">
        <v>100</v>
      </c>
      <c r="F44">
        <v>100</v>
      </c>
      <c r="G44">
        <v>67.521367521367509</v>
      </c>
      <c r="H44">
        <v>66.666666666666657</v>
      </c>
      <c r="I44">
        <v>84.615384615384613</v>
      </c>
      <c r="J44">
        <v>100</v>
      </c>
      <c r="K44">
        <v>92.307692307692307</v>
      </c>
      <c r="L44">
        <v>90.641025641025635</v>
      </c>
      <c r="M44">
        <v>62.393162393162385</v>
      </c>
      <c r="N44">
        <v>74.358974358974365</v>
      </c>
      <c r="O44">
        <v>72.649572649572647</v>
      </c>
      <c r="P44">
        <v>100</v>
      </c>
      <c r="Q44">
        <v>84.615384615384613</v>
      </c>
      <c r="R44">
        <v>84.615384615384613</v>
      </c>
      <c r="S44">
        <v>76.923076923076934</v>
      </c>
      <c r="T44">
        <v>100</v>
      </c>
      <c r="U44">
        <v>63.636363636363633</v>
      </c>
      <c r="V44">
        <v>72.222222222222214</v>
      </c>
      <c r="W44">
        <v>62.962962962962962</v>
      </c>
      <c r="X44">
        <v>62.962962962962962</v>
      </c>
      <c r="Y44">
        <v>75</v>
      </c>
      <c r="Z44">
        <v>58.974358974358971</v>
      </c>
      <c r="AA44">
        <v>60.683760683760681</v>
      </c>
      <c r="AB44">
        <v>89.230769230769226</v>
      </c>
      <c r="AC44">
        <v>73.939393939393938</v>
      </c>
      <c r="AD44">
        <v>37.037037037037031</v>
      </c>
      <c r="AE44">
        <v>55.98290598290599</v>
      </c>
      <c r="AF44">
        <v>85.470085470085465</v>
      </c>
      <c r="AG44">
        <v>92.307692307692307</v>
      </c>
      <c r="AH44">
        <v>66.666666666666657</v>
      </c>
      <c r="AI44">
        <v>58.333333333333336</v>
      </c>
      <c r="AJ44">
        <v>100</v>
      </c>
      <c r="AK44">
        <v>92.307692307692307</v>
      </c>
    </row>
    <row r="45" spans="1:37">
      <c r="A45" s="60" t="s">
        <v>115</v>
      </c>
      <c r="B45" s="61" t="s">
        <v>155</v>
      </c>
      <c r="C45">
        <v>35.294117647058826</v>
      </c>
      <c r="D45">
        <v>61.111111111111114</v>
      </c>
      <c r="E45">
        <v>29.411764705882355</v>
      </c>
      <c r="F45">
        <v>47.058823529411761</v>
      </c>
      <c r="G45">
        <v>35.18518518518519</v>
      </c>
      <c r="H45">
        <v>37.037037037037031</v>
      </c>
      <c r="I45">
        <v>50</v>
      </c>
      <c r="J45">
        <v>72.222222222222214</v>
      </c>
      <c r="K45">
        <v>68.421052631578945</v>
      </c>
      <c r="L45">
        <v>63.239766081871345</v>
      </c>
      <c r="M45">
        <v>43.20987654320988</v>
      </c>
      <c r="N45">
        <v>46.913580246913583</v>
      </c>
      <c r="O45">
        <v>41.358024691358025</v>
      </c>
      <c r="P45">
        <v>84.210526315789465</v>
      </c>
      <c r="Q45">
        <v>83.333333333333343</v>
      </c>
      <c r="R45">
        <v>73.68421052631578</v>
      </c>
      <c r="S45">
        <v>50</v>
      </c>
      <c r="T45">
        <v>77.777777777777786</v>
      </c>
      <c r="U45">
        <v>25</v>
      </c>
      <c r="V45">
        <v>57.89473684210526</v>
      </c>
      <c r="W45">
        <v>54.385964912280699</v>
      </c>
      <c r="X45">
        <v>42.10526315789474</v>
      </c>
      <c r="Y45">
        <v>59.064327485380119</v>
      </c>
      <c r="Z45">
        <v>74.853801169590639</v>
      </c>
      <c r="AA45">
        <v>47.712418300653589</v>
      </c>
      <c r="AB45">
        <v>60.832473340213276</v>
      </c>
      <c r="AC45">
        <v>68.141534391534393</v>
      </c>
      <c r="AD45">
        <v>19.883040935672511</v>
      </c>
      <c r="AE45">
        <v>41.853476283300843</v>
      </c>
      <c r="AF45">
        <v>60.396361273554248</v>
      </c>
      <c r="AG45">
        <v>73.68421052631578</v>
      </c>
      <c r="AH45">
        <v>41.17647058823529</v>
      </c>
      <c r="AI45">
        <v>29.411764705882355</v>
      </c>
      <c r="AJ45">
        <v>35.294117647058826</v>
      </c>
      <c r="AK45">
        <v>84.210526315789465</v>
      </c>
    </row>
    <row r="46" spans="1:37">
      <c r="A46" s="60" t="s">
        <v>110</v>
      </c>
      <c r="B46" s="61" t="s">
        <v>156</v>
      </c>
      <c r="C46">
        <v>90.909090909090907</v>
      </c>
      <c r="D46">
        <v>36.363636363636367</v>
      </c>
      <c r="E46">
        <v>72.727272727272734</v>
      </c>
      <c r="F46">
        <v>40</v>
      </c>
      <c r="G46">
        <v>77.777777777777771</v>
      </c>
      <c r="H46">
        <v>59.259259259259252</v>
      </c>
      <c r="I46">
        <v>33.333333333333329</v>
      </c>
      <c r="J46">
        <v>80</v>
      </c>
      <c r="K46">
        <v>10</v>
      </c>
      <c r="L46">
        <v>36.161616161616166</v>
      </c>
      <c r="M46">
        <v>45.454545454545453</v>
      </c>
      <c r="N46">
        <v>55.555555555555557</v>
      </c>
      <c r="O46">
        <v>61.616161616161619</v>
      </c>
      <c r="P46">
        <v>100</v>
      </c>
      <c r="Q46">
        <v>80</v>
      </c>
      <c r="R46">
        <v>44.444444444444443</v>
      </c>
      <c r="S46">
        <v>33.333333333333329</v>
      </c>
      <c r="T46">
        <v>30</v>
      </c>
      <c r="U46">
        <v>20</v>
      </c>
      <c r="V46">
        <v>74.444444444444443</v>
      </c>
      <c r="W46">
        <v>56.79012345679012</v>
      </c>
      <c r="X46">
        <v>46.464646464646464</v>
      </c>
      <c r="Y46">
        <v>61.111111111111107</v>
      </c>
      <c r="Z46">
        <v>60.493827160493829</v>
      </c>
      <c r="AA46">
        <v>59.259259259259252</v>
      </c>
      <c r="AB46">
        <v>98</v>
      </c>
      <c r="AC46">
        <v>86.592592592592595</v>
      </c>
      <c r="AD46">
        <v>29.629629629629626</v>
      </c>
      <c r="AE46">
        <v>48.73737373737373</v>
      </c>
      <c r="AF46">
        <v>77.441077441077439</v>
      </c>
      <c r="AG46">
        <v>63.636363636363633</v>
      </c>
      <c r="AH46">
        <v>40</v>
      </c>
      <c r="AI46">
        <v>37.5</v>
      </c>
      <c r="AJ46">
        <v>40</v>
      </c>
      <c r="AK46">
        <v>20</v>
      </c>
    </row>
    <row r="47" spans="1:37">
      <c r="A47" s="60" t="s">
        <v>127</v>
      </c>
      <c r="B47" s="61" t="s">
        <v>157</v>
      </c>
      <c r="C47">
        <v>100</v>
      </c>
      <c r="D47">
        <v>100</v>
      </c>
      <c r="E47">
        <v>75</v>
      </c>
      <c r="F47">
        <v>100</v>
      </c>
      <c r="G47">
        <v>67.592592592592581</v>
      </c>
      <c r="H47">
        <v>53.703703703703695</v>
      </c>
      <c r="I47">
        <v>93.333333333333329</v>
      </c>
      <c r="J47">
        <v>92.857142857142861</v>
      </c>
      <c r="K47">
        <v>100</v>
      </c>
      <c r="L47">
        <v>78</v>
      </c>
      <c r="M47">
        <v>71.851851851851848</v>
      </c>
      <c r="N47">
        <v>69.629629629629633</v>
      </c>
      <c r="O47">
        <v>60</v>
      </c>
      <c r="P47">
        <v>100</v>
      </c>
      <c r="Q47">
        <v>100</v>
      </c>
      <c r="R47">
        <v>80</v>
      </c>
      <c r="S47">
        <v>80</v>
      </c>
      <c r="T47">
        <v>86.666666666666671</v>
      </c>
      <c r="U47">
        <v>76.923076923076934</v>
      </c>
      <c r="V47">
        <v>71.111111111111114</v>
      </c>
      <c r="W47">
        <v>68.148148148148152</v>
      </c>
      <c r="X47">
        <v>53.333333333333329</v>
      </c>
      <c r="Y47">
        <v>74.074074074074076</v>
      </c>
      <c r="Z47">
        <v>57.037037037037038</v>
      </c>
      <c r="AA47">
        <v>56.296296296296291</v>
      </c>
      <c r="AB47">
        <v>83.714285714285708</v>
      </c>
      <c r="AC47">
        <v>83.703703703703695</v>
      </c>
      <c r="AD47">
        <v>31.313131313131315</v>
      </c>
      <c r="AE47">
        <v>55.185185185185176</v>
      </c>
      <c r="AF47">
        <v>86.666666666666671</v>
      </c>
      <c r="AG47">
        <v>86.666666666666671</v>
      </c>
      <c r="AH47">
        <v>21.428571428571427</v>
      </c>
      <c r="AI47">
        <v>42.857142857142854</v>
      </c>
      <c r="AJ47">
        <v>73.333333333333329</v>
      </c>
      <c r="AK47">
        <v>73.333333333333329</v>
      </c>
    </row>
    <row r="48" spans="1:37">
      <c r="A48" s="60" t="s">
        <v>127</v>
      </c>
      <c r="B48" s="61" t="s">
        <v>158</v>
      </c>
      <c r="C48">
        <v>77.777777777777786</v>
      </c>
      <c r="D48">
        <v>88.235294117647058</v>
      </c>
      <c r="E48">
        <v>87.5</v>
      </c>
      <c r="F48">
        <v>87.5</v>
      </c>
      <c r="G48">
        <v>71.604938271604937</v>
      </c>
      <c r="H48">
        <v>66.666666666666657</v>
      </c>
      <c r="I48">
        <v>64.705882352941174</v>
      </c>
      <c r="J48">
        <v>82.35294117647058</v>
      </c>
      <c r="K48">
        <v>61.111111111111114</v>
      </c>
      <c r="L48">
        <v>67.867647058823536</v>
      </c>
      <c r="M48">
        <v>53.703703703703695</v>
      </c>
      <c r="N48">
        <v>56.79012345679012</v>
      </c>
      <c r="O48">
        <v>54.320987654320987</v>
      </c>
      <c r="P48">
        <v>88.235294117647058</v>
      </c>
      <c r="Q48">
        <v>43.75</v>
      </c>
      <c r="R48">
        <v>68.75</v>
      </c>
      <c r="S48">
        <v>58.82352941176471</v>
      </c>
      <c r="T48">
        <v>64.705882352941174</v>
      </c>
      <c r="U48">
        <v>43.75</v>
      </c>
      <c r="V48">
        <v>50</v>
      </c>
      <c r="W48">
        <v>25.308641975308639</v>
      </c>
      <c r="X48">
        <v>34.567901234567898</v>
      </c>
      <c r="Y48">
        <v>53.703703703703695</v>
      </c>
      <c r="Z48">
        <v>33.950617283950614</v>
      </c>
      <c r="AA48">
        <v>41.358024691358025</v>
      </c>
      <c r="AB48">
        <v>64.150326797385617</v>
      </c>
      <c r="AC48">
        <v>78.271604938271608</v>
      </c>
      <c r="AD48">
        <v>47.53086419753086</v>
      </c>
      <c r="AE48">
        <v>30.401234567901234</v>
      </c>
      <c r="AF48">
        <v>64.609053497942384</v>
      </c>
      <c r="AG48">
        <v>58.82352941176471</v>
      </c>
      <c r="AH48">
        <v>27.777777777777779</v>
      </c>
      <c r="AI48">
        <v>35.294117647058826</v>
      </c>
      <c r="AJ48">
        <v>38.888888888888893</v>
      </c>
      <c r="AK48">
        <v>66.666666666666657</v>
      </c>
    </row>
    <row r="49" spans="1:37">
      <c r="A49" s="60" t="s">
        <v>119</v>
      </c>
      <c r="B49" s="61" t="s">
        <v>159</v>
      </c>
      <c r="C49">
        <v>100</v>
      </c>
      <c r="D49">
        <v>100</v>
      </c>
      <c r="E49">
        <v>100</v>
      </c>
      <c r="F49">
        <v>92.857142857142861</v>
      </c>
      <c r="G49">
        <v>38.888888888888886</v>
      </c>
      <c r="H49">
        <v>29.292929292929291</v>
      </c>
      <c r="I49">
        <v>92.857142857142861</v>
      </c>
      <c r="J49">
        <v>92.307692307692307</v>
      </c>
      <c r="K49">
        <v>86.666666666666671</v>
      </c>
      <c r="L49">
        <v>55.818181818181813</v>
      </c>
      <c r="M49">
        <v>57.777777777777779</v>
      </c>
      <c r="N49">
        <v>72.592592592592595</v>
      </c>
      <c r="O49">
        <v>72.592592592592595</v>
      </c>
      <c r="P49">
        <v>100</v>
      </c>
      <c r="Q49">
        <v>92.857142857142861</v>
      </c>
      <c r="R49">
        <v>100</v>
      </c>
      <c r="S49">
        <v>76.923076923076934</v>
      </c>
      <c r="T49">
        <v>92.307692307692307</v>
      </c>
      <c r="U49">
        <v>30.76923076923077</v>
      </c>
      <c r="V49">
        <v>60</v>
      </c>
      <c r="W49">
        <v>51.111111111111107</v>
      </c>
      <c r="X49">
        <v>43.703703703703702</v>
      </c>
      <c r="Y49">
        <v>60.185185185185183</v>
      </c>
      <c r="Z49">
        <v>54.814814814814817</v>
      </c>
      <c r="AA49">
        <v>55.555555555555557</v>
      </c>
      <c r="AB49">
        <v>73.888888888888886</v>
      </c>
      <c r="AC49">
        <v>65.631528964862298</v>
      </c>
      <c r="AD49">
        <v>60.317460317460316</v>
      </c>
      <c r="AE49">
        <v>39.93386243386243</v>
      </c>
      <c r="AF49">
        <v>71.851851851851848</v>
      </c>
      <c r="AG49">
        <v>71.428571428571431</v>
      </c>
      <c r="AH49">
        <v>9.0909090909090917</v>
      </c>
      <c r="AI49">
        <v>20</v>
      </c>
      <c r="AJ49">
        <v>69.230769230769226</v>
      </c>
      <c r="AK49">
        <v>100</v>
      </c>
    </row>
    <row r="50" spans="1:37">
      <c r="A50" s="60" t="s">
        <v>127</v>
      </c>
      <c r="B50" s="61" t="s">
        <v>160</v>
      </c>
      <c r="C50">
        <v>100</v>
      </c>
      <c r="D50">
        <v>100</v>
      </c>
      <c r="E50">
        <v>91.666666666666657</v>
      </c>
      <c r="F50">
        <v>100</v>
      </c>
      <c r="G50">
        <v>88.888888888888886</v>
      </c>
      <c r="H50">
        <v>58.333333333333329</v>
      </c>
      <c r="I50">
        <v>92.307692307692307</v>
      </c>
      <c r="J50">
        <v>100</v>
      </c>
      <c r="K50">
        <v>100</v>
      </c>
      <c r="L50">
        <v>89.230769230769226</v>
      </c>
      <c r="M50">
        <v>54.700854700854705</v>
      </c>
      <c r="N50">
        <v>66.666666666666657</v>
      </c>
      <c r="O50">
        <v>60.683760683760681</v>
      </c>
      <c r="P50">
        <v>100</v>
      </c>
      <c r="Q50">
        <v>100</v>
      </c>
      <c r="R50">
        <v>92.307692307692307</v>
      </c>
      <c r="S50">
        <v>83.333333333333343</v>
      </c>
      <c r="T50">
        <v>92.307692307692307</v>
      </c>
      <c r="U50">
        <v>72.727272727272734</v>
      </c>
      <c r="V50">
        <v>77.777777777777771</v>
      </c>
      <c r="W50">
        <v>57.264957264957268</v>
      </c>
      <c r="X50">
        <v>48.717948717948723</v>
      </c>
      <c r="Y50">
        <v>84.615384615384613</v>
      </c>
      <c r="Z50">
        <v>62.393162393162385</v>
      </c>
      <c r="AA50">
        <v>65.81196581196582</v>
      </c>
      <c r="AB50">
        <v>93.846153846153854</v>
      </c>
      <c r="AC50">
        <v>72.578347578347575</v>
      </c>
      <c r="AD50">
        <v>68.376068376068375</v>
      </c>
      <c r="AE50">
        <v>50.427350427350426</v>
      </c>
      <c r="AF50">
        <v>81.196581196581192</v>
      </c>
      <c r="AG50">
        <v>91.666666666666657</v>
      </c>
      <c r="AH50">
        <v>81.818181818181827</v>
      </c>
      <c r="AI50">
        <v>72.727272727272734</v>
      </c>
      <c r="AJ50">
        <v>90.909090909090907</v>
      </c>
      <c r="AK50">
        <v>91.666666666666657</v>
      </c>
    </row>
    <row r="51" spans="1:37">
      <c r="A51" s="60" t="s">
        <v>110</v>
      </c>
      <c r="B51" s="61" t="s">
        <v>161</v>
      </c>
      <c r="C51">
        <v>63.636363636363633</v>
      </c>
      <c r="D51">
        <v>81.818181818181827</v>
      </c>
      <c r="E51">
        <v>81.818181818181827</v>
      </c>
      <c r="F51">
        <v>60</v>
      </c>
      <c r="G51">
        <v>72.839506172839506</v>
      </c>
      <c r="H51">
        <v>46.296296296296298</v>
      </c>
      <c r="I51">
        <v>37.5</v>
      </c>
      <c r="J51">
        <v>90</v>
      </c>
      <c r="K51">
        <v>66.666666666666657</v>
      </c>
      <c r="L51">
        <v>60.292207792207797</v>
      </c>
      <c r="M51">
        <v>77.777777777777771</v>
      </c>
      <c r="N51">
        <v>69.135802469135797</v>
      </c>
      <c r="O51">
        <v>68.055555555555557</v>
      </c>
      <c r="P51">
        <v>70</v>
      </c>
      <c r="Q51">
        <v>62.5</v>
      </c>
      <c r="R51">
        <v>50</v>
      </c>
      <c r="S51">
        <v>16.666666666666664</v>
      </c>
      <c r="T51">
        <v>33.333333333333329</v>
      </c>
      <c r="U51">
        <v>14.285714285714285</v>
      </c>
      <c r="V51">
        <v>57.777777777777779</v>
      </c>
      <c r="W51">
        <v>57.777777777777779</v>
      </c>
      <c r="X51">
        <v>65.555555555555557</v>
      </c>
      <c r="Y51">
        <v>73.015873015873012</v>
      </c>
      <c r="Z51">
        <v>82.716049382716051</v>
      </c>
      <c r="AA51">
        <v>60.317460317460316</v>
      </c>
      <c r="AB51">
        <v>30.952380952380953</v>
      </c>
      <c r="AC51">
        <v>68.862514029180701</v>
      </c>
      <c r="AD51">
        <v>58.888888888888886</v>
      </c>
      <c r="AE51">
        <v>37.5</v>
      </c>
      <c r="AF51">
        <v>79.797979797979792</v>
      </c>
      <c r="AG51">
        <v>55.555555555555557</v>
      </c>
      <c r="AH51">
        <v>33.333333333333329</v>
      </c>
      <c r="AI51">
        <v>33.333333333333329</v>
      </c>
      <c r="AJ51">
        <v>62.5</v>
      </c>
      <c r="AK51">
        <v>63.636363636363633</v>
      </c>
    </row>
    <row r="52" spans="1:37">
      <c r="A52" s="60" t="s">
        <v>119</v>
      </c>
      <c r="B52" s="61" t="s">
        <v>162</v>
      </c>
      <c r="C52">
        <v>100</v>
      </c>
      <c r="D52">
        <v>100</v>
      </c>
      <c r="E52">
        <v>100</v>
      </c>
      <c r="F52">
        <v>92.307692307692307</v>
      </c>
      <c r="G52">
        <v>34.18803418803418</v>
      </c>
      <c r="H52">
        <v>64.102564102564102</v>
      </c>
      <c r="I52">
        <v>83.333333333333343</v>
      </c>
      <c r="J52">
        <v>84.615384615384613</v>
      </c>
      <c r="K52">
        <v>100</v>
      </c>
      <c r="L52">
        <v>67.435897435897431</v>
      </c>
      <c r="M52">
        <v>57.575757575757571</v>
      </c>
      <c r="N52">
        <v>62.393162393162385</v>
      </c>
      <c r="O52">
        <v>68.518518518518519</v>
      </c>
      <c r="P52">
        <v>100</v>
      </c>
      <c r="Q52">
        <v>100</v>
      </c>
      <c r="R52">
        <v>100</v>
      </c>
      <c r="S52">
        <v>91.666666666666657</v>
      </c>
      <c r="T52">
        <v>91.666666666666657</v>
      </c>
      <c r="U52">
        <v>66.666666666666657</v>
      </c>
      <c r="V52">
        <v>76.068376068376068</v>
      </c>
      <c r="W52">
        <v>56.410256410256402</v>
      </c>
      <c r="X52">
        <v>47.008547008547005</v>
      </c>
      <c r="Y52">
        <v>65.740740740740748</v>
      </c>
      <c r="Z52">
        <v>60.256410256410255</v>
      </c>
      <c r="AA52">
        <v>61.965811965811959</v>
      </c>
      <c r="AB52">
        <v>93.777777777777786</v>
      </c>
      <c r="AC52">
        <v>74.848484848484844</v>
      </c>
      <c r="AD52">
        <v>64.81481481481481</v>
      </c>
      <c r="AE52">
        <v>46.148989898989896</v>
      </c>
      <c r="AF52">
        <v>84.259259259259252</v>
      </c>
      <c r="AG52">
        <v>90.909090909090907</v>
      </c>
      <c r="AH52">
        <v>66.666666666666657</v>
      </c>
      <c r="AI52">
        <v>66.666666666666657</v>
      </c>
      <c r="AJ52">
        <v>90.909090909090907</v>
      </c>
      <c r="AK52">
        <v>100</v>
      </c>
    </row>
    <row r="53" spans="1:37">
      <c r="A53" s="60" t="s">
        <v>119</v>
      </c>
      <c r="B53" s="61" t="s">
        <v>163</v>
      </c>
      <c r="C53">
        <v>100</v>
      </c>
      <c r="D53">
        <v>100</v>
      </c>
      <c r="E53">
        <v>100</v>
      </c>
      <c r="F53">
        <v>71.428571428571431</v>
      </c>
      <c r="G53">
        <v>44.047619047619051</v>
      </c>
      <c r="H53">
        <v>64.285714285714278</v>
      </c>
      <c r="I53">
        <v>64.285714285714292</v>
      </c>
      <c r="J53">
        <v>53.846153846153847</v>
      </c>
      <c r="K53">
        <v>85.714285714285708</v>
      </c>
      <c r="L53">
        <v>56.813186813186817</v>
      </c>
      <c r="M53">
        <v>34.18803418803418</v>
      </c>
      <c r="N53">
        <v>46.031746031746032</v>
      </c>
      <c r="O53">
        <v>40.873015873015873</v>
      </c>
      <c r="P53">
        <v>92.857142857142861</v>
      </c>
      <c r="Q53">
        <v>90.909090909090907</v>
      </c>
      <c r="R53">
        <v>100</v>
      </c>
      <c r="S53">
        <v>76.923076923076934</v>
      </c>
      <c r="T53">
        <v>46.153846153846153</v>
      </c>
      <c r="U53">
        <v>23.076923076923077</v>
      </c>
      <c r="V53">
        <v>56.349206349206341</v>
      </c>
      <c r="W53">
        <v>35.714285714285715</v>
      </c>
      <c r="X53">
        <v>29.487179487179485</v>
      </c>
      <c r="Y53">
        <v>32.098765432098766</v>
      </c>
      <c r="Z53">
        <v>50.396825396825392</v>
      </c>
      <c r="AA53">
        <v>50.793650793650791</v>
      </c>
      <c r="AB53">
        <v>50</v>
      </c>
      <c r="AC53">
        <v>65.384615384615387</v>
      </c>
      <c r="AD53">
        <v>8.7301587301587311</v>
      </c>
      <c r="AE53">
        <v>24.152236652236653</v>
      </c>
      <c r="AF53">
        <v>66.534391534391531</v>
      </c>
      <c r="AG53">
        <v>57.142857142857139</v>
      </c>
      <c r="AH53">
        <v>50</v>
      </c>
      <c r="AI53">
        <v>36.363636363636367</v>
      </c>
      <c r="AJ53">
        <v>15.384615384615385</v>
      </c>
      <c r="AK53">
        <v>64.285714285714292</v>
      </c>
    </row>
    <row r="54" spans="1:37">
      <c r="A54" s="60" t="s">
        <v>122</v>
      </c>
      <c r="B54" s="61" t="s">
        <v>164</v>
      </c>
      <c r="C54">
        <v>100</v>
      </c>
      <c r="D54">
        <v>100</v>
      </c>
      <c r="E54">
        <v>64.285714285714292</v>
      </c>
      <c r="F54">
        <v>57.142857142857139</v>
      </c>
      <c r="G54">
        <v>67.460317460317455</v>
      </c>
      <c r="H54">
        <v>64.285714285714278</v>
      </c>
      <c r="I54">
        <v>100</v>
      </c>
      <c r="J54">
        <v>84.615384615384613</v>
      </c>
      <c r="K54">
        <v>75</v>
      </c>
      <c r="L54">
        <v>81.428571428571431</v>
      </c>
      <c r="M54">
        <v>55.925925925925924</v>
      </c>
      <c r="N54">
        <v>67.777777777777771</v>
      </c>
      <c r="O54">
        <v>51.984126984126988</v>
      </c>
      <c r="P54">
        <v>100</v>
      </c>
      <c r="Q54">
        <v>91.666666666666657</v>
      </c>
      <c r="R54">
        <v>100</v>
      </c>
      <c r="S54">
        <v>38.461538461538467</v>
      </c>
      <c r="T54">
        <v>75</v>
      </c>
      <c r="U54">
        <v>83.333333333333343</v>
      </c>
      <c r="V54">
        <v>54.365079365079367</v>
      </c>
      <c r="W54">
        <v>55.128205128205131</v>
      </c>
      <c r="X54">
        <v>52.564102564102562</v>
      </c>
      <c r="Y54">
        <v>72.61904761904762</v>
      </c>
      <c r="Z54">
        <v>68.650793650793645</v>
      </c>
      <c r="AA54">
        <v>63.425925925925924</v>
      </c>
      <c r="AB54">
        <v>81.62370962370963</v>
      </c>
      <c r="AC54">
        <v>52.094017094017104</v>
      </c>
      <c r="AD54">
        <v>53.418803418803414</v>
      </c>
      <c r="AE54">
        <v>63.438644688644686</v>
      </c>
      <c r="AF54">
        <v>79.232804232804227</v>
      </c>
      <c r="AG54">
        <v>92.857142857142861</v>
      </c>
      <c r="AH54">
        <v>57.142857142857139</v>
      </c>
      <c r="AI54">
        <v>35.714285714285715</v>
      </c>
      <c r="AJ54">
        <v>69.230769230769226</v>
      </c>
      <c r="AK54">
        <v>42.857142857142854</v>
      </c>
    </row>
    <row r="55" spans="1:37">
      <c r="A55" s="60" t="s">
        <v>115</v>
      </c>
      <c r="B55" s="61" t="s">
        <v>165</v>
      </c>
      <c r="C55">
        <v>100</v>
      </c>
      <c r="D55">
        <v>100</v>
      </c>
      <c r="E55">
        <v>100</v>
      </c>
      <c r="F55">
        <v>100</v>
      </c>
      <c r="G55">
        <v>35.042735042735046</v>
      </c>
      <c r="H55" t="str">
        <v/>
      </c>
      <c r="I55">
        <v>0</v>
      </c>
      <c r="J55">
        <v>7.6923076923076925</v>
      </c>
      <c r="K55">
        <v>15.384615384615385</v>
      </c>
      <c r="L55" t="str">
        <v/>
      </c>
      <c r="M55">
        <v>51.282051282051277</v>
      </c>
      <c r="N55">
        <v>52.136752136752136</v>
      </c>
      <c r="O55">
        <v>36.752136752136749</v>
      </c>
      <c r="P55">
        <v>100</v>
      </c>
      <c r="Q55">
        <v>15.384615384615385</v>
      </c>
      <c r="R55">
        <v>7.6923076923076925</v>
      </c>
      <c r="S55">
        <v>7.6923076923076925</v>
      </c>
      <c r="T55">
        <v>15.384615384615385</v>
      </c>
      <c r="U55">
        <v>0</v>
      </c>
      <c r="V55">
        <v>64.957264957264954</v>
      </c>
      <c r="W55">
        <v>46.153846153846153</v>
      </c>
      <c r="X55">
        <v>47.222222222222221</v>
      </c>
      <c r="Y55">
        <v>80.341880341880326</v>
      </c>
      <c r="Z55">
        <v>71.794871794871796</v>
      </c>
      <c r="AA55">
        <v>0</v>
      </c>
      <c r="AB55" t="str">
        <v/>
      </c>
      <c r="AC55">
        <v>74.871794871794876</v>
      </c>
      <c r="AD55">
        <v>1.7094017094017082</v>
      </c>
      <c r="AE55">
        <v>44.658119658119659</v>
      </c>
      <c r="AF55">
        <v>34.188034188034187</v>
      </c>
      <c r="AG55">
        <v>7.6923076923076925</v>
      </c>
      <c r="AH55">
        <v>0</v>
      </c>
      <c r="AI55">
        <v>7.6923076923076925</v>
      </c>
      <c r="AJ55">
        <v>100</v>
      </c>
      <c r="AK55">
        <v>7.6923076923076925</v>
      </c>
    </row>
    <row r="56" spans="1:37">
      <c r="A56" s="60" t="s">
        <v>110</v>
      </c>
      <c r="B56" s="61" t="s">
        <v>166</v>
      </c>
      <c r="C56">
        <v>100</v>
      </c>
      <c r="D56">
        <v>100</v>
      </c>
      <c r="E56">
        <v>100</v>
      </c>
      <c r="F56">
        <v>100</v>
      </c>
      <c r="G56">
        <v>62.222222222222214</v>
      </c>
      <c r="H56">
        <v>61.481481481481481</v>
      </c>
      <c r="I56">
        <v>92.857142857142861</v>
      </c>
      <c r="J56">
        <v>100</v>
      </c>
      <c r="K56">
        <v>100</v>
      </c>
      <c r="L56">
        <v>90.095238095238102</v>
      </c>
      <c r="M56">
        <v>61.481481481481481</v>
      </c>
      <c r="N56">
        <v>62.222222222222214</v>
      </c>
      <c r="O56">
        <v>64.444444444444443</v>
      </c>
      <c r="P56">
        <v>100</v>
      </c>
      <c r="Q56">
        <v>100</v>
      </c>
      <c r="R56">
        <v>100</v>
      </c>
      <c r="S56">
        <v>80</v>
      </c>
      <c r="T56">
        <v>92.857142857142861</v>
      </c>
      <c r="U56">
        <v>71.428571428571431</v>
      </c>
      <c r="V56">
        <v>54.814814814814817</v>
      </c>
      <c r="W56">
        <v>66.666666666666657</v>
      </c>
      <c r="X56">
        <v>52.592592592592588</v>
      </c>
      <c r="Y56">
        <v>43.703703703703702</v>
      </c>
      <c r="Z56">
        <v>74.81481481481481</v>
      </c>
      <c r="AA56">
        <v>56.666666666666657</v>
      </c>
      <c r="AB56">
        <v>80.476190476190482</v>
      </c>
      <c r="AC56">
        <v>57.435897435897438</v>
      </c>
      <c r="AD56">
        <v>50.793650793650791</v>
      </c>
      <c r="AE56">
        <v>48.611111111111107</v>
      </c>
      <c r="AF56">
        <v>78.835978835978835</v>
      </c>
      <c r="AG56">
        <v>93.333333333333329</v>
      </c>
      <c r="AH56">
        <v>78.571428571428569</v>
      </c>
      <c r="AI56">
        <v>71.428571428571431</v>
      </c>
      <c r="AJ56">
        <v>93.333333333333329</v>
      </c>
      <c r="AK56">
        <v>100</v>
      </c>
    </row>
    <row r="57" spans="1:37">
      <c r="A57" s="60" t="s">
        <v>112</v>
      </c>
      <c r="B57" s="61" t="s">
        <v>167</v>
      </c>
      <c r="C57">
        <v>78.94736842105263</v>
      </c>
      <c r="D57">
        <v>85.714285714285708</v>
      </c>
      <c r="E57">
        <v>72.727272727272734</v>
      </c>
      <c r="F57">
        <v>65</v>
      </c>
      <c r="G57">
        <v>30.80808080808081</v>
      </c>
      <c r="H57">
        <v>62.34567901234567</v>
      </c>
      <c r="I57">
        <v>45</v>
      </c>
      <c r="J57">
        <v>72.727272727272734</v>
      </c>
      <c r="K57">
        <v>89.473684210526315</v>
      </c>
      <c r="L57">
        <v>48.102766798418969</v>
      </c>
      <c r="M57">
        <v>59.090909090909093</v>
      </c>
      <c r="N57">
        <v>53.140096618357482</v>
      </c>
      <c r="O57">
        <v>53.140096618357482</v>
      </c>
      <c r="P57">
        <v>78.94736842105263</v>
      </c>
      <c r="Q57">
        <v>60</v>
      </c>
      <c r="R57">
        <v>88.888888888888886</v>
      </c>
      <c r="S57">
        <v>29.411764705882355</v>
      </c>
      <c r="T57">
        <v>80</v>
      </c>
      <c r="U57">
        <v>63.157894736842103</v>
      </c>
      <c r="V57">
        <v>49.074074074074076</v>
      </c>
      <c r="W57">
        <v>58.333333333333329</v>
      </c>
      <c r="X57">
        <v>42.129629629629633</v>
      </c>
      <c r="Y57">
        <v>59.259259259259252</v>
      </c>
      <c r="Z57">
        <v>63.888888888888886</v>
      </c>
      <c r="AA57">
        <v>46.944444444444436</v>
      </c>
      <c r="AB57">
        <v>45.590643274853804</v>
      </c>
      <c r="AC57">
        <v>63.093719806763282</v>
      </c>
      <c r="AD57">
        <v>42.929292929292927</v>
      </c>
      <c r="AE57">
        <v>32.43045843045843</v>
      </c>
      <c r="AF57">
        <v>73.789173789173788</v>
      </c>
      <c r="AG57">
        <v>77.777777777777786</v>
      </c>
      <c r="AH57">
        <v>40</v>
      </c>
      <c r="AI57">
        <v>40</v>
      </c>
      <c r="AJ57">
        <v>55.000000000000007</v>
      </c>
      <c r="AK57">
        <v>76.19047619047619</v>
      </c>
    </row>
    <row r="58" spans="1:37">
      <c r="A58" s="60" t="s">
        <v>119</v>
      </c>
      <c r="B58" s="61" t="s">
        <v>168</v>
      </c>
      <c r="C58">
        <v>100</v>
      </c>
      <c r="D58">
        <v>100</v>
      </c>
      <c r="E58">
        <v>76.923076923076934</v>
      </c>
      <c r="F58">
        <v>72.727272727272734</v>
      </c>
      <c r="G58">
        <v>67.592592592592581</v>
      </c>
      <c r="H58">
        <v>57.870370370370367</v>
      </c>
      <c r="I58">
        <v>58.333333333333336</v>
      </c>
      <c r="J58">
        <v>92.307692307692307</v>
      </c>
      <c r="K58">
        <v>92.307692307692307</v>
      </c>
      <c r="L58">
        <v>74.615384615384613</v>
      </c>
      <c r="M58">
        <v>60.185185185185183</v>
      </c>
      <c r="N58">
        <v>50</v>
      </c>
      <c r="O58">
        <v>54.166666666666664</v>
      </c>
      <c r="P58">
        <v>100</v>
      </c>
      <c r="Q58">
        <v>91.666666666666657</v>
      </c>
      <c r="R58">
        <v>92.307692307692307</v>
      </c>
      <c r="S58">
        <v>45.454545454545453</v>
      </c>
      <c r="T58">
        <v>91.666666666666657</v>
      </c>
      <c r="U58">
        <v>30</v>
      </c>
      <c r="V58">
        <v>61.111111111111107</v>
      </c>
      <c r="W58">
        <v>44.444444444444443</v>
      </c>
      <c r="X58">
        <v>46.581196581196579</v>
      </c>
      <c r="Y58">
        <v>70</v>
      </c>
      <c r="Z58">
        <v>48.717948717948723</v>
      </c>
      <c r="AA58">
        <v>48.148148148148145</v>
      </c>
      <c r="AB58">
        <v>96.181818181818173</v>
      </c>
      <c r="AC58">
        <v>75.033670033670035</v>
      </c>
      <c r="AD58">
        <v>50.854700854700852</v>
      </c>
      <c r="AE58">
        <v>34.998219373219371</v>
      </c>
      <c r="AF58">
        <v>82.193732193732203</v>
      </c>
      <c r="AG58">
        <v>63.636363636363633</v>
      </c>
      <c r="AH58">
        <v>50</v>
      </c>
      <c r="AI58">
        <v>61.53846153846154</v>
      </c>
      <c r="AJ58">
        <v>91.666666666666657</v>
      </c>
      <c r="AK58">
        <v>84.615384615384613</v>
      </c>
    </row>
    <row r="59" spans="1:37">
      <c r="A59" s="60" t="s">
        <v>110</v>
      </c>
      <c r="B59" s="61" t="s">
        <v>169</v>
      </c>
      <c r="C59">
        <v>100</v>
      </c>
      <c r="D59">
        <v>100</v>
      </c>
      <c r="E59">
        <v>100</v>
      </c>
      <c r="F59">
        <v>81.818181818181827</v>
      </c>
      <c r="G59">
        <v>66.666666666666657</v>
      </c>
      <c r="H59">
        <v>47.474747474747467</v>
      </c>
      <c r="I59">
        <v>70</v>
      </c>
      <c r="J59">
        <v>81.818181818181827</v>
      </c>
      <c r="K59">
        <v>100</v>
      </c>
      <c r="L59">
        <v>52.12121212121211</v>
      </c>
      <c r="M59">
        <v>33.333333333333329</v>
      </c>
      <c r="N59">
        <v>55.555555555555557</v>
      </c>
      <c r="O59">
        <v>60.185185185185183</v>
      </c>
      <c r="P59">
        <v>91.666666666666657</v>
      </c>
      <c r="Q59">
        <v>81.818181818181827</v>
      </c>
      <c r="R59">
        <v>90.909090909090907</v>
      </c>
      <c r="S59">
        <v>27.27272727272727</v>
      </c>
      <c r="T59">
        <v>54.54545454545454</v>
      </c>
      <c r="U59">
        <v>60</v>
      </c>
      <c r="V59">
        <v>53.703703703703695</v>
      </c>
      <c r="W59">
        <v>41.666666666666664</v>
      </c>
      <c r="X59">
        <v>43.518518518518519</v>
      </c>
      <c r="Y59">
        <v>64.81481481481481</v>
      </c>
      <c r="Z59">
        <v>39.393939393939398</v>
      </c>
      <c r="AA59">
        <v>40.404040404040408</v>
      </c>
      <c r="AB59">
        <v>74.36363636363636</v>
      </c>
      <c r="AC59">
        <v>69.309764309764319</v>
      </c>
      <c r="AD59">
        <v>38.383838383838381</v>
      </c>
      <c r="AE59">
        <v>32.975589225589225</v>
      </c>
      <c r="AF59">
        <v>76.543209876543202</v>
      </c>
      <c r="AG59">
        <v>66.666666666666657</v>
      </c>
      <c r="AH59">
        <v>9.0909090909090917</v>
      </c>
      <c r="AI59">
        <v>36.363636363636367</v>
      </c>
      <c r="AJ59">
        <v>50</v>
      </c>
      <c r="AK59">
        <v>63.636363636363633</v>
      </c>
    </row>
    <row r="60" spans="1:37">
      <c r="A60" s="60" t="s">
        <v>127</v>
      </c>
      <c r="B60" s="61" t="s">
        <v>170</v>
      </c>
      <c r="C60">
        <v>73.333333333333329</v>
      </c>
      <c r="D60">
        <v>85.714285714285708</v>
      </c>
      <c r="E60">
        <v>64.285714285714292</v>
      </c>
      <c r="F60">
        <v>58.333333333333336</v>
      </c>
      <c r="G60">
        <v>59.523809523809518</v>
      </c>
      <c r="H60">
        <v>50</v>
      </c>
      <c r="I60">
        <v>14.285714285714285</v>
      </c>
      <c r="J60">
        <v>86.666666666666671</v>
      </c>
      <c r="K60">
        <v>80</v>
      </c>
      <c r="L60">
        <v>61.948717948717956</v>
      </c>
      <c r="M60">
        <v>58.518518518518519</v>
      </c>
      <c r="N60">
        <v>48.888888888888893</v>
      </c>
      <c r="O60">
        <v>45.925925925925931</v>
      </c>
      <c r="P60">
        <v>100</v>
      </c>
      <c r="Q60">
        <v>38.461538461538467</v>
      </c>
      <c r="R60">
        <v>60</v>
      </c>
      <c r="S60">
        <v>16.666666666666664</v>
      </c>
      <c r="T60">
        <v>60</v>
      </c>
      <c r="U60">
        <v>53.846153846153847</v>
      </c>
      <c r="V60">
        <v>58.518518518518519</v>
      </c>
      <c r="W60">
        <v>75.555555555555557</v>
      </c>
      <c r="X60">
        <v>53.333333333333329</v>
      </c>
      <c r="Y60">
        <v>68.148148148148152</v>
      </c>
      <c r="Z60">
        <v>38.518518518518519</v>
      </c>
      <c r="AA60">
        <v>19.047619047619047</v>
      </c>
      <c r="AB60">
        <v>94.285714285714292</v>
      </c>
      <c r="AC60">
        <v>83.80952380952381</v>
      </c>
      <c r="AD60">
        <v>36.507936507936506</v>
      </c>
      <c r="AE60">
        <v>38.148148148148145</v>
      </c>
      <c r="AF60">
        <v>80</v>
      </c>
      <c r="AG60">
        <v>86.666666666666671</v>
      </c>
      <c r="AH60">
        <v>64.285714285714292</v>
      </c>
      <c r="AI60">
        <v>38.461538461538467</v>
      </c>
      <c r="AJ60">
        <v>86.666666666666671</v>
      </c>
      <c r="AK60">
        <v>80</v>
      </c>
    </row>
    <row r="61" spans="1:37">
      <c r="A61" s="60" t="s">
        <v>110</v>
      </c>
      <c r="B61" s="61" t="s">
        <v>171</v>
      </c>
      <c r="C61">
        <v>100</v>
      </c>
      <c r="D61">
        <v>100</v>
      </c>
      <c r="E61">
        <v>100</v>
      </c>
      <c r="F61">
        <v>94.444444444444443</v>
      </c>
      <c r="G61">
        <v>75.925925925925924</v>
      </c>
      <c r="H61">
        <v>67.283950617283949</v>
      </c>
      <c r="I61">
        <v>100</v>
      </c>
      <c r="J61">
        <v>100</v>
      </c>
      <c r="K61">
        <v>100</v>
      </c>
      <c r="L61">
        <v>91.111111111111114</v>
      </c>
      <c r="M61">
        <v>72.222222222222214</v>
      </c>
      <c r="N61">
        <v>66.666666666666657</v>
      </c>
      <c r="O61">
        <v>70.987654320987659</v>
      </c>
      <c r="P61">
        <v>100</v>
      </c>
      <c r="Q61">
        <v>100</v>
      </c>
      <c r="R61">
        <v>94.444444444444443</v>
      </c>
      <c r="S61">
        <v>82.35294117647058</v>
      </c>
      <c r="T61">
        <v>100</v>
      </c>
      <c r="U61">
        <v>88.235294117647058</v>
      </c>
      <c r="V61">
        <v>71.604938271604937</v>
      </c>
      <c r="W61">
        <v>61.728395061728392</v>
      </c>
      <c r="X61">
        <v>58.169934640522875</v>
      </c>
      <c r="Y61">
        <v>83.950617283950606</v>
      </c>
      <c r="Z61">
        <v>58.641975308641975</v>
      </c>
      <c r="AA61">
        <v>58.02469135802469</v>
      </c>
      <c r="AB61">
        <v>87.777777777777786</v>
      </c>
      <c r="AC61">
        <v>82.352941176470594</v>
      </c>
      <c r="AD61">
        <v>60.493827160493829</v>
      </c>
      <c r="AE61">
        <v>58.179012345679013</v>
      </c>
      <c r="AF61">
        <v>86.41975308641976</v>
      </c>
      <c r="AG61">
        <v>100</v>
      </c>
      <c r="AH61">
        <v>66.666666666666657</v>
      </c>
      <c r="AI61">
        <v>70.588235294117652</v>
      </c>
      <c r="AJ61">
        <v>88.888888888888886</v>
      </c>
      <c r="AK61">
        <v>88.888888888888886</v>
      </c>
    </row>
    <row r="62" spans="1:37">
      <c r="A62" s="60" t="s">
        <v>122</v>
      </c>
      <c r="B62" s="61" t="s">
        <v>172</v>
      </c>
      <c r="C62">
        <v>90.909090909090907</v>
      </c>
      <c r="D62">
        <v>90.909090909090907</v>
      </c>
      <c r="E62">
        <v>90.909090909090907</v>
      </c>
      <c r="F62">
        <v>80</v>
      </c>
      <c r="G62">
        <v>56.79012345679012</v>
      </c>
      <c r="H62">
        <v>67.777777777777771</v>
      </c>
      <c r="I62">
        <v>77.777777777777786</v>
      </c>
      <c r="J62">
        <v>88.888888888888886</v>
      </c>
      <c r="K62">
        <v>100</v>
      </c>
      <c r="L62">
        <v>84.36363636363636</v>
      </c>
      <c r="M62">
        <v>71.111111111111114</v>
      </c>
      <c r="N62">
        <v>64.444444444444443</v>
      </c>
      <c r="O62">
        <v>68.055555555555557</v>
      </c>
      <c r="P62">
        <v>91.666666666666657</v>
      </c>
      <c r="Q62">
        <v>85.714285714285708</v>
      </c>
      <c r="R62">
        <v>100</v>
      </c>
      <c r="S62">
        <v>80</v>
      </c>
      <c r="T62">
        <v>90.909090909090907</v>
      </c>
      <c r="U62">
        <v>90</v>
      </c>
      <c r="V62">
        <v>74.074074074074076</v>
      </c>
      <c r="W62">
        <v>77.777777777777771</v>
      </c>
      <c r="X62">
        <v>68.686868686868678</v>
      </c>
      <c r="Y62">
        <v>83.333333333333329</v>
      </c>
      <c r="Z62">
        <v>83.333333333333329</v>
      </c>
      <c r="AA62">
        <v>34.722222222222221</v>
      </c>
      <c r="AB62">
        <v>85.515151515151501</v>
      </c>
      <c r="AC62">
        <v>56.657848324514994</v>
      </c>
      <c r="AD62">
        <v>62.962962962962962</v>
      </c>
      <c r="AE62">
        <v>56.355218855218851</v>
      </c>
      <c r="AF62">
        <v>84.876543209876544</v>
      </c>
      <c r="AG62">
        <v>90.909090909090907</v>
      </c>
      <c r="AH62">
        <v>71.428571428571431</v>
      </c>
      <c r="AI62">
        <v>57.142857142857139</v>
      </c>
      <c r="AJ62">
        <v>87.5</v>
      </c>
      <c r="AK62">
        <v>70</v>
      </c>
    </row>
    <row r="63" spans="1:37">
      <c r="A63" s="60" t="s">
        <v>119</v>
      </c>
      <c r="B63" s="61" t="s">
        <v>173</v>
      </c>
      <c r="C63">
        <v>100</v>
      </c>
      <c r="D63">
        <v>100</v>
      </c>
      <c r="E63">
        <v>100</v>
      </c>
      <c r="F63">
        <v>100</v>
      </c>
      <c r="G63">
        <v>47.619047619047613</v>
      </c>
      <c r="H63">
        <v>66.666666666666657</v>
      </c>
      <c r="I63">
        <v>91.666666666666657</v>
      </c>
      <c r="J63">
        <v>100</v>
      </c>
      <c r="K63">
        <v>100</v>
      </c>
      <c r="L63">
        <v>88.116883116883116</v>
      </c>
      <c r="M63">
        <v>53.84615384615384</v>
      </c>
      <c r="N63">
        <v>69.230769230769226</v>
      </c>
      <c r="O63">
        <v>65.873015873015873</v>
      </c>
      <c r="P63">
        <v>100</v>
      </c>
      <c r="Q63">
        <v>92.307692307692307</v>
      </c>
      <c r="R63">
        <v>100</v>
      </c>
      <c r="S63">
        <v>71.428571428571431</v>
      </c>
      <c r="T63">
        <v>100</v>
      </c>
      <c r="U63">
        <v>64.285714285714292</v>
      </c>
      <c r="V63">
        <v>75.396825396825392</v>
      </c>
      <c r="W63">
        <v>57.142857142857146</v>
      </c>
      <c r="X63">
        <v>63.492063492063494</v>
      </c>
      <c r="Y63">
        <v>41.414141414141419</v>
      </c>
      <c r="Z63">
        <v>51.587301587301589</v>
      </c>
      <c r="AA63">
        <v>61.111111111111107</v>
      </c>
      <c r="AB63">
        <v>98.571428571428584</v>
      </c>
      <c r="AC63">
        <v>66.178266178266185</v>
      </c>
      <c r="AD63">
        <v>55.555555555555557</v>
      </c>
      <c r="AE63">
        <v>42.460317460317455</v>
      </c>
      <c r="AF63">
        <v>84.391534391534393</v>
      </c>
      <c r="AG63">
        <v>100</v>
      </c>
      <c r="AH63">
        <v>35.714285714285715</v>
      </c>
      <c r="AI63">
        <v>45.454545454545453</v>
      </c>
      <c r="AJ63">
        <v>61.53846153846154</v>
      </c>
      <c r="AK63">
        <v>85.714285714285708</v>
      </c>
    </row>
    <row r="64" spans="1:37">
      <c r="A64" s="60" t="s">
        <v>127</v>
      </c>
      <c r="B64" s="61" t="s">
        <v>215</v>
      </c>
      <c r="C64">
        <v>93.333333333333329</v>
      </c>
      <c r="D64">
        <v>93.75</v>
      </c>
      <c r="E64">
        <v>81.25</v>
      </c>
      <c r="F64">
        <v>87.5</v>
      </c>
      <c r="G64">
        <v>82.352941176470594</v>
      </c>
      <c r="H64">
        <v>57.037037037037038</v>
      </c>
      <c r="I64">
        <v>87.5</v>
      </c>
      <c r="J64">
        <v>71.428571428571431</v>
      </c>
      <c r="K64">
        <v>68.75</v>
      </c>
      <c r="L64">
        <v>75.294117647058826</v>
      </c>
      <c r="M64">
        <v>49.673202614379086</v>
      </c>
      <c r="N64">
        <v>56.862745098039206</v>
      </c>
      <c r="O64">
        <v>49.019607843137258</v>
      </c>
      <c r="P64">
        <v>88.235294117647058</v>
      </c>
      <c r="Q64">
        <v>100</v>
      </c>
      <c r="R64">
        <v>68.75</v>
      </c>
      <c r="S64">
        <v>50</v>
      </c>
      <c r="T64">
        <v>82.35294117647058</v>
      </c>
      <c r="U64">
        <v>37.5</v>
      </c>
      <c r="V64">
        <v>64.052287581699346</v>
      </c>
      <c r="W64">
        <v>38.562091503267972</v>
      </c>
      <c r="X64">
        <v>34.640522875816984</v>
      </c>
      <c r="Y64">
        <v>68.627450980392155</v>
      </c>
      <c r="Z64">
        <v>55.555555555555557</v>
      </c>
      <c r="AA64">
        <v>55.555555555555557</v>
      </c>
      <c r="AB64">
        <v>56.470588235294123</v>
      </c>
      <c r="AC64">
        <v>62.83986928104575</v>
      </c>
      <c r="AD64">
        <v>38.888888888888886</v>
      </c>
      <c r="AE64">
        <v>45.098039215686271</v>
      </c>
      <c r="AF64">
        <v>86.492374727668846</v>
      </c>
      <c r="AG64">
        <v>68.75</v>
      </c>
      <c r="AH64">
        <v>13.333333333333334</v>
      </c>
      <c r="AI64">
        <v>6.666666666666667</v>
      </c>
      <c r="AJ64">
        <v>50</v>
      </c>
      <c r="AK64">
        <v>56.25</v>
      </c>
    </row>
    <row r="65" spans="1:37">
      <c r="A65" s="60" t="s">
        <v>110</v>
      </c>
      <c r="B65" s="61" t="s">
        <v>216</v>
      </c>
      <c r="C65">
        <v>92.857142857142861</v>
      </c>
      <c r="D65">
        <v>71.428571428571431</v>
      </c>
      <c r="E65">
        <v>85.714285714285708</v>
      </c>
      <c r="F65">
        <v>71.428571428571431</v>
      </c>
      <c r="G65">
        <v>65.079365079365076</v>
      </c>
      <c r="H65">
        <v>47.008547008547005</v>
      </c>
      <c r="I65">
        <v>46.666666666666664</v>
      </c>
      <c r="J65">
        <v>66.666666666666657</v>
      </c>
      <c r="K65">
        <v>42.857142857142854</v>
      </c>
      <c r="L65">
        <v>38.695970695970701</v>
      </c>
      <c r="M65">
        <v>39.682539682539677</v>
      </c>
      <c r="N65">
        <v>48.888888888888893</v>
      </c>
      <c r="O65">
        <v>45.238095238095234</v>
      </c>
      <c r="P65">
        <v>92.857142857142861</v>
      </c>
      <c r="Q65">
        <v>83.333333333333343</v>
      </c>
      <c r="R65">
        <v>35.714285714285715</v>
      </c>
      <c r="S65">
        <v>28.571428571428569</v>
      </c>
      <c r="T65">
        <v>33.333333333333329</v>
      </c>
      <c r="U65">
        <v>21.428571428571427</v>
      </c>
      <c r="V65">
        <v>53.17460317460317</v>
      </c>
      <c r="W65">
        <v>55.555555555555557</v>
      </c>
      <c r="X65">
        <v>38.888888888888886</v>
      </c>
      <c r="Y65">
        <v>71.428571428571431</v>
      </c>
      <c r="Z65">
        <v>47.619047619047613</v>
      </c>
      <c r="AA65">
        <v>22.222222222222221</v>
      </c>
      <c r="AB65">
        <v>46.391941391941387</v>
      </c>
      <c r="AC65">
        <v>48.351463351463352</v>
      </c>
      <c r="AD65">
        <v>50</v>
      </c>
      <c r="AE65">
        <v>36.111111111111114</v>
      </c>
      <c r="AF65">
        <v>68.641975308641975</v>
      </c>
      <c r="AG65">
        <v>69.230769230769226</v>
      </c>
      <c r="AH65">
        <v>40</v>
      </c>
      <c r="AI65">
        <v>9.0909090909090917</v>
      </c>
      <c r="AJ65">
        <v>26.666666666666668</v>
      </c>
      <c r="AK65">
        <v>60</v>
      </c>
    </row>
    <row r="66" spans="1:37">
      <c r="A66" s="60" t="s">
        <v>112</v>
      </c>
      <c r="B66" s="61" t="s">
        <v>182</v>
      </c>
      <c r="C66">
        <v>100</v>
      </c>
      <c r="D66">
        <v>100</v>
      </c>
      <c r="E66">
        <v>78.571428571428569</v>
      </c>
      <c r="F66">
        <v>87.5</v>
      </c>
      <c r="G66">
        <v>65.079365079365076</v>
      </c>
      <c r="H66">
        <v>55.555555555555557</v>
      </c>
      <c r="I66">
        <v>33.333333333333329</v>
      </c>
      <c r="J66">
        <v>80</v>
      </c>
      <c r="K66">
        <v>73.333333333333329</v>
      </c>
      <c r="L66">
        <v>50.769230769230766</v>
      </c>
      <c r="M66">
        <v>66.013071895424844</v>
      </c>
      <c r="N66">
        <v>63.194444444444443</v>
      </c>
      <c r="O66">
        <v>59.477124183006531</v>
      </c>
      <c r="P66">
        <v>100</v>
      </c>
      <c r="Q66">
        <v>100</v>
      </c>
      <c r="R66">
        <v>60</v>
      </c>
      <c r="S66">
        <v>50</v>
      </c>
      <c r="T66">
        <v>81.25</v>
      </c>
      <c r="U66">
        <v>40</v>
      </c>
      <c r="V66">
        <v>70.588235294117638</v>
      </c>
      <c r="W66">
        <v>60.784313725490193</v>
      </c>
      <c r="X66">
        <v>64.052287581699346</v>
      </c>
      <c r="Y66">
        <v>72.649572649572647</v>
      </c>
      <c r="Z66">
        <v>73.856209150326805</v>
      </c>
      <c r="AA66">
        <v>55.555555555555557</v>
      </c>
      <c r="AB66">
        <v>67.831501831501825</v>
      </c>
      <c r="AC66">
        <v>74.149110149110143</v>
      </c>
      <c r="AD66">
        <v>45.185185185185183</v>
      </c>
      <c r="AE66">
        <v>44.417735042735039</v>
      </c>
      <c r="AF66">
        <v>73.776455026455025</v>
      </c>
      <c r="AG66">
        <v>86.666666666666671</v>
      </c>
      <c r="AH66">
        <v>66.666666666666657</v>
      </c>
      <c r="AI66" t="str">
        <v/>
      </c>
      <c r="AJ66">
        <v>86.666666666666671</v>
      </c>
      <c r="AK66">
        <v>81.25</v>
      </c>
    </row>
    <row r="67" spans="1:37">
      <c r="A67" s="60" t="s">
        <v>122</v>
      </c>
      <c r="B67" s="61" t="s">
        <v>183</v>
      </c>
      <c r="C67">
        <v>90.909090909090907</v>
      </c>
      <c r="D67">
        <v>91.666666666666657</v>
      </c>
      <c r="E67">
        <v>83.333333333333343</v>
      </c>
      <c r="F67">
        <v>83.333333333333343</v>
      </c>
      <c r="G67">
        <v>60.185185185185183</v>
      </c>
      <c r="H67">
        <v>52.525252525252526</v>
      </c>
      <c r="I67">
        <v>50</v>
      </c>
      <c r="J67">
        <v>72.727272727272734</v>
      </c>
      <c r="K67">
        <v>91.666666666666657</v>
      </c>
      <c r="L67">
        <v>69.696969696969703</v>
      </c>
      <c r="M67">
        <v>47.222222222222221</v>
      </c>
      <c r="N67">
        <v>49.074074074074076</v>
      </c>
      <c r="O67">
        <v>44.444444444444443</v>
      </c>
      <c r="P67">
        <v>91.666666666666657</v>
      </c>
      <c r="Q67">
        <v>66.666666666666657</v>
      </c>
      <c r="R67">
        <v>83.333333333333343</v>
      </c>
      <c r="S67">
        <v>66.666666666666657</v>
      </c>
      <c r="T67">
        <v>83.333333333333343</v>
      </c>
      <c r="U67">
        <v>81.818181818181827</v>
      </c>
      <c r="V67">
        <v>52.777777777777779</v>
      </c>
      <c r="W67">
        <v>47.222222222222221</v>
      </c>
      <c r="X67">
        <v>42.592592592592588</v>
      </c>
      <c r="Y67">
        <v>62.62626262626263</v>
      </c>
      <c r="Z67">
        <v>63.888888888888886</v>
      </c>
      <c r="AA67">
        <v>40.74074074074074</v>
      </c>
      <c r="AB67">
        <v>71.666666666666657</v>
      </c>
      <c r="AC67">
        <v>62.378917378917386</v>
      </c>
      <c r="AD67">
        <v>46.296296296296298</v>
      </c>
      <c r="AE67">
        <v>47.643097643097647</v>
      </c>
      <c r="AF67">
        <v>71.296296296296305</v>
      </c>
      <c r="AG67">
        <v>66.666666666666657</v>
      </c>
      <c r="AH67">
        <v>41.666666666666671</v>
      </c>
      <c r="AI67">
        <v>41.666666666666671</v>
      </c>
      <c r="AJ67">
        <v>66.666666666666657</v>
      </c>
      <c r="AK67">
        <v>66.666666666666657</v>
      </c>
    </row>
    <row r="68" spans="1:37">
      <c r="A68" s="60" t="s">
        <v>110</v>
      </c>
      <c r="B68" s="61" t="s">
        <v>184</v>
      </c>
      <c r="C68">
        <v>38.461538461538467</v>
      </c>
      <c r="D68">
        <v>53.846153846153847</v>
      </c>
      <c r="E68">
        <v>23.076923076923077</v>
      </c>
      <c r="F68">
        <v>66.666666666666657</v>
      </c>
      <c r="G68">
        <v>49.494949494949488</v>
      </c>
      <c r="H68">
        <v>43.518518518518519</v>
      </c>
      <c r="I68">
        <v>50</v>
      </c>
      <c r="J68">
        <v>46.666666666666664</v>
      </c>
      <c r="K68">
        <v>38.461538461538467</v>
      </c>
      <c r="L68">
        <v>68.095238095238102</v>
      </c>
      <c r="M68">
        <v>40.74074074074074</v>
      </c>
      <c r="N68">
        <v>29.365079365079364</v>
      </c>
      <c r="O68">
        <v>23.809523809523807</v>
      </c>
      <c r="P68">
        <v>100</v>
      </c>
      <c r="Q68">
        <v>84.615384615384613</v>
      </c>
      <c r="R68">
        <v>75</v>
      </c>
      <c r="S68">
        <v>66.666666666666657</v>
      </c>
      <c r="T68">
        <v>84.615384615384613</v>
      </c>
      <c r="U68">
        <v>83.333333333333343</v>
      </c>
      <c r="V68">
        <v>68.518518518518519</v>
      </c>
      <c r="W68">
        <v>50.925925925925924</v>
      </c>
      <c r="X68">
        <v>29.914529914529915</v>
      </c>
      <c r="Y68">
        <v>90.909090909090907</v>
      </c>
      <c r="Z68">
        <v>37.037037037037031</v>
      </c>
      <c r="AA68">
        <v>41.025641025641029</v>
      </c>
      <c r="AB68">
        <v>91.428571428571416</v>
      </c>
      <c r="AC68">
        <v>53.216931216931222</v>
      </c>
      <c r="AD68">
        <v>19.444444444444443</v>
      </c>
      <c r="AE68">
        <v>26.068376068376068</v>
      </c>
      <c r="AF68">
        <v>55.270655270655261</v>
      </c>
      <c r="AG68">
        <v>42.857142857142854</v>
      </c>
      <c r="AH68">
        <v>35.714285714285715</v>
      </c>
      <c r="AI68">
        <v>33.333333333333329</v>
      </c>
      <c r="AJ68">
        <v>53.846153846153847</v>
      </c>
      <c r="AK68">
        <v>42.857142857142854</v>
      </c>
    </row>
    <row r="69" spans="1:37">
      <c r="A69" s="60" t="s">
        <v>122</v>
      </c>
      <c r="B69" s="61" t="s">
        <v>185</v>
      </c>
      <c r="C69">
        <v>57.142857142857139</v>
      </c>
      <c r="D69">
        <v>61.53846153846154</v>
      </c>
      <c r="E69">
        <v>57.142857142857139</v>
      </c>
      <c r="F69">
        <v>46.153846153846153</v>
      </c>
      <c r="G69">
        <v>33.333333333333329</v>
      </c>
      <c r="H69">
        <v>52.38095238095238</v>
      </c>
      <c r="I69">
        <v>30.76923076923077</v>
      </c>
      <c r="J69">
        <v>76.923076923076934</v>
      </c>
      <c r="K69">
        <v>73.333333333333329</v>
      </c>
      <c r="L69">
        <v>81.333333333333343</v>
      </c>
      <c r="M69">
        <v>37.777777777777779</v>
      </c>
      <c r="N69">
        <v>58.518518518518519</v>
      </c>
      <c r="O69">
        <v>50.370370370370367</v>
      </c>
      <c r="P69">
        <v>92.857142857142861</v>
      </c>
      <c r="Q69">
        <v>72.727272727272734</v>
      </c>
      <c r="R69">
        <v>64.285714285714292</v>
      </c>
      <c r="S69">
        <v>21.428571428571427</v>
      </c>
      <c r="T69">
        <v>78.571428571428569</v>
      </c>
      <c r="U69">
        <v>64.285714285714292</v>
      </c>
      <c r="V69">
        <v>54.761904761904766</v>
      </c>
      <c r="W69">
        <v>44.444444444444443</v>
      </c>
      <c r="X69">
        <v>42.962962962962955</v>
      </c>
      <c r="Y69">
        <v>71.111111111111114</v>
      </c>
      <c r="Z69">
        <v>51.111111111111107</v>
      </c>
      <c r="AA69">
        <v>52.592592592592588</v>
      </c>
      <c r="AB69">
        <v>90</v>
      </c>
      <c r="AC69">
        <v>76.068376068376068</v>
      </c>
      <c r="AD69">
        <v>17.09401709401709</v>
      </c>
      <c r="AE69">
        <v>41.851851851851848</v>
      </c>
      <c r="AF69">
        <v>81.481481481481481</v>
      </c>
      <c r="AG69">
        <v>73.333333333333329</v>
      </c>
      <c r="AH69">
        <v>60</v>
      </c>
      <c r="AI69">
        <v>71.428571428571431</v>
      </c>
      <c r="AJ69">
        <v>73.333333333333329</v>
      </c>
      <c r="AK69">
        <v>60</v>
      </c>
    </row>
    <row r="70" spans="1:37">
      <c r="A70" s="60" t="s">
        <v>110</v>
      </c>
      <c r="B70" s="61" t="s">
        <v>186</v>
      </c>
      <c r="C70">
        <v>91.666666666666657</v>
      </c>
      <c r="D70">
        <v>100</v>
      </c>
      <c r="E70">
        <v>91.666666666666657</v>
      </c>
      <c r="F70">
        <v>91.666666666666657</v>
      </c>
      <c r="G70">
        <v>53.703703703703695</v>
      </c>
      <c r="H70">
        <v>44.444444444444443</v>
      </c>
      <c r="I70">
        <v>41.666666666666671</v>
      </c>
      <c r="J70">
        <v>58.333333333333336</v>
      </c>
      <c r="K70">
        <v>83.333333333333343</v>
      </c>
      <c r="L70">
        <v>73.333333333333343</v>
      </c>
      <c r="M70">
        <v>41.666666666666664</v>
      </c>
      <c r="N70">
        <v>55.555555555555557</v>
      </c>
      <c r="O70">
        <v>47.222222222222221</v>
      </c>
      <c r="P70">
        <v>100</v>
      </c>
      <c r="Q70">
        <v>90.909090909090907</v>
      </c>
      <c r="R70">
        <v>75</v>
      </c>
      <c r="S70">
        <v>25</v>
      </c>
      <c r="T70">
        <v>66.666666666666657</v>
      </c>
      <c r="U70">
        <v>54.54545454545454</v>
      </c>
      <c r="V70">
        <v>61.111111111111107</v>
      </c>
      <c r="W70">
        <v>37.962962962962962</v>
      </c>
      <c r="X70">
        <v>40.74074074074074</v>
      </c>
      <c r="Y70">
        <v>73.148148148148138</v>
      </c>
      <c r="Z70">
        <v>61.111111111111107</v>
      </c>
      <c r="AA70">
        <v>47.222222222222221</v>
      </c>
      <c r="AB70">
        <v>83.27272727272728</v>
      </c>
      <c r="AC70">
        <v>56.481481481481481</v>
      </c>
      <c r="AD70">
        <v>43.434343434343432</v>
      </c>
      <c r="AE70">
        <v>43.055555555555557</v>
      </c>
      <c r="AF70">
        <v>67.003367003366989</v>
      </c>
      <c r="AG70">
        <v>75</v>
      </c>
      <c r="AH70">
        <v>66.666666666666657</v>
      </c>
      <c r="AI70">
        <v>58.333333333333336</v>
      </c>
      <c r="AJ70">
        <v>83.333333333333343</v>
      </c>
      <c r="AK70">
        <v>58.333333333333336</v>
      </c>
    </row>
    <row r="71" spans="1:37">
      <c r="A71" s="60" t="s">
        <v>115</v>
      </c>
      <c r="B71" s="61" t="s">
        <v>187</v>
      </c>
      <c r="C71">
        <v>35.294117647058826</v>
      </c>
      <c r="D71">
        <v>43.75</v>
      </c>
      <c r="E71">
        <v>35.294117647058826</v>
      </c>
      <c r="F71">
        <v>11.76470588235294</v>
      </c>
      <c r="G71">
        <v>46.296296296296298</v>
      </c>
      <c r="H71">
        <v>60.317460317460316</v>
      </c>
      <c r="I71">
        <v>18.75</v>
      </c>
      <c r="J71">
        <v>35.294117647058826</v>
      </c>
      <c r="K71">
        <v>47.058823529411761</v>
      </c>
      <c r="L71" t="str">
        <v/>
      </c>
      <c r="M71">
        <v>33.986928104575156</v>
      </c>
      <c r="N71">
        <v>24.183006535947708</v>
      </c>
      <c r="O71">
        <v>27.450980392156865</v>
      </c>
      <c r="P71">
        <v>41.17647058823529</v>
      </c>
      <c r="Q71">
        <v>41.17647058823529</v>
      </c>
      <c r="R71">
        <v>11.76470588235294</v>
      </c>
      <c r="S71">
        <v>6.25</v>
      </c>
      <c r="T71">
        <v>17.647058823529413</v>
      </c>
      <c r="U71">
        <v>29.411764705882355</v>
      </c>
      <c r="V71">
        <v>21.568627450980394</v>
      </c>
      <c r="W71">
        <v>24.183006535947708</v>
      </c>
      <c r="X71">
        <v>16.993464052287578</v>
      </c>
      <c r="Y71">
        <v>32.026143790849673</v>
      </c>
      <c r="Z71">
        <v>35.294117647058826</v>
      </c>
      <c r="AA71">
        <v>11.764705882352938</v>
      </c>
      <c r="AB71" t="str">
        <v/>
      </c>
      <c r="AC71">
        <v>78.194444444444443</v>
      </c>
      <c r="AD71">
        <v>19.6078431372549</v>
      </c>
      <c r="AE71">
        <v>26.307189542483659</v>
      </c>
      <c r="AF71">
        <v>38.534858387799567</v>
      </c>
      <c r="AG71">
        <v>23.52941176470588</v>
      </c>
      <c r="AH71">
        <v>11.76470588235294</v>
      </c>
      <c r="AI71">
        <v>11.76470588235294</v>
      </c>
      <c r="AJ71">
        <v>47.058823529411761</v>
      </c>
      <c r="AK71">
        <v>23.52941176470588</v>
      </c>
    </row>
    <row r="72" spans="1:37">
      <c r="A72" s="60" t="s">
        <v>115</v>
      </c>
      <c r="B72" s="61" t="s">
        <v>188</v>
      </c>
      <c r="C72">
        <v>16.666666666666664</v>
      </c>
      <c r="D72">
        <v>25</v>
      </c>
      <c r="E72">
        <v>16.666666666666664</v>
      </c>
      <c r="F72">
        <v>16.666666666666664</v>
      </c>
      <c r="G72">
        <v>9.0909090909090899</v>
      </c>
      <c r="H72">
        <v>63.888888888888886</v>
      </c>
      <c r="I72">
        <v>100</v>
      </c>
      <c r="J72">
        <v>66.666666666666657</v>
      </c>
      <c r="K72">
        <v>16.666666666666664</v>
      </c>
      <c r="L72">
        <v>38.030303030303031</v>
      </c>
      <c r="M72">
        <v>27.777777777777779</v>
      </c>
      <c r="N72">
        <v>25</v>
      </c>
      <c r="O72">
        <v>15.740740740740739</v>
      </c>
      <c r="P72">
        <v>36.363636363636367</v>
      </c>
      <c r="Q72">
        <v>37.5</v>
      </c>
      <c r="R72">
        <v>27.27272727272727</v>
      </c>
      <c r="S72">
        <v>25</v>
      </c>
      <c r="T72">
        <v>27.27272727272727</v>
      </c>
      <c r="U72">
        <v>10</v>
      </c>
      <c r="V72">
        <v>38.383838383838381</v>
      </c>
      <c r="W72">
        <v>19.047619047619047</v>
      </c>
      <c r="X72">
        <v>9.7222222222222214</v>
      </c>
      <c r="Y72">
        <v>71.717171717171709</v>
      </c>
      <c r="Z72">
        <v>74.074074074074076</v>
      </c>
      <c r="AA72">
        <v>44.444444444444443</v>
      </c>
      <c r="AB72">
        <v>28.412698412698411</v>
      </c>
      <c r="AC72">
        <v>71.481481481481481</v>
      </c>
      <c r="AD72">
        <v>31.111111111111107</v>
      </c>
      <c r="AE72">
        <v>48.472222222222221</v>
      </c>
      <c r="AF72">
        <v>62.037037037037031</v>
      </c>
      <c r="AG72">
        <v>8.3333333333333321</v>
      </c>
      <c r="AH72">
        <v>41.666666666666671</v>
      </c>
      <c r="AI72">
        <v>36.363636363636367</v>
      </c>
      <c r="AJ72">
        <v>41.666666666666671</v>
      </c>
      <c r="AK72">
        <v>27.27272727272727</v>
      </c>
    </row>
    <row r="73" spans="1:37">
      <c r="A73" s="60" t="s">
        <v>127</v>
      </c>
      <c r="B73" s="61" t="s">
        <v>189</v>
      </c>
      <c r="C73">
        <v>100</v>
      </c>
      <c r="D73">
        <v>100</v>
      </c>
      <c r="E73">
        <v>100</v>
      </c>
      <c r="F73">
        <v>100</v>
      </c>
      <c r="G73">
        <v>89.629629629629619</v>
      </c>
      <c r="H73">
        <v>89.682539682539669</v>
      </c>
      <c r="I73">
        <v>100</v>
      </c>
      <c r="J73">
        <v>100</v>
      </c>
      <c r="K73">
        <v>100</v>
      </c>
      <c r="L73">
        <v>96.923076923076934</v>
      </c>
      <c r="M73">
        <v>82.962962962962962</v>
      </c>
      <c r="N73">
        <v>81.481481481481481</v>
      </c>
      <c r="O73">
        <v>81.481481481481481</v>
      </c>
      <c r="P73">
        <v>100</v>
      </c>
      <c r="Q73">
        <v>100</v>
      </c>
      <c r="R73">
        <v>100</v>
      </c>
      <c r="S73">
        <v>80</v>
      </c>
      <c r="T73">
        <v>100</v>
      </c>
      <c r="U73">
        <v>91.666666666666657</v>
      </c>
      <c r="V73">
        <v>81.481481481481481</v>
      </c>
      <c r="W73">
        <v>91.1111111111111</v>
      </c>
      <c r="X73">
        <v>77.777777777777771</v>
      </c>
      <c r="Y73">
        <v>93.162393162393158</v>
      </c>
      <c r="Z73">
        <v>77.777777777777771</v>
      </c>
      <c r="AA73">
        <v>83.333333333333329</v>
      </c>
      <c r="AB73">
        <v>100</v>
      </c>
      <c r="AC73">
        <v>77.301587301587304</v>
      </c>
      <c r="AD73">
        <v>85.92592592592591</v>
      </c>
      <c r="AE73">
        <v>79.444444444444457</v>
      </c>
      <c r="AF73">
        <v>86.666666666666671</v>
      </c>
      <c r="AG73">
        <v>100</v>
      </c>
      <c r="AH73">
        <v>100</v>
      </c>
      <c r="AI73">
        <v>84.615384615384613</v>
      </c>
      <c r="AJ73">
        <v>100</v>
      </c>
      <c r="AK73">
        <v>92.857142857142861</v>
      </c>
    </row>
    <row r="74" spans="1:37">
      <c r="A74" s="60" t="s">
        <v>119</v>
      </c>
      <c r="B74" s="61" t="s">
        <v>190</v>
      </c>
      <c r="C74">
        <v>100</v>
      </c>
      <c r="D74">
        <v>88.235294117647058</v>
      </c>
      <c r="E74">
        <v>100</v>
      </c>
      <c r="F74">
        <v>100</v>
      </c>
      <c r="G74">
        <v>65.873015873015873</v>
      </c>
      <c r="H74">
        <v>53.17460317460317</v>
      </c>
      <c r="I74">
        <v>37.5</v>
      </c>
      <c r="J74">
        <v>94.117647058823522</v>
      </c>
      <c r="K74">
        <v>100</v>
      </c>
      <c r="L74">
        <v>90.220588235294116</v>
      </c>
      <c r="M74">
        <v>76.470588235294116</v>
      </c>
      <c r="N74">
        <v>82.539682539682545</v>
      </c>
      <c r="O74">
        <v>83.333333333333329</v>
      </c>
      <c r="P74">
        <v>100</v>
      </c>
      <c r="Q74">
        <v>100</v>
      </c>
      <c r="R74">
        <v>93.333333333333329</v>
      </c>
      <c r="S74">
        <v>64.285714285714292</v>
      </c>
      <c r="T74">
        <v>86.666666666666671</v>
      </c>
      <c r="U74">
        <v>78.571428571428569</v>
      </c>
      <c r="V74">
        <v>66.666666666666657</v>
      </c>
      <c r="W74">
        <v>74.074074074074076</v>
      </c>
      <c r="X74">
        <v>73.333333333333329</v>
      </c>
      <c r="Y74">
        <v>68.627450980392155</v>
      </c>
      <c r="Z74">
        <v>81.045751633986939</v>
      </c>
      <c r="AA74">
        <v>73.856209150326805</v>
      </c>
      <c r="AB74">
        <v>85.735294117647044</v>
      </c>
      <c r="AC74">
        <v>82.475490196078425</v>
      </c>
      <c r="AD74">
        <v>54.166666666666664</v>
      </c>
      <c r="AE74">
        <v>62.244008714596944</v>
      </c>
      <c r="AF74">
        <v>87.58169934640523</v>
      </c>
      <c r="AG74">
        <v>88.235294117647058</v>
      </c>
      <c r="AH74">
        <v>84.615384615384613</v>
      </c>
      <c r="AI74">
        <v>50</v>
      </c>
      <c r="AJ74">
        <v>64.705882352941174</v>
      </c>
      <c r="AK74">
        <v>76.470588235294116</v>
      </c>
    </row>
    <row r="75" spans="1:37">
      <c r="A75" s="60" t="s">
        <v>119</v>
      </c>
      <c r="B75" s="61" t="s">
        <v>191</v>
      </c>
      <c r="C75">
        <v>90.909090909090907</v>
      </c>
      <c r="D75">
        <v>92.307692307692307</v>
      </c>
      <c r="E75">
        <v>91.666666666666657</v>
      </c>
      <c r="F75">
        <v>90</v>
      </c>
      <c r="G75">
        <v>39.682539682539677</v>
      </c>
      <c r="H75">
        <v>56.666666666666657</v>
      </c>
      <c r="I75">
        <v>78.571428571428569</v>
      </c>
      <c r="J75">
        <v>100</v>
      </c>
      <c r="K75">
        <v>91.666666666666657</v>
      </c>
      <c r="L75">
        <v>80</v>
      </c>
      <c r="M75">
        <v>66.666666666666657</v>
      </c>
      <c r="N75">
        <v>64.102564102564102</v>
      </c>
      <c r="O75">
        <v>66.666666666666657</v>
      </c>
      <c r="P75">
        <v>100</v>
      </c>
      <c r="Q75">
        <v>78.571428571428569</v>
      </c>
      <c r="R75">
        <v>90.909090909090907</v>
      </c>
      <c r="S75">
        <v>100</v>
      </c>
      <c r="T75">
        <v>71.428571428571431</v>
      </c>
      <c r="U75">
        <v>78.571428571428569</v>
      </c>
      <c r="V75">
        <v>63.492063492063494</v>
      </c>
      <c r="W75">
        <v>79.365079365079353</v>
      </c>
      <c r="X75">
        <v>69.841269841269835</v>
      </c>
      <c r="Y75">
        <v>49.206349206349209</v>
      </c>
      <c r="Z75">
        <v>50.793650793650791</v>
      </c>
      <c r="AA75">
        <v>67.521367521367509</v>
      </c>
      <c r="AB75">
        <v>81.428571428571416</v>
      </c>
      <c r="AC75">
        <v>69.841269841269849</v>
      </c>
      <c r="AD75">
        <v>49.572649572649574</v>
      </c>
      <c r="AE75">
        <v>40.277777777777771</v>
      </c>
      <c r="AF75">
        <v>84.37118437118437</v>
      </c>
      <c r="AG75">
        <v>64.285714285714292</v>
      </c>
      <c r="AH75">
        <v>42.857142857142854</v>
      </c>
      <c r="AI75">
        <v>41.666666666666671</v>
      </c>
      <c r="AJ75">
        <v>42.857142857142854</v>
      </c>
      <c r="AK75">
        <v>85.714285714285708</v>
      </c>
    </row>
    <row r="76" spans="1:37">
      <c r="A76" s="60" t="s">
        <v>127</v>
      </c>
      <c r="B76" s="61" t="s">
        <v>192</v>
      </c>
      <c r="C76">
        <v>100</v>
      </c>
      <c r="D76">
        <v>100</v>
      </c>
      <c r="E76">
        <v>100</v>
      </c>
      <c r="F76">
        <v>100</v>
      </c>
      <c r="G76">
        <v>68.148148148148152</v>
      </c>
      <c r="H76">
        <v>34.814814814814817</v>
      </c>
      <c r="I76">
        <v>86.666666666666671</v>
      </c>
      <c r="J76">
        <v>100</v>
      </c>
      <c r="K76">
        <v>100</v>
      </c>
      <c r="L76">
        <v>81.428571428571431</v>
      </c>
      <c r="M76">
        <v>42.222222222222221</v>
      </c>
      <c r="N76">
        <v>39.999999999999993</v>
      </c>
      <c r="O76">
        <v>34.814814814814817</v>
      </c>
      <c r="P76">
        <v>100</v>
      </c>
      <c r="Q76">
        <v>100</v>
      </c>
      <c r="R76">
        <v>92.857142857142861</v>
      </c>
      <c r="S76">
        <v>14.285714285714285</v>
      </c>
      <c r="T76">
        <v>92.857142857142861</v>
      </c>
      <c r="U76">
        <v>92.857142857142861</v>
      </c>
      <c r="V76">
        <v>57.777777777777779</v>
      </c>
      <c r="W76">
        <v>50.370370370370367</v>
      </c>
      <c r="X76">
        <v>53.333333333333329</v>
      </c>
      <c r="Y76">
        <v>56.296296296296291</v>
      </c>
      <c r="Z76">
        <v>36.296296296296298</v>
      </c>
      <c r="AA76">
        <v>65.925925925925924</v>
      </c>
      <c r="AB76">
        <v>80.109890109890102</v>
      </c>
      <c r="AC76">
        <v>92.296296296296291</v>
      </c>
      <c r="AD76">
        <v>43.703703703703702</v>
      </c>
      <c r="AE76">
        <v>48.148148148148152</v>
      </c>
      <c r="AF76">
        <v>92.839506172839506</v>
      </c>
      <c r="AG76">
        <v>92.857142857142861</v>
      </c>
      <c r="AH76">
        <v>6.666666666666667</v>
      </c>
      <c r="AI76">
        <v>0</v>
      </c>
      <c r="AJ76">
        <v>100</v>
      </c>
      <c r="AK76">
        <v>100</v>
      </c>
    </row>
    <row r="77" spans="1:37">
      <c r="A77" s="60" t="s">
        <v>110</v>
      </c>
      <c r="B77" s="61" t="s">
        <v>193</v>
      </c>
      <c r="C77">
        <v>84.615384615384613</v>
      </c>
      <c r="D77">
        <v>84.615384615384613</v>
      </c>
      <c r="E77">
        <v>92.307692307692307</v>
      </c>
      <c r="F77">
        <v>76.923076923076934</v>
      </c>
      <c r="G77">
        <v>59.82905982905983</v>
      </c>
      <c r="H77">
        <v>55.555555555555557</v>
      </c>
      <c r="I77">
        <v>76.923076923076934</v>
      </c>
      <c r="J77">
        <v>84.615384615384613</v>
      </c>
      <c r="K77">
        <v>69.230769230769226</v>
      </c>
      <c r="L77">
        <v>80</v>
      </c>
      <c r="M77">
        <v>62.393162393162385</v>
      </c>
      <c r="N77">
        <v>66.666666666666657</v>
      </c>
      <c r="O77">
        <v>52.136752136752136</v>
      </c>
      <c r="P77">
        <v>92.307692307692307</v>
      </c>
      <c r="Q77">
        <v>92.307692307692307</v>
      </c>
      <c r="R77">
        <v>92.307692307692307</v>
      </c>
      <c r="S77">
        <v>69.230769230769226</v>
      </c>
      <c r="T77">
        <v>92.307692307692307</v>
      </c>
      <c r="U77">
        <v>53.846153846153847</v>
      </c>
      <c r="V77">
        <v>67.521367521367509</v>
      </c>
      <c r="W77">
        <v>67.521367521367509</v>
      </c>
      <c r="X77">
        <v>56.410256410256402</v>
      </c>
      <c r="Y77">
        <v>77.777777777777771</v>
      </c>
      <c r="Z77">
        <v>80.341880341880326</v>
      </c>
      <c r="AA77">
        <v>76.068376068376068</v>
      </c>
      <c r="AB77">
        <v>43.07692307692308</v>
      </c>
      <c r="AC77">
        <v>76.068376068376068</v>
      </c>
      <c r="AD77">
        <v>43.589743589743591</v>
      </c>
      <c r="AE77">
        <v>54.487179487179489</v>
      </c>
      <c r="AF77">
        <v>79.487179487179489</v>
      </c>
      <c r="AG77">
        <v>61.53846153846154</v>
      </c>
      <c r="AH77">
        <v>30.76923076923077</v>
      </c>
      <c r="AI77">
        <v>61.53846153846154</v>
      </c>
      <c r="AJ77">
        <v>84.615384615384613</v>
      </c>
      <c r="AK77">
        <v>100</v>
      </c>
    </row>
    <row r="78" spans="1:37">
      <c r="A78" s="60" t="s">
        <v>127</v>
      </c>
      <c r="B78" s="61" t="s">
        <v>194</v>
      </c>
      <c r="C78">
        <v>66.666666666666657</v>
      </c>
      <c r="D78">
        <v>100</v>
      </c>
      <c r="E78">
        <v>75</v>
      </c>
      <c r="F78">
        <v>83.333333333333343</v>
      </c>
      <c r="G78">
        <v>55.555555555555557</v>
      </c>
      <c r="H78">
        <v>35.042735042735046</v>
      </c>
      <c r="I78">
        <v>25</v>
      </c>
      <c r="J78">
        <v>30.76923076923077</v>
      </c>
      <c r="K78">
        <v>92.307692307692307</v>
      </c>
      <c r="L78">
        <v>53.333333333333329</v>
      </c>
      <c r="M78">
        <v>40.170940170940163</v>
      </c>
      <c r="N78">
        <v>37.606837606837608</v>
      </c>
      <c r="O78">
        <v>44.444444444444443</v>
      </c>
      <c r="P78">
        <v>92.307692307692307</v>
      </c>
      <c r="Q78">
        <v>75</v>
      </c>
      <c r="R78">
        <v>69.230769230769226</v>
      </c>
      <c r="S78">
        <v>45.454545454545453</v>
      </c>
      <c r="T78">
        <v>69.230769230769226</v>
      </c>
      <c r="U78">
        <v>41.666666666666671</v>
      </c>
      <c r="V78">
        <v>51.282051282051277</v>
      </c>
      <c r="W78">
        <v>36.752136752136749</v>
      </c>
      <c r="X78">
        <v>33.333333333333329</v>
      </c>
      <c r="Y78">
        <v>26.262626262626263</v>
      </c>
      <c r="Z78">
        <v>20.37037037037037</v>
      </c>
      <c r="AA78">
        <v>49.494949494949488</v>
      </c>
      <c r="AB78">
        <v>48</v>
      </c>
      <c r="AC78">
        <v>58.969696969696976</v>
      </c>
      <c r="AD78">
        <v>35.353535353535349</v>
      </c>
      <c r="AE78">
        <v>22.222222222222221</v>
      </c>
      <c r="AF78">
        <v>43.771043771043765</v>
      </c>
      <c r="AG78">
        <v>69.230769230769226</v>
      </c>
      <c r="AH78">
        <v>9.0909090909090917</v>
      </c>
      <c r="AI78">
        <v>16.666666666666664</v>
      </c>
      <c r="AJ78">
        <v>69.230769230769226</v>
      </c>
      <c r="AK78">
        <v>92.307692307692307</v>
      </c>
    </row>
    <row r="79" spans="1:37">
      <c r="A79" s="60" t="s">
        <v>127</v>
      </c>
      <c r="B79" s="61" t="s">
        <v>196</v>
      </c>
      <c r="C79">
        <v>45.454545454545453</v>
      </c>
      <c r="D79">
        <v>100</v>
      </c>
      <c r="E79">
        <v>72.727272727272734</v>
      </c>
      <c r="F79">
        <v>45.454545454545453</v>
      </c>
      <c r="G79">
        <v>66.666666666666657</v>
      </c>
      <c r="H79">
        <v>60.185185185185183</v>
      </c>
      <c r="I79">
        <v>18.181818181818183</v>
      </c>
      <c r="J79">
        <v>66.666666666666657</v>
      </c>
      <c r="K79">
        <v>33.333333333333329</v>
      </c>
      <c r="L79">
        <v>38.939393939393945</v>
      </c>
      <c r="M79">
        <v>40.74074074074074</v>
      </c>
      <c r="N79">
        <v>41.666666666666664</v>
      </c>
      <c r="O79">
        <v>42.592592592592588</v>
      </c>
      <c r="P79">
        <v>81.818181818181827</v>
      </c>
      <c r="Q79">
        <v>50</v>
      </c>
      <c r="R79">
        <v>54.54545454545454</v>
      </c>
      <c r="S79">
        <v>16.666666666666664</v>
      </c>
      <c r="T79">
        <v>45.454545454545453</v>
      </c>
      <c r="U79">
        <v>16.666666666666664</v>
      </c>
      <c r="V79">
        <v>56.481481481481474</v>
      </c>
      <c r="W79">
        <v>40.74074074074074</v>
      </c>
      <c r="X79">
        <v>31.481481481481481</v>
      </c>
      <c r="Y79">
        <v>40.404040404040408</v>
      </c>
      <c r="Z79">
        <v>22.222222222222221</v>
      </c>
      <c r="AA79">
        <v>35.18518518518519</v>
      </c>
      <c r="AB79">
        <v>70</v>
      </c>
      <c r="AC79">
        <v>65.235690235690242</v>
      </c>
      <c r="AD79">
        <v>20.202020202020204</v>
      </c>
      <c r="AE79">
        <v>23.358585858585855</v>
      </c>
      <c r="AF79">
        <v>55.218855218855218</v>
      </c>
      <c r="AG79">
        <v>18.181818181818183</v>
      </c>
      <c r="AH79">
        <v>0</v>
      </c>
      <c r="AI79">
        <v>8.3333333333333321</v>
      </c>
      <c r="AJ79">
        <v>33.333333333333329</v>
      </c>
      <c r="AK79">
        <v>58.333333333333336</v>
      </c>
    </row>
    <row r="80" spans="1:37">
      <c r="A80" s="60" t="s">
        <v>110</v>
      </c>
      <c r="B80" s="61" t="s">
        <v>197</v>
      </c>
      <c r="C80">
        <v>58.333333333333336</v>
      </c>
      <c r="D80">
        <v>83.333333333333343</v>
      </c>
      <c r="E80">
        <v>75</v>
      </c>
      <c r="F80">
        <v>72.727272727272734</v>
      </c>
      <c r="G80">
        <v>80.952380952380963</v>
      </c>
      <c r="H80">
        <v>74.358974358974365</v>
      </c>
      <c r="I80">
        <v>33.333333333333329</v>
      </c>
      <c r="J80">
        <v>86.666666666666671</v>
      </c>
      <c r="K80">
        <v>80</v>
      </c>
      <c r="L80">
        <v>46.666666666666671</v>
      </c>
      <c r="M80">
        <v>71.111111111111114</v>
      </c>
      <c r="N80">
        <v>65.185185185185176</v>
      </c>
      <c r="O80">
        <v>65.185185185185176</v>
      </c>
      <c r="P80">
        <v>91.666666666666657</v>
      </c>
      <c r="Q80">
        <v>80</v>
      </c>
      <c r="R80">
        <v>76.923076923076934</v>
      </c>
      <c r="S80">
        <v>14.285714285714285</v>
      </c>
      <c r="T80">
        <v>73.333333333333329</v>
      </c>
      <c r="U80">
        <v>46.666666666666664</v>
      </c>
      <c r="V80">
        <v>65.185185185185176</v>
      </c>
      <c r="W80">
        <v>68.888888888888886</v>
      </c>
      <c r="X80">
        <v>62.962962962962962</v>
      </c>
      <c r="Y80">
        <v>84.126984126984127</v>
      </c>
      <c r="Z80">
        <v>84.126984126984127</v>
      </c>
      <c r="AA80">
        <v>70.634920634920633</v>
      </c>
      <c r="AB80">
        <v>68.021978021978015</v>
      </c>
      <c r="AC80">
        <v>53.968253968253968</v>
      </c>
      <c r="AD80">
        <v>56.349206349206341</v>
      </c>
      <c r="AE80">
        <v>57.407407407407405</v>
      </c>
      <c r="AF80">
        <v>87.407407407407405</v>
      </c>
      <c r="AG80">
        <v>86.666666666666671</v>
      </c>
      <c r="AH80">
        <v>28.571428571428569</v>
      </c>
      <c r="AI80">
        <v>20</v>
      </c>
      <c r="AJ80">
        <v>46.666666666666664</v>
      </c>
      <c r="AK80">
        <v>73.333333333333329</v>
      </c>
    </row>
    <row r="81" spans="1:37">
      <c r="A81" s="60" t="s">
        <v>127</v>
      </c>
      <c r="B81" s="61" t="s">
        <v>230</v>
      </c>
      <c r="C81">
        <v>100</v>
      </c>
      <c r="D81">
        <v>100</v>
      </c>
      <c r="E81">
        <v>92.307692307692307</v>
      </c>
      <c r="F81">
        <v>92.857142857142861</v>
      </c>
      <c r="G81">
        <v>87.179487179487182</v>
      </c>
      <c r="H81">
        <v>74.444444444444443</v>
      </c>
      <c r="I81">
        <v>100</v>
      </c>
      <c r="J81">
        <v>100</v>
      </c>
      <c r="K81">
        <v>100</v>
      </c>
      <c r="L81">
        <v>89.860805860805868</v>
      </c>
      <c r="M81">
        <v>77.037037037037038</v>
      </c>
      <c r="N81">
        <v>80.740740740740748</v>
      </c>
      <c r="O81">
        <v>79.999999999999986</v>
      </c>
      <c r="P81">
        <v>100</v>
      </c>
      <c r="Q81">
        <v>57.142857142857139</v>
      </c>
      <c r="R81">
        <v>92.307692307692307</v>
      </c>
      <c r="S81">
        <v>90.909090909090907</v>
      </c>
      <c r="T81">
        <v>100</v>
      </c>
      <c r="U81">
        <v>33.333333333333329</v>
      </c>
      <c r="V81">
        <v>74.603174603174608</v>
      </c>
      <c r="W81">
        <v>65.873015873015873</v>
      </c>
      <c r="X81">
        <v>60.317460317460316</v>
      </c>
      <c r="Y81">
        <v>71.717171717171709</v>
      </c>
      <c r="Z81">
        <v>70.707070707070699</v>
      </c>
      <c r="AA81">
        <v>75.555555555555557</v>
      </c>
      <c r="AB81">
        <v>89.126984126984127</v>
      </c>
      <c r="AC81">
        <v>73.837273837273841</v>
      </c>
      <c r="AD81">
        <v>34.18803418803418</v>
      </c>
      <c r="AE81">
        <v>58.296102046102042</v>
      </c>
      <c r="AF81">
        <v>84.320987654321002</v>
      </c>
      <c r="AG81">
        <v>100</v>
      </c>
      <c r="AH81">
        <v>44.444444444444443</v>
      </c>
      <c r="AI81">
        <v>22.222222222222221</v>
      </c>
      <c r="AJ81">
        <v>75</v>
      </c>
      <c r="AK81">
        <v>75</v>
      </c>
    </row>
    <row r="82" spans="1:37">
      <c r="A82" s="60" t="s">
        <v>115</v>
      </c>
      <c r="B82" s="61" t="s">
        <v>200</v>
      </c>
      <c r="C82">
        <v>100</v>
      </c>
      <c r="D82">
        <v>100</v>
      </c>
      <c r="E82">
        <v>100</v>
      </c>
      <c r="F82">
        <v>100</v>
      </c>
      <c r="G82">
        <v>88.888888888888886</v>
      </c>
      <c r="H82">
        <v>89.682539682539669</v>
      </c>
      <c r="I82">
        <v>53.846153846153847</v>
      </c>
      <c r="J82">
        <v>100</v>
      </c>
      <c r="K82">
        <v>100</v>
      </c>
      <c r="L82">
        <v>97.142857142857153</v>
      </c>
      <c r="M82">
        <v>94.444444444444443</v>
      </c>
      <c r="N82">
        <v>92.857142857142861</v>
      </c>
      <c r="O82">
        <v>89.682539682539669</v>
      </c>
      <c r="P82">
        <v>100</v>
      </c>
      <c r="Q82">
        <v>92.857142857142861</v>
      </c>
      <c r="R82">
        <v>85.714285714285708</v>
      </c>
      <c r="S82">
        <v>50</v>
      </c>
      <c r="T82">
        <v>100</v>
      </c>
      <c r="U82">
        <v>71.428571428571431</v>
      </c>
      <c r="V82">
        <v>77.777777777777771</v>
      </c>
      <c r="W82">
        <v>74.603174603174608</v>
      </c>
      <c r="X82">
        <v>94.444444444444443</v>
      </c>
      <c r="Y82">
        <v>87.301587301587304</v>
      </c>
      <c r="Z82">
        <v>98.412698412698418</v>
      </c>
      <c r="AA82">
        <v>80.952380952380963</v>
      </c>
      <c r="AB82">
        <v>75.714285714285708</v>
      </c>
      <c r="AC82">
        <v>89.43833943833944</v>
      </c>
      <c r="AD82">
        <v>80.555555555555557</v>
      </c>
      <c r="AE82">
        <v>68.849206349206355</v>
      </c>
      <c r="AF82">
        <v>97.883597883597872</v>
      </c>
      <c r="AG82">
        <v>100</v>
      </c>
      <c r="AH82">
        <v>71.428571428571431</v>
      </c>
      <c r="AI82">
        <v>71.428571428571431</v>
      </c>
      <c r="AJ82">
        <v>100</v>
      </c>
      <c r="AK82">
        <v>100</v>
      </c>
    </row>
    <row r="83" spans="1:37">
      <c r="A83" s="60" t="s">
        <v>127</v>
      </c>
      <c r="B83" s="61" t="s">
        <v>201</v>
      </c>
      <c r="C83">
        <v>100</v>
      </c>
      <c r="D83">
        <v>100</v>
      </c>
      <c r="E83">
        <v>88.888888888888886</v>
      </c>
      <c r="F83">
        <v>90</v>
      </c>
      <c r="G83">
        <v>80.808080808080817</v>
      </c>
      <c r="H83">
        <v>71.111111111111114</v>
      </c>
      <c r="I83">
        <v>100</v>
      </c>
      <c r="J83">
        <v>100</v>
      </c>
      <c r="K83">
        <v>100</v>
      </c>
      <c r="L83">
        <v>94.181818181818173</v>
      </c>
      <c r="M83">
        <v>71.717171717171709</v>
      </c>
      <c r="N83">
        <v>68.686868686868678</v>
      </c>
      <c r="O83">
        <v>64.444444444444443</v>
      </c>
      <c r="P83">
        <v>100</v>
      </c>
      <c r="Q83">
        <v>90</v>
      </c>
      <c r="R83">
        <v>100</v>
      </c>
      <c r="S83">
        <v>100</v>
      </c>
      <c r="T83">
        <v>100</v>
      </c>
      <c r="U83">
        <v>100</v>
      </c>
      <c r="V83">
        <v>70.707070707070699</v>
      </c>
      <c r="W83">
        <v>58.585858585858581</v>
      </c>
      <c r="X83">
        <v>55.555555555555557</v>
      </c>
      <c r="Y83">
        <v>76.543209876543216</v>
      </c>
      <c r="Z83">
        <v>56.56565656565656</v>
      </c>
      <c r="AA83">
        <v>63.63636363636364</v>
      </c>
      <c r="AB83">
        <v>98</v>
      </c>
      <c r="AC83">
        <v>67.913580246913583</v>
      </c>
      <c r="AD83">
        <v>42.222222222222221</v>
      </c>
      <c r="AE83">
        <v>44.441638608305269</v>
      </c>
      <c r="AF83">
        <v>74.074074074074076</v>
      </c>
      <c r="AG83">
        <v>100</v>
      </c>
      <c r="AH83">
        <v>88.888888888888886</v>
      </c>
      <c r="AI83">
        <v>80</v>
      </c>
      <c r="AJ83">
        <v>100</v>
      </c>
      <c r="AK83">
        <v>100</v>
      </c>
    </row>
    <row r="84" spans="1:37">
      <c r="A84" s="60" t="s">
        <v>110</v>
      </c>
      <c r="B84" s="61" t="s">
        <v>203</v>
      </c>
      <c r="C84">
        <v>50</v>
      </c>
      <c r="D84">
        <v>50</v>
      </c>
      <c r="E84">
        <v>41.666666666666671</v>
      </c>
      <c r="F84">
        <v>41.666666666666671</v>
      </c>
      <c r="G84">
        <v>25.252525252525253</v>
      </c>
      <c r="H84">
        <v>39.506172839506171</v>
      </c>
      <c r="I84">
        <v>33.333333333333329</v>
      </c>
      <c r="J84">
        <v>90.909090909090907</v>
      </c>
      <c r="K84">
        <v>8.3333333333333321</v>
      </c>
      <c r="L84">
        <v>58.181818181818187</v>
      </c>
      <c r="M84">
        <v>33.333333333333329</v>
      </c>
      <c r="N84">
        <v>44.444444444444443</v>
      </c>
      <c r="O84">
        <v>24.242424242424239</v>
      </c>
      <c r="P84">
        <v>90.909090909090907</v>
      </c>
      <c r="Q84">
        <v>20</v>
      </c>
      <c r="R84">
        <v>81.818181818181827</v>
      </c>
      <c r="S84">
        <v>22.222222222222221</v>
      </c>
      <c r="T84">
        <v>60</v>
      </c>
      <c r="U84">
        <v>18.181818181818183</v>
      </c>
      <c r="V84">
        <v>49.494949494949488</v>
      </c>
      <c r="W84">
        <v>32.323232323232325</v>
      </c>
      <c r="X84">
        <v>25.252525252525253</v>
      </c>
      <c r="Y84">
        <v>42.592592592592588</v>
      </c>
      <c r="Z84">
        <v>31.313131313131315</v>
      </c>
      <c r="AA84">
        <v>34.343434343434339</v>
      </c>
      <c r="AB84">
        <v>54.585858585858588</v>
      </c>
      <c r="AC84">
        <v>28.804713804713799</v>
      </c>
      <c r="AD84">
        <v>32.323232323232325</v>
      </c>
      <c r="AE84">
        <v>25.231481481481481</v>
      </c>
      <c r="AF84">
        <v>52.160493827160487</v>
      </c>
      <c r="AG84">
        <v>27.27272727272727</v>
      </c>
      <c r="AH84">
        <v>18.181818181818183</v>
      </c>
      <c r="AI84">
        <v>9.0909090909090917</v>
      </c>
      <c r="AJ84">
        <v>72.727272727272734</v>
      </c>
      <c r="AK84">
        <v>54.54545454545454</v>
      </c>
    </row>
    <row r="85" spans="1:37">
      <c r="A85" s="60" t="s">
        <v>119</v>
      </c>
      <c r="B85" s="61" t="s">
        <v>204</v>
      </c>
      <c r="C85">
        <v>100</v>
      </c>
      <c r="D85">
        <v>100</v>
      </c>
      <c r="E85">
        <v>100</v>
      </c>
      <c r="F85">
        <v>81.818181818181827</v>
      </c>
      <c r="G85">
        <v>48.484848484848477</v>
      </c>
      <c r="H85">
        <v>75.555555555555557</v>
      </c>
      <c r="I85">
        <v>66.666666666666657</v>
      </c>
      <c r="J85">
        <v>100</v>
      </c>
      <c r="K85">
        <v>100</v>
      </c>
      <c r="L85">
        <v>83.111111111111114</v>
      </c>
      <c r="M85">
        <v>75</v>
      </c>
      <c r="N85">
        <v>69.444444444444443</v>
      </c>
      <c r="O85">
        <v>75.757575757575751</v>
      </c>
      <c r="P85">
        <v>91.666666666666657</v>
      </c>
      <c r="Q85">
        <v>91.666666666666657</v>
      </c>
      <c r="R85">
        <v>100</v>
      </c>
      <c r="S85">
        <v>90.909090909090907</v>
      </c>
      <c r="T85">
        <v>91.666666666666657</v>
      </c>
      <c r="U85">
        <v>58.333333333333336</v>
      </c>
      <c r="V85">
        <v>64.81481481481481</v>
      </c>
      <c r="W85">
        <v>56.481481481481474</v>
      </c>
      <c r="X85">
        <v>61.111111111111107</v>
      </c>
      <c r="Y85">
        <v>60.606060606060602</v>
      </c>
      <c r="Z85">
        <v>71.604938271604937</v>
      </c>
      <c r="AA85">
        <v>75.757575757575751</v>
      </c>
      <c r="AB85">
        <v>52.606060606060602</v>
      </c>
      <c r="AC85">
        <v>76.222222222222229</v>
      </c>
      <c r="AD85">
        <v>42.424242424242422</v>
      </c>
      <c r="AE85">
        <v>53.240740740740733</v>
      </c>
      <c r="AF85">
        <v>86.419753086419746</v>
      </c>
      <c r="AG85">
        <v>75</v>
      </c>
      <c r="AH85">
        <v>41.666666666666671</v>
      </c>
      <c r="AI85">
        <v>40</v>
      </c>
      <c r="AJ85">
        <v>63.636363636363633</v>
      </c>
      <c r="AK85">
        <v>91.666666666666657</v>
      </c>
    </row>
    <row r="86" spans="1:37">
      <c r="A86" s="60" t="s">
        <v>115</v>
      </c>
      <c r="B86" s="61" t="s">
        <v>205</v>
      </c>
      <c r="C86">
        <v>100</v>
      </c>
      <c r="D86">
        <v>85.714285714285708</v>
      </c>
      <c r="E86">
        <v>42.857142857142854</v>
      </c>
      <c r="F86">
        <v>50</v>
      </c>
      <c r="G86">
        <v>42.063492063492063</v>
      </c>
      <c r="H86">
        <v>32.539682539682538</v>
      </c>
      <c r="I86">
        <v>35.714285714285715</v>
      </c>
      <c r="J86">
        <v>42.857142857142854</v>
      </c>
      <c r="K86">
        <v>28.571428571428569</v>
      </c>
      <c r="L86">
        <v>74.285714285714292</v>
      </c>
      <c r="M86">
        <v>41.269841269841272</v>
      </c>
      <c r="N86">
        <v>38.888888888888886</v>
      </c>
      <c r="O86">
        <v>26.984126984126981</v>
      </c>
      <c r="P86">
        <v>100</v>
      </c>
      <c r="Q86">
        <v>78.571428571428569</v>
      </c>
      <c r="R86">
        <v>50</v>
      </c>
      <c r="S86">
        <v>28.571428571428569</v>
      </c>
      <c r="T86">
        <v>69.230769230769226</v>
      </c>
      <c r="U86">
        <v>42.857142857142854</v>
      </c>
      <c r="V86">
        <v>59.523809523809518</v>
      </c>
      <c r="W86">
        <v>31.746031746031747</v>
      </c>
      <c r="X86">
        <v>53.17460317460317</v>
      </c>
      <c r="Y86">
        <v>85.714285714285708</v>
      </c>
      <c r="Z86">
        <v>96.031746031746025</v>
      </c>
      <c r="AA86">
        <v>30.952380952380949</v>
      </c>
      <c r="AB86">
        <v>80</v>
      </c>
      <c r="AC86">
        <v>82.69841269841271</v>
      </c>
      <c r="AD86">
        <v>34.920634920634924</v>
      </c>
      <c r="AE86">
        <v>55.753968253968253</v>
      </c>
      <c r="AF86">
        <v>73.280423280423278</v>
      </c>
      <c r="AG86">
        <v>57.142857142857139</v>
      </c>
      <c r="AH86">
        <v>50</v>
      </c>
      <c r="AI86">
        <v>61.53846153846154</v>
      </c>
      <c r="AJ86">
        <v>50</v>
      </c>
      <c r="AK86">
        <v>64.285714285714292</v>
      </c>
    </row>
    <row r="87" spans="1:37">
      <c r="A87" s="60" t="s">
        <v>127</v>
      </c>
      <c r="B87" s="61" t="s">
        <v>206</v>
      </c>
      <c r="C87">
        <v>100</v>
      </c>
      <c r="D87">
        <v>100</v>
      </c>
      <c r="E87">
        <v>100</v>
      </c>
      <c r="F87">
        <v>100</v>
      </c>
      <c r="G87">
        <v>67.521367521367509</v>
      </c>
      <c r="H87">
        <v>73.148148148148138</v>
      </c>
      <c r="I87">
        <v>92.307692307692307</v>
      </c>
      <c r="J87">
        <v>92.307692307692307</v>
      </c>
      <c r="K87">
        <v>91.666666666666657</v>
      </c>
      <c r="L87">
        <v>85.090909090909093</v>
      </c>
      <c r="M87">
        <v>64.102564102564102</v>
      </c>
      <c r="N87">
        <v>64.102564102564102</v>
      </c>
      <c r="O87">
        <v>61.538461538461533</v>
      </c>
      <c r="P87">
        <v>91.666666666666657</v>
      </c>
      <c r="Q87">
        <v>83.333333333333343</v>
      </c>
      <c r="R87">
        <v>81.818181818181827</v>
      </c>
      <c r="S87">
        <v>75</v>
      </c>
      <c r="T87">
        <v>90.909090909090907</v>
      </c>
      <c r="U87">
        <v>40</v>
      </c>
      <c r="V87">
        <v>71.794871794871796</v>
      </c>
      <c r="W87">
        <v>49.572649572649574</v>
      </c>
      <c r="X87">
        <v>47.008547008547005</v>
      </c>
      <c r="Y87">
        <v>75.925925925925924</v>
      </c>
      <c r="Z87">
        <v>44.444444444444443</v>
      </c>
      <c r="AA87">
        <v>36.36363636363636</v>
      </c>
      <c r="AB87">
        <v>85.060606060606062</v>
      </c>
      <c r="AC87">
        <v>73.333333333333343</v>
      </c>
      <c r="AD87">
        <v>43.518518518518519</v>
      </c>
      <c r="AE87">
        <v>40.046296296296298</v>
      </c>
      <c r="AF87">
        <v>68.993352326685653</v>
      </c>
      <c r="AG87">
        <v>88.888888888888886</v>
      </c>
      <c r="AH87">
        <v>70</v>
      </c>
      <c r="AI87">
        <v>30</v>
      </c>
      <c r="AJ87">
        <v>90.909090909090907</v>
      </c>
      <c r="AK87">
        <v>100</v>
      </c>
    </row>
    <row r="88" spans="1:37">
      <c r="A88" s="60" t="s">
        <v>115</v>
      </c>
      <c r="B88" s="61" t="s">
        <v>207</v>
      </c>
      <c r="C88">
        <v>87.5</v>
      </c>
      <c r="D88">
        <v>75</v>
      </c>
      <c r="E88">
        <v>75</v>
      </c>
      <c r="F88">
        <v>62.5</v>
      </c>
      <c r="G88">
        <v>48.611111111111107</v>
      </c>
      <c r="H88">
        <v>60</v>
      </c>
      <c r="I88">
        <v>33.333333333333329</v>
      </c>
      <c r="J88">
        <v>68.75</v>
      </c>
      <c r="K88">
        <v>68.75</v>
      </c>
      <c r="L88">
        <v>79</v>
      </c>
      <c r="M88">
        <v>48.611111111111107</v>
      </c>
      <c r="N88">
        <v>53.472222222222221</v>
      </c>
      <c r="O88">
        <v>57.777777777777779</v>
      </c>
      <c r="P88">
        <v>93.75</v>
      </c>
      <c r="Q88">
        <v>93.75</v>
      </c>
      <c r="R88">
        <v>87.5</v>
      </c>
      <c r="S88">
        <v>60</v>
      </c>
      <c r="T88">
        <v>81.25</v>
      </c>
      <c r="U88">
        <v>33.333333333333329</v>
      </c>
      <c r="V88">
        <v>72.916666666666657</v>
      </c>
      <c r="W88">
        <v>44.444444444444443</v>
      </c>
      <c r="X88">
        <v>45.138888888888886</v>
      </c>
      <c r="Y88">
        <v>67.407407407407405</v>
      </c>
      <c r="Z88">
        <v>85.185185185185176</v>
      </c>
      <c r="AA88">
        <v>65.079365079365076</v>
      </c>
      <c r="AB88">
        <v>77.464285714285708</v>
      </c>
      <c r="AC88">
        <v>60.481481481481488</v>
      </c>
      <c r="AD88">
        <v>28.819444444444443</v>
      </c>
      <c r="AE88">
        <v>56.018518518518519</v>
      </c>
      <c r="AF88">
        <v>79.382716049382722</v>
      </c>
      <c r="AG88">
        <v>78.571428571428569</v>
      </c>
      <c r="AH88">
        <v>40</v>
      </c>
      <c r="AI88">
        <v>33.333333333333329</v>
      </c>
      <c r="AJ88">
        <v>50</v>
      </c>
      <c r="AK88">
        <v>43.75</v>
      </c>
    </row>
    <row r="89" spans="1:37">
      <c r="A89" s="60" t="s">
        <v>115</v>
      </c>
      <c r="B89" s="61" t="s">
        <v>208</v>
      </c>
      <c r="C89">
        <v>73.333333333333329</v>
      </c>
      <c r="D89">
        <v>86.666666666666671</v>
      </c>
      <c r="E89">
        <v>80</v>
      </c>
      <c r="F89">
        <v>86.666666666666671</v>
      </c>
      <c r="G89">
        <v>60</v>
      </c>
      <c r="H89">
        <v>64.444444444444443</v>
      </c>
      <c r="I89">
        <v>73.333333333333329</v>
      </c>
      <c r="J89">
        <v>86.666666666666671</v>
      </c>
      <c r="K89">
        <v>86.666666666666671</v>
      </c>
      <c r="L89">
        <v>77.333333333333343</v>
      </c>
      <c r="M89">
        <v>52.592592592592588</v>
      </c>
      <c r="N89">
        <v>52.592592592592588</v>
      </c>
      <c r="O89">
        <v>51.851851851851855</v>
      </c>
      <c r="P89">
        <v>93.333333333333329</v>
      </c>
      <c r="Q89">
        <v>92.307692307692307</v>
      </c>
      <c r="R89">
        <v>73.333333333333329</v>
      </c>
      <c r="S89">
        <v>40</v>
      </c>
      <c r="T89">
        <v>73.333333333333329</v>
      </c>
      <c r="U89">
        <v>53.333333333333336</v>
      </c>
      <c r="V89">
        <v>62.962962962962962</v>
      </c>
      <c r="W89">
        <v>60</v>
      </c>
      <c r="X89">
        <v>56.296296296296291</v>
      </c>
      <c r="Y89">
        <v>87.407407407407405</v>
      </c>
      <c r="Z89">
        <v>86.666666666666671</v>
      </c>
      <c r="AA89">
        <v>42.857142857142854</v>
      </c>
      <c r="AB89">
        <v>72.095238095238102</v>
      </c>
      <c r="AC89">
        <v>50.222222222222221</v>
      </c>
      <c r="AD89">
        <v>77.037037037037038</v>
      </c>
      <c r="AE89">
        <v>55.56878306878307</v>
      </c>
      <c r="AF89">
        <v>87.407407407407405</v>
      </c>
      <c r="AG89">
        <v>100</v>
      </c>
      <c r="AH89">
        <v>73.333333333333329</v>
      </c>
      <c r="AI89">
        <v>60</v>
      </c>
      <c r="AJ89">
        <v>80</v>
      </c>
      <c r="AK89">
        <v>73.333333333333329</v>
      </c>
    </row>
    <row r="90" spans="1:37">
      <c r="A90" s="60" t="s">
        <v>110</v>
      </c>
      <c r="B90" s="61" t="s">
        <v>209</v>
      </c>
      <c r="C90">
        <v>100</v>
      </c>
      <c r="D90">
        <v>100</v>
      </c>
      <c r="E90">
        <v>100</v>
      </c>
      <c r="F90">
        <v>100</v>
      </c>
      <c r="G90">
        <v>84.126984126984127</v>
      </c>
      <c r="H90">
        <v>69.629629629629633</v>
      </c>
      <c r="I90">
        <v>80</v>
      </c>
      <c r="J90">
        <v>93.333333333333329</v>
      </c>
      <c r="K90">
        <v>73.333333333333329</v>
      </c>
      <c r="L90">
        <v>85.333333333333329</v>
      </c>
      <c r="M90">
        <v>61.111111111111107</v>
      </c>
      <c r="N90">
        <v>63.703703703703702</v>
      </c>
      <c r="O90">
        <v>62.962962962962962</v>
      </c>
      <c r="P90">
        <v>100</v>
      </c>
      <c r="Q90">
        <v>100</v>
      </c>
      <c r="R90">
        <v>100</v>
      </c>
      <c r="S90">
        <v>73.333333333333329</v>
      </c>
      <c r="T90">
        <v>93.333333333333329</v>
      </c>
      <c r="U90">
        <v>80</v>
      </c>
      <c r="V90">
        <v>68.888888888888886</v>
      </c>
      <c r="W90">
        <v>72.222222222222214</v>
      </c>
      <c r="X90">
        <v>62.962962962962962</v>
      </c>
      <c r="Y90">
        <v>77.777777777777771</v>
      </c>
      <c r="Z90">
        <v>74.81481481481481</v>
      </c>
      <c r="AA90">
        <v>64.444444444444443</v>
      </c>
      <c r="AB90">
        <v>96</v>
      </c>
      <c r="AC90">
        <v>66.518518518518519</v>
      </c>
      <c r="AD90">
        <v>59.523809523809518</v>
      </c>
      <c r="AE90">
        <v>71.481481481481481</v>
      </c>
      <c r="AF90">
        <v>75.308641975308646</v>
      </c>
      <c r="AG90">
        <v>86.666666666666671</v>
      </c>
      <c r="AH90">
        <v>80</v>
      </c>
      <c r="AI90">
        <v>86.666666666666671</v>
      </c>
      <c r="AJ90">
        <v>93.333333333333329</v>
      </c>
      <c r="AK90">
        <v>93.333333333333329</v>
      </c>
    </row>
    <row r="91" spans="1:37">
      <c r="A91" s="60" t="s">
        <v>127</v>
      </c>
      <c r="B91" s="61" t="s">
        <v>210</v>
      </c>
      <c r="C91">
        <v>90.909090909090907</v>
      </c>
      <c r="D91">
        <v>100</v>
      </c>
      <c r="E91">
        <v>72.727272727272734</v>
      </c>
      <c r="F91">
        <v>72.727272727272734</v>
      </c>
      <c r="G91">
        <v>65.656565656565661</v>
      </c>
      <c r="H91">
        <v>67.777777777777771</v>
      </c>
      <c r="I91">
        <v>83.333333333333343</v>
      </c>
      <c r="J91">
        <v>91.666666666666657</v>
      </c>
      <c r="K91">
        <v>76.923076923076934</v>
      </c>
      <c r="L91">
        <v>66.363636363636346</v>
      </c>
      <c r="M91">
        <v>58.119658119658119</v>
      </c>
      <c r="N91">
        <v>57.264957264957268</v>
      </c>
      <c r="O91">
        <v>50.427350427350426</v>
      </c>
      <c r="P91">
        <v>92.307692307692307</v>
      </c>
      <c r="Q91">
        <v>84.615384615384613</v>
      </c>
      <c r="R91">
        <v>92.307692307692307</v>
      </c>
      <c r="S91">
        <v>66.666666666666657</v>
      </c>
      <c r="T91">
        <v>90.909090909090907</v>
      </c>
      <c r="U91">
        <v>69.230769230769226</v>
      </c>
      <c r="V91">
        <v>63.247863247863251</v>
      </c>
      <c r="W91">
        <v>47.008547008547005</v>
      </c>
      <c r="X91">
        <v>50.427350427350426</v>
      </c>
      <c r="Y91">
        <v>74.358974358974365</v>
      </c>
      <c r="Z91">
        <v>52.136752136752136</v>
      </c>
      <c r="AA91">
        <v>59.82905982905983</v>
      </c>
      <c r="AB91">
        <v>84.060606060606048</v>
      </c>
      <c r="AC91">
        <v>62.208754208754208</v>
      </c>
      <c r="AD91">
        <v>38.383838383838381</v>
      </c>
      <c r="AE91">
        <v>37.980769230769226</v>
      </c>
      <c r="AF91">
        <v>76.851851851851848</v>
      </c>
      <c r="AG91">
        <v>90.909090909090907</v>
      </c>
      <c r="AH91">
        <v>72.727272727272734</v>
      </c>
      <c r="AI91">
        <v>20</v>
      </c>
      <c r="AJ91">
        <v>84.615384615384613</v>
      </c>
      <c r="AK91">
        <v>84.615384615384613</v>
      </c>
    </row>
    <row r="92" spans="1:37">
      <c r="A92" s="60" t="s">
        <v>127</v>
      </c>
      <c r="B92" s="61" t="s">
        <v>211</v>
      </c>
      <c r="C92">
        <v>100</v>
      </c>
      <c r="D92">
        <v>100</v>
      </c>
      <c r="E92">
        <v>100</v>
      </c>
      <c r="F92">
        <v>100</v>
      </c>
      <c r="G92">
        <v>94.444444444444443</v>
      </c>
      <c r="H92">
        <v>92.063492063492063</v>
      </c>
      <c r="I92">
        <v>80</v>
      </c>
      <c r="J92">
        <v>100</v>
      </c>
      <c r="K92">
        <v>81.818181818181827</v>
      </c>
      <c r="L92">
        <v>68.666666666666657</v>
      </c>
      <c r="M92">
        <v>57.777777777777779</v>
      </c>
      <c r="N92">
        <v>64.444444444444443</v>
      </c>
      <c r="O92">
        <v>63.63636363636364</v>
      </c>
      <c r="P92">
        <v>100</v>
      </c>
      <c r="Q92">
        <v>75</v>
      </c>
      <c r="R92">
        <v>90</v>
      </c>
      <c r="S92">
        <v>50</v>
      </c>
      <c r="T92">
        <v>100</v>
      </c>
      <c r="U92">
        <v>57.142857142857139</v>
      </c>
      <c r="V92">
        <v>71.111111111111114</v>
      </c>
      <c r="W92">
        <v>61.111111111111107</v>
      </c>
      <c r="X92">
        <v>61.111111111111107</v>
      </c>
      <c r="Y92">
        <v>76.19047619047619</v>
      </c>
      <c r="Z92">
        <v>35.555555555555557</v>
      </c>
      <c r="AA92">
        <v>44.444444444444443</v>
      </c>
      <c r="AB92">
        <v>85.142857142857139</v>
      </c>
      <c r="AC92">
        <v>65.456790123456798</v>
      </c>
      <c r="AD92">
        <v>57.777777777777779</v>
      </c>
      <c r="AE92">
        <v>36.792929292929287</v>
      </c>
      <c r="AF92">
        <v>85.858585858585869</v>
      </c>
      <c r="AG92">
        <v>75</v>
      </c>
      <c r="AH92">
        <v>66.666666666666657</v>
      </c>
      <c r="AI92">
        <v>33.333333333333329</v>
      </c>
      <c r="AJ92">
        <v>100</v>
      </c>
      <c r="AK92">
        <v>100</v>
      </c>
    </row>
    <row r="94" spans="1:37">
      <c r="A94" s="100" t="s">
        <v>227</v>
      </c>
      <c r="C94">
        <f>AVERAGE(_xlfn.ANCHORARRAY(C11))</f>
        <v>85.992327460980704</v>
      </c>
      <c r="D94">
        <f t="shared" ref="D94:AK94" si="2">AVERAGE(_xlfn.ANCHORARRAY(D11))</f>
        <v>87.380644124725919</v>
      </c>
      <c r="E94">
        <f t="shared" si="2"/>
        <v>80.619729584937602</v>
      </c>
      <c r="F94">
        <f t="shared" si="2"/>
        <v>74.69851615386051</v>
      </c>
      <c r="G94">
        <f t="shared" si="2"/>
        <v>58.413947746016262</v>
      </c>
      <c r="H94">
        <f t="shared" si="2"/>
        <v>56.759393060833361</v>
      </c>
      <c r="I94">
        <f t="shared" si="2"/>
        <v>61.344298933968929</v>
      </c>
      <c r="J94">
        <f t="shared" si="2"/>
        <v>80.260943524035369</v>
      </c>
      <c r="K94">
        <f t="shared" si="2"/>
        <v>75.06241129598753</v>
      </c>
      <c r="L94">
        <f t="shared" si="2"/>
        <v>69.188683674083435</v>
      </c>
      <c r="M94">
        <f t="shared" si="2"/>
        <v>53.598899402169693</v>
      </c>
      <c r="N94">
        <f t="shared" si="2"/>
        <v>56.20303915584671</v>
      </c>
      <c r="O94">
        <f t="shared" si="2"/>
        <v>53.532685826387336</v>
      </c>
      <c r="P94">
        <f t="shared" si="2"/>
        <v>93.398404544812095</v>
      </c>
      <c r="Q94">
        <f t="shared" si="2"/>
        <v>80.030635114924948</v>
      </c>
      <c r="R94">
        <f t="shared" si="2"/>
        <v>79.730493812320077</v>
      </c>
      <c r="S94">
        <f t="shared" si="2"/>
        <v>54.420422953421522</v>
      </c>
      <c r="T94">
        <f t="shared" si="2"/>
        <v>73.940637017215209</v>
      </c>
      <c r="U94">
        <f t="shared" si="2"/>
        <v>52.1574249959057</v>
      </c>
      <c r="V94">
        <f t="shared" si="2"/>
        <v>60.714576120199226</v>
      </c>
      <c r="W94">
        <f t="shared" si="2"/>
        <v>51.994829703383289</v>
      </c>
      <c r="X94">
        <f t="shared" si="2"/>
        <v>48.083955285338419</v>
      </c>
      <c r="Y94">
        <f t="shared" si="2"/>
        <v>63.659522682591493</v>
      </c>
      <c r="Z94">
        <f t="shared" si="2"/>
        <v>58.471370368174341</v>
      </c>
      <c r="AA94">
        <f t="shared" si="2"/>
        <v>50.534267086738211</v>
      </c>
      <c r="AB94">
        <f t="shared" si="2"/>
        <v>74.591125677499463</v>
      </c>
      <c r="AC94">
        <f t="shared" si="2"/>
        <v>71.056006891954056</v>
      </c>
      <c r="AD94">
        <f t="shared" si="2"/>
        <v>41.745122559050984</v>
      </c>
      <c r="AE94">
        <f t="shared" si="2"/>
        <v>44.161077947759267</v>
      </c>
      <c r="AF94">
        <f t="shared" si="2"/>
        <v>74.43056654389477</v>
      </c>
      <c r="AG94">
        <f t="shared" si="2"/>
        <v>72.380347445853744</v>
      </c>
      <c r="AH94">
        <f t="shared" si="2"/>
        <v>45.126353998305206</v>
      </c>
      <c r="AI94">
        <f t="shared" si="2"/>
        <v>41.365738876632122</v>
      </c>
      <c r="AJ94">
        <f t="shared" si="2"/>
        <v>67.427288043745804</v>
      </c>
      <c r="AK94">
        <f t="shared" si="2"/>
        <v>72.438369541556114</v>
      </c>
    </row>
    <row r="95" spans="1:37">
      <c r="A95" s="100" t="s">
        <v>115</v>
      </c>
      <c r="C95">
        <f>AVERAGEIF($A$11:$A$92,$A$95,_xlfn.ANCHORARRAY(C11))</f>
        <v>75.263266145619099</v>
      </c>
      <c r="D95">
        <f t="shared" ref="D95:AK95" si="3">AVERAGEIF($A$11:$A$92,$A$95,_xlfn.ANCHORARRAY(D11))</f>
        <v>77.214313464313463</v>
      </c>
      <c r="E95">
        <f t="shared" si="3"/>
        <v>61.922978981802515</v>
      </c>
      <c r="F95">
        <f t="shared" si="3"/>
        <v>60.764260249554361</v>
      </c>
      <c r="G95">
        <f t="shared" si="3"/>
        <v>44.645867600413048</v>
      </c>
      <c r="H95">
        <f t="shared" si="3"/>
        <v>53.522486772486765</v>
      </c>
      <c r="I95">
        <f t="shared" si="3"/>
        <v>53.41575091575092</v>
      </c>
      <c r="J95">
        <f t="shared" si="3"/>
        <v>64.847472788649256</v>
      </c>
      <c r="K95">
        <f t="shared" si="3"/>
        <v>58.284967096886589</v>
      </c>
      <c r="L95">
        <f t="shared" si="3"/>
        <v>69.568367467490276</v>
      </c>
      <c r="M95">
        <f t="shared" si="3"/>
        <v>48.647187960913449</v>
      </c>
      <c r="N95">
        <f t="shared" si="3"/>
        <v>47.801478659321795</v>
      </c>
      <c r="O95">
        <f t="shared" si="3"/>
        <v>43.166786009923264</v>
      </c>
      <c r="P95">
        <f t="shared" si="3"/>
        <v>84.43945150918131</v>
      </c>
      <c r="Q95">
        <f t="shared" si="3"/>
        <v>73.625516640222514</v>
      </c>
      <c r="R95">
        <f t="shared" si="3"/>
        <v>58.229023884455913</v>
      </c>
      <c r="S95">
        <f t="shared" si="3"/>
        <v>36.72036297036297</v>
      </c>
      <c r="T95">
        <f t="shared" si="3"/>
        <v>60.172389256613855</v>
      </c>
      <c r="U95">
        <f t="shared" si="3"/>
        <v>31.338200569483988</v>
      </c>
      <c r="V95">
        <f t="shared" si="3"/>
        <v>57.43517878333526</v>
      </c>
      <c r="W95">
        <f t="shared" si="3"/>
        <v>42.233098858485853</v>
      </c>
      <c r="X95">
        <f t="shared" si="3"/>
        <v>43.59471353666401</v>
      </c>
      <c r="Y95">
        <f t="shared" si="3"/>
        <v>69.735574752461886</v>
      </c>
      <c r="Z95">
        <f t="shared" si="3"/>
        <v>76.193840845543633</v>
      </c>
      <c r="AA95">
        <f t="shared" si="3"/>
        <v>34.773894406247344</v>
      </c>
      <c r="AB95">
        <f t="shared" si="3"/>
        <v>69.778665807303568</v>
      </c>
      <c r="AC95">
        <f t="shared" si="3"/>
        <v>71.704590022771839</v>
      </c>
      <c r="AD95">
        <f t="shared" si="3"/>
        <v>35.764780669966427</v>
      </c>
      <c r="AE95">
        <f t="shared" si="3"/>
        <v>44.556883151439393</v>
      </c>
      <c r="AF95">
        <f t="shared" si="3"/>
        <v>61.314774979635651</v>
      </c>
      <c r="AG95">
        <f t="shared" si="3"/>
        <v>60.438084876939349</v>
      </c>
      <c r="AH95">
        <f t="shared" si="3"/>
        <v>38.847663032155012</v>
      </c>
      <c r="AI95">
        <f t="shared" si="3"/>
        <v>36.199949782837486</v>
      </c>
      <c r="AJ95">
        <f t="shared" si="3"/>
        <v>66.239544768956534</v>
      </c>
      <c r="AK95">
        <f t="shared" si="3"/>
        <v>56.165820060416173</v>
      </c>
    </row>
    <row r="96" spans="1:37">
      <c r="A96" s="100" t="s">
        <v>112</v>
      </c>
      <c r="C96">
        <f>AVERAGEIF($A$11:$A$92,$A$96,_xlfn.ANCHORARRAY(C11))</f>
        <v>94.53947368421052</v>
      </c>
      <c r="D96">
        <f t="shared" ref="D96:AK96" si="4">AVERAGEIF($A$11:$A$92,$A$96,_xlfn.ANCHORARRAY(D11))</f>
        <v>90.4383116883117</v>
      </c>
      <c r="E96">
        <f t="shared" si="4"/>
        <v>78.138528138528144</v>
      </c>
      <c r="F96">
        <f t="shared" si="4"/>
        <v>71.454545454545453</v>
      </c>
      <c r="G96">
        <f t="shared" si="4"/>
        <v>60.473785473785469</v>
      </c>
      <c r="H96">
        <f t="shared" si="4"/>
        <v>61.469135802469133</v>
      </c>
      <c r="I96">
        <f t="shared" si="4"/>
        <v>43.913419913419908</v>
      </c>
      <c r="J96">
        <f t="shared" si="4"/>
        <v>85.090909090909093</v>
      </c>
      <c r="K96">
        <f t="shared" si="4"/>
        <v>74.803827751196167</v>
      </c>
      <c r="L96">
        <f t="shared" si="4"/>
        <v>50.20621769534813</v>
      </c>
      <c r="M96">
        <f t="shared" si="4"/>
        <v>60.770796197266783</v>
      </c>
      <c r="N96">
        <f t="shared" si="4"/>
        <v>59.109500805152983</v>
      </c>
      <c r="O96">
        <f t="shared" si="4"/>
        <v>55.560481197309841</v>
      </c>
      <c r="P96">
        <f t="shared" si="4"/>
        <v>89.78947368421052</v>
      </c>
      <c r="Q96">
        <f t="shared" si="4"/>
        <v>74.666666666666671</v>
      </c>
      <c r="R96">
        <f t="shared" si="4"/>
        <v>80.777777777777786</v>
      </c>
      <c r="S96">
        <f t="shared" si="4"/>
        <v>48.2156862745098</v>
      </c>
      <c r="T96">
        <f t="shared" si="4"/>
        <v>65.025974025974023</v>
      </c>
      <c r="U96">
        <f t="shared" si="4"/>
        <v>51.583959899749381</v>
      </c>
      <c r="V96">
        <f t="shared" si="4"/>
        <v>61.15468409586056</v>
      </c>
      <c r="W96">
        <f t="shared" si="4"/>
        <v>62.017973856209139</v>
      </c>
      <c r="X96">
        <f t="shared" si="4"/>
        <v>59.597494553376897</v>
      </c>
      <c r="Y96">
        <f t="shared" si="4"/>
        <v>59.857075023741686</v>
      </c>
      <c r="Z96">
        <f t="shared" si="4"/>
        <v>73.016191325014844</v>
      </c>
      <c r="AA96">
        <f t="shared" si="4"/>
        <v>55.993827160493822</v>
      </c>
      <c r="AB96">
        <f t="shared" si="4"/>
        <v>50.461390948233053</v>
      </c>
      <c r="AC96">
        <f t="shared" si="4"/>
        <v>69.792165601440956</v>
      </c>
      <c r="AD96">
        <f t="shared" si="4"/>
        <v>42.12025012025012</v>
      </c>
      <c r="AE96">
        <f t="shared" si="4"/>
        <v>43.462738496071829</v>
      </c>
      <c r="AF96">
        <f t="shared" si="4"/>
        <v>76.235347985347985</v>
      </c>
      <c r="AG96">
        <f t="shared" si="4"/>
        <v>71.222222222222229</v>
      </c>
      <c r="AH96">
        <f t="shared" si="4"/>
        <v>60.424242424242422</v>
      </c>
      <c r="AI96">
        <f t="shared" si="4"/>
        <v>50.544871794871796</v>
      </c>
      <c r="AJ96">
        <f t="shared" si="4"/>
        <v>65.666666666666671</v>
      </c>
      <c r="AK96">
        <f t="shared" si="4"/>
        <v>75.21536796536796</v>
      </c>
    </row>
    <row r="97" spans="1:37">
      <c r="A97" s="100" t="s">
        <v>119</v>
      </c>
      <c r="C97">
        <f>AVERAGEIF($A$11:$A$92,$A$97,_xlfn.ANCHORARRAY(C11))</f>
        <v>92.407135348311826</v>
      </c>
      <c r="D97">
        <f t="shared" ref="D97:AK97" si="5">AVERAGEIF($A$11:$A$92,$A$97,_xlfn.ANCHORARRAY(D11))</f>
        <v>89.575501392110397</v>
      </c>
      <c r="E97">
        <f t="shared" si="5"/>
        <v>89.076707606119385</v>
      </c>
      <c r="F97">
        <f t="shared" si="5"/>
        <v>78.954444248561884</v>
      </c>
      <c r="G97">
        <f t="shared" si="5"/>
        <v>49.347776406599934</v>
      </c>
      <c r="H97">
        <f t="shared" si="5"/>
        <v>51.999342342479579</v>
      </c>
      <c r="I97">
        <f t="shared" si="5"/>
        <v>69.407896025543096</v>
      </c>
      <c r="J97">
        <f t="shared" si="5"/>
        <v>83.938616170450061</v>
      </c>
      <c r="K97">
        <f t="shared" si="5"/>
        <v>87.452057746175399</v>
      </c>
      <c r="L97">
        <f t="shared" si="5"/>
        <v>74.217999512982203</v>
      </c>
      <c r="M97">
        <f t="shared" si="5"/>
        <v>53.393535850283257</v>
      </c>
      <c r="N97">
        <f t="shared" si="5"/>
        <v>59.179676532617705</v>
      </c>
      <c r="O97">
        <f t="shared" si="5"/>
        <v>60.506590359531536</v>
      </c>
      <c r="P97">
        <f t="shared" si="5"/>
        <v>97.34432234432235</v>
      </c>
      <c r="Q97">
        <f t="shared" si="5"/>
        <v>91.762453233041498</v>
      </c>
      <c r="R97">
        <f t="shared" si="5"/>
        <v>95.000293823823242</v>
      </c>
      <c r="S97">
        <f t="shared" si="5"/>
        <v>78.875275051745646</v>
      </c>
      <c r="T97">
        <f t="shared" si="5"/>
        <v>81.764118234706473</v>
      </c>
      <c r="U97">
        <f t="shared" si="5"/>
        <v>56.687724040665216</v>
      </c>
      <c r="V97">
        <f t="shared" si="5"/>
        <v>59.650937297996123</v>
      </c>
      <c r="W97">
        <f t="shared" si="5"/>
        <v>50.759534583063981</v>
      </c>
      <c r="X97">
        <f t="shared" si="5"/>
        <v>48.622684505037448</v>
      </c>
      <c r="Y97">
        <f t="shared" si="5"/>
        <v>48.760096006347446</v>
      </c>
      <c r="Z97">
        <f t="shared" si="5"/>
        <v>53.140574449686333</v>
      </c>
      <c r="AA97">
        <f t="shared" si="5"/>
        <v>59.431835625607256</v>
      </c>
      <c r="AB97">
        <f t="shared" si="5"/>
        <v>78.486511950179761</v>
      </c>
      <c r="AC97">
        <f t="shared" si="5"/>
        <v>76.813449600935186</v>
      </c>
      <c r="AD97">
        <f t="shared" si="5"/>
        <v>41.539769235847658</v>
      </c>
      <c r="AE97">
        <f t="shared" si="5"/>
        <v>40.747995356559365</v>
      </c>
      <c r="AF97">
        <f t="shared" si="5"/>
        <v>77.814245859228564</v>
      </c>
      <c r="AG97">
        <f t="shared" si="5"/>
        <v>70.103241625732963</v>
      </c>
      <c r="AH97">
        <f t="shared" si="5"/>
        <v>40.313575313575313</v>
      </c>
      <c r="AI97">
        <f t="shared" si="5"/>
        <v>41.62422544775486</v>
      </c>
      <c r="AJ97">
        <f t="shared" si="5"/>
        <v>65.880330741922435</v>
      </c>
      <c r="AK97">
        <f t="shared" si="5"/>
        <v>82.343202741126632</v>
      </c>
    </row>
    <row r="98" spans="1:37">
      <c r="A98" s="100" t="s">
        <v>127</v>
      </c>
      <c r="C98">
        <f>AVERAGEIF($A$11:$A$92,$A$98,_xlfn.ANCHORARRAY(C11))</f>
        <v>89.489121989121998</v>
      </c>
      <c r="D98">
        <f>AVERAGEIF($A$11:$A$92,$A$98,_xlfn.ANCHORARRAY(D11))</f>
        <v>95.583696940314582</v>
      </c>
      <c r="E98">
        <f t="shared" ref="E98:AK98" si="6">AVERAGEIF($A$11:$A$92,$A$98,_xlfn.ANCHORARRAY(E11))</f>
        <v>87.215111277611285</v>
      </c>
      <c r="F98">
        <f t="shared" si="6"/>
        <v>86.273809523809533</v>
      </c>
      <c r="G98">
        <f t="shared" si="6"/>
        <v>69.510646035155816</v>
      </c>
      <c r="H98">
        <f t="shared" si="6"/>
        <v>59.07295482295482</v>
      </c>
      <c r="I98">
        <f t="shared" si="6"/>
        <v>76.166820924173877</v>
      </c>
      <c r="J98">
        <f t="shared" si="6"/>
        <v>85.440574131750608</v>
      </c>
      <c r="K98">
        <f t="shared" si="6"/>
        <v>82.660887723387731</v>
      </c>
      <c r="L98">
        <f t="shared" si="6"/>
        <v>75.399430226636099</v>
      </c>
      <c r="M98">
        <f t="shared" si="6"/>
        <v>58.63021727727611</v>
      </c>
      <c r="N98">
        <f t="shared" si="6"/>
        <v>58.462224957322995</v>
      </c>
      <c r="O98">
        <f t="shared" si="6"/>
        <v>55.570052677895816</v>
      </c>
      <c r="P98">
        <f t="shared" si="6"/>
        <v>93.607328945564248</v>
      </c>
      <c r="Q98">
        <f t="shared" si="6"/>
        <v>78.762591575091562</v>
      </c>
      <c r="R98">
        <f t="shared" si="6"/>
        <v>81.836038961038952</v>
      </c>
      <c r="S98">
        <f t="shared" si="6"/>
        <v>60.756194785606553</v>
      </c>
      <c r="T98">
        <f t="shared" si="6"/>
        <v>81.394233217762647</v>
      </c>
      <c r="U98">
        <f t="shared" si="6"/>
        <v>58.808503996003992</v>
      </c>
      <c r="V98">
        <f t="shared" si="6"/>
        <v>63.79097971745032</v>
      </c>
      <c r="W98">
        <f t="shared" si="6"/>
        <v>53.739842220234365</v>
      </c>
      <c r="X98">
        <f t="shared" si="6"/>
        <v>50.138483883581934</v>
      </c>
      <c r="Y98">
        <f t="shared" si="6"/>
        <v>65.792600826914537</v>
      </c>
      <c r="Z98">
        <f t="shared" si="6"/>
        <v>47.88452905119572</v>
      </c>
      <c r="AA98">
        <f t="shared" si="6"/>
        <v>54.451480618147286</v>
      </c>
      <c r="AB98">
        <f t="shared" si="6"/>
        <v>83.438310708898939</v>
      </c>
      <c r="AC98">
        <f t="shared" si="6"/>
        <v>74.364381569773741</v>
      </c>
      <c r="AD98">
        <f t="shared" si="6"/>
        <v>44.530130363463691</v>
      </c>
      <c r="AE98">
        <f t="shared" si="6"/>
        <v>43.071288506337531</v>
      </c>
      <c r="AF98">
        <f t="shared" si="6"/>
        <v>77.344198950408114</v>
      </c>
      <c r="AG98">
        <f t="shared" si="6"/>
        <v>78.926933768845544</v>
      </c>
      <c r="AH98">
        <f t="shared" si="6"/>
        <v>49.772116772116775</v>
      </c>
      <c r="AI98">
        <f t="shared" si="6"/>
        <v>37.757601875248938</v>
      </c>
      <c r="AJ98">
        <f t="shared" si="6"/>
        <v>77.488483738483723</v>
      </c>
      <c r="AK98">
        <f t="shared" si="6"/>
        <v>83.243818681318686</v>
      </c>
    </row>
    <row r="99" spans="1:37">
      <c r="A99" s="100" t="s">
        <v>122</v>
      </c>
      <c r="C99">
        <f>AVERAGEIF($A$11:$A$92,$A$99,_xlfn.ANCHORARRAY(C11))</f>
        <v>79.305416805416797</v>
      </c>
      <c r="D99">
        <f t="shared" ref="D99:AK99" si="7">AVERAGEIF($A$11:$A$92,$A$99,_xlfn.ANCHORARRAY(D11))</f>
        <v>86.946386946386937</v>
      </c>
      <c r="E99">
        <f t="shared" si="7"/>
        <v>73.267010767010774</v>
      </c>
      <c r="F99">
        <f t="shared" si="7"/>
        <v>60.000832500832502</v>
      </c>
      <c r="G99">
        <f t="shared" si="7"/>
        <v>53.998511776289554</v>
      </c>
      <c r="H99">
        <f t="shared" si="7"/>
        <v>59.656331322997993</v>
      </c>
      <c r="I99">
        <f t="shared" si="7"/>
        <v>44.91804491804492</v>
      </c>
      <c r="J99">
        <f t="shared" si="7"/>
        <v>74.94486994486995</v>
      </c>
      <c r="K99">
        <f t="shared" si="7"/>
        <v>75.993034743034741</v>
      </c>
      <c r="L99">
        <f t="shared" si="7"/>
        <v>70.244785517512796</v>
      </c>
      <c r="M99">
        <f t="shared" si="7"/>
        <v>50.260942760942754</v>
      </c>
      <c r="N99">
        <f t="shared" si="7"/>
        <v>56.261870845204179</v>
      </c>
      <c r="O99">
        <f t="shared" si="7"/>
        <v>51.571954280287606</v>
      </c>
      <c r="P99">
        <f t="shared" si="7"/>
        <v>93.706709956709958</v>
      </c>
      <c r="Q99">
        <f t="shared" si="7"/>
        <v>74.487780737780739</v>
      </c>
      <c r="R99">
        <f t="shared" si="7"/>
        <v>75.146381396381415</v>
      </c>
      <c r="S99">
        <f t="shared" si="7"/>
        <v>46.666250416250413</v>
      </c>
      <c r="T99">
        <f t="shared" si="7"/>
        <v>68.822705072705062</v>
      </c>
      <c r="U99">
        <f t="shared" si="7"/>
        <v>58.959512709512715</v>
      </c>
      <c r="V99">
        <f t="shared" si="7"/>
        <v>59.731888481888483</v>
      </c>
      <c r="W99">
        <f t="shared" si="7"/>
        <v>49.193224471002246</v>
      </c>
      <c r="X99">
        <f t="shared" si="7"/>
        <v>44.615507948841277</v>
      </c>
      <c r="Y99">
        <f t="shared" si="7"/>
        <v>71.21518913185578</v>
      </c>
      <c r="Z99">
        <f t="shared" si="7"/>
        <v>58.578975037308368</v>
      </c>
      <c r="AA99">
        <f t="shared" si="7"/>
        <v>49.441746525079857</v>
      </c>
      <c r="AB99">
        <f t="shared" si="7"/>
        <v>77.526715708533885</v>
      </c>
      <c r="AC99">
        <f t="shared" si="7"/>
        <v>64.864736086958317</v>
      </c>
      <c r="AD99">
        <f t="shared" si="7"/>
        <v>36.856600189933523</v>
      </c>
      <c r="AE99">
        <f t="shared" si="7"/>
        <v>48.788499309332643</v>
      </c>
      <c r="AF99">
        <f t="shared" si="7"/>
        <v>76.571936294158533</v>
      </c>
      <c r="AG99">
        <f t="shared" si="7"/>
        <v>71.293845043845039</v>
      </c>
      <c r="AH99">
        <f t="shared" si="7"/>
        <v>47.54315129315129</v>
      </c>
      <c r="AI99">
        <f t="shared" si="7"/>
        <v>47.261118511118504</v>
      </c>
      <c r="AJ99">
        <f t="shared" si="7"/>
        <v>58.53597791097792</v>
      </c>
      <c r="AK99">
        <f t="shared" si="7"/>
        <v>57.581030081030072</v>
      </c>
    </row>
    <row r="100" spans="1:37">
      <c r="A100" s="100" t="s">
        <v>110</v>
      </c>
      <c r="C100">
        <f>AVERAGEIF($A$11:$A$92,$A$100,_xlfn.ANCHORARRAY(C11))</f>
        <v>84.612283141694903</v>
      </c>
      <c r="D100">
        <f t="shared" ref="D100:AK100" si="8">AVERAGEIF($A$11:$A$92,$A$100,_xlfn.ANCHORARRAY(D11))</f>
        <v>81.52057093233563</v>
      </c>
      <c r="E100">
        <f t="shared" si="8"/>
        <v>82.421296024237222</v>
      </c>
      <c r="F100">
        <f t="shared" si="8"/>
        <v>77.169823640411892</v>
      </c>
      <c r="G100">
        <f t="shared" si="8"/>
        <v>65.844881368768938</v>
      </c>
      <c r="H100">
        <f t="shared" si="8"/>
        <v>57.271552884297975</v>
      </c>
      <c r="I100">
        <f t="shared" si="8"/>
        <v>57.694409588873256</v>
      </c>
      <c r="J100">
        <f t="shared" si="8"/>
        <v>82.7949544688299</v>
      </c>
      <c r="K100">
        <f t="shared" si="8"/>
        <v>64.008517434122979</v>
      </c>
      <c r="L100">
        <f t="shared" si="8"/>
        <v>61.551316330728092</v>
      </c>
      <c r="M100">
        <f t="shared" si="8"/>
        <v>51.335937311169502</v>
      </c>
      <c r="N100">
        <f t="shared" si="8"/>
        <v>55.108470068100985</v>
      </c>
      <c r="O100">
        <f t="shared" si="8"/>
        <v>51.656861449097228</v>
      </c>
      <c r="P100">
        <f t="shared" si="8"/>
        <v>95.847485847485856</v>
      </c>
      <c r="Q100">
        <f t="shared" si="8"/>
        <v>79.425362219479879</v>
      </c>
      <c r="R100">
        <f t="shared" si="8"/>
        <v>78.824117059411165</v>
      </c>
      <c r="S100">
        <f t="shared" si="8"/>
        <v>41.263157738071229</v>
      </c>
      <c r="T100">
        <f t="shared" si="8"/>
        <v>72.491702837723594</v>
      </c>
      <c r="U100">
        <f t="shared" si="8"/>
        <v>48.640782516215033</v>
      </c>
      <c r="V100">
        <f t="shared" si="8"/>
        <v>60.845097915455469</v>
      </c>
      <c r="W100">
        <f t="shared" si="8"/>
        <v>56.52320311671977</v>
      </c>
      <c r="X100">
        <f t="shared" si="8"/>
        <v>47.094917769658252</v>
      </c>
      <c r="Y100">
        <f t="shared" si="8"/>
        <v>67.902837902837888</v>
      </c>
      <c r="Z100">
        <f t="shared" si="8"/>
        <v>60.435948067527015</v>
      </c>
      <c r="AA100">
        <f t="shared" si="8"/>
        <v>46.391538267183257</v>
      </c>
      <c r="AB100">
        <f t="shared" si="8"/>
        <v>68.032540670038401</v>
      </c>
      <c r="AC100">
        <f t="shared" si="8"/>
        <v>65.728714072215567</v>
      </c>
      <c r="AD100">
        <f t="shared" si="8"/>
        <v>45.884019136083118</v>
      </c>
      <c r="AE100">
        <f t="shared" si="8"/>
        <v>45.539135392342153</v>
      </c>
      <c r="AF100">
        <f t="shared" si="8"/>
        <v>74.063399867746369</v>
      </c>
      <c r="AG100">
        <f t="shared" si="8"/>
        <v>75.790501309532459</v>
      </c>
      <c r="AH100">
        <f t="shared" si="8"/>
        <v>42.330858299716425</v>
      </c>
      <c r="AI100">
        <f t="shared" si="8"/>
        <v>42.373448350956998</v>
      </c>
      <c r="AJ100">
        <f t="shared" si="8"/>
        <v>64.700133028306396</v>
      </c>
      <c r="AK100">
        <f t="shared" si="8"/>
        <v>70.021309454017526</v>
      </c>
    </row>
  </sheetData>
  <mergeCells count="1">
    <mergeCell ref="Y5:AA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8B4F1-6E79-44E2-81E5-A4627BA48457}">
  <dimension ref="A1:CL155"/>
  <sheetViews>
    <sheetView topLeftCell="A112" zoomScale="60" zoomScaleNormal="60" workbookViewId="0">
      <selection activeCell="A12" sqref="A12"/>
    </sheetView>
  </sheetViews>
  <sheetFormatPr defaultRowHeight="14.5"/>
  <cols>
    <col min="79" max="79" width="8.7265625" customWidth="1"/>
  </cols>
  <sheetData>
    <row r="1" spans="1:90">
      <c r="A1" s="1"/>
      <c r="B1" t="s">
        <v>0</v>
      </c>
      <c r="C1" t="s">
        <v>1</v>
      </c>
      <c r="D1" t="s">
        <v>1</v>
      </c>
      <c r="E1" t="s">
        <v>1</v>
      </c>
      <c r="F1" t="s">
        <v>1</v>
      </c>
      <c r="G1" t="s">
        <v>1</v>
      </c>
      <c r="H1" t="s">
        <v>1</v>
      </c>
      <c r="I1" t="s">
        <v>1</v>
      </c>
      <c r="J1" t="s">
        <v>1</v>
      </c>
      <c r="K1" t="s">
        <v>1</v>
      </c>
      <c r="L1" t="s">
        <v>1</v>
      </c>
      <c r="M1" t="s">
        <v>1</v>
      </c>
      <c r="N1" t="s">
        <v>1</v>
      </c>
      <c r="O1" t="s">
        <v>1</v>
      </c>
      <c r="P1" t="s">
        <v>1</v>
      </c>
      <c r="Q1" t="s">
        <v>1</v>
      </c>
      <c r="R1" t="s">
        <v>1</v>
      </c>
      <c r="U1" t="s">
        <v>1</v>
      </c>
      <c r="V1" t="s">
        <v>1</v>
      </c>
      <c r="W1" t="s">
        <v>1</v>
      </c>
      <c r="X1" t="s">
        <v>1</v>
      </c>
      <c r="Y1" t="s">
        <v>1</v>
      </c>
      <c r="Z1" t="s">
        <v>1</v>
      </c>
      <c r="AA1" t="s">
        <v>1</v>
      </c>
      <c r="AB1" t="s">
        <v>1</v>
      </c>
      <c r="AC1" t="s">
        <v>1</v>
      </c>
      <c r="AD1" t="s">
        <v>1</v>
      </c>
      <c r="AE1" t="s">
        <v>1</v>
      </c>
      <c r="AF1" t="s">
        <v>1</v>
      </c>
      <c r="AG1" t="s">
        <v>1</v>
      </c>
      <c r="AH1" t="s">
        <v>1</v>
      </c>
      <c r="AI1" t="s">
        <v>1</v>
      </c>
      <c r="AJ1" t="s">
        <v>1</v>
      </c>
      <c r="AK1" t="s">
        <v>1</v>
      </c>
      <c r="AL1" t="s">
        <v>1</v>
      </c>
      <c r="AM1" t="s">
        <v>1</v>
      </c>
      <c r="AN1" t="s">
        <v>1</v>
      </c>
      <c r="AO1" t="s">
        <v>1</v>
      </c>
      <c r="AP1" t="s">
        <v>1</v>
      </c>
      <c r="AQ1" t="s">
        <v>1</v>
      </c>
      <c r="AR1" t="s">
        <v>1</v>
      </c>
      <c r="AS1" t="s">
        <v>1</v>
      </c>
      <c r="AT1" t="s">
        <v>1</v>
      </c>
      <c r="AU1" t="s">
        <v>1</v>
      </c>
      <c r="AV1" t="s">
        <v>1</v>
      </c>
      <c r="AW1" t="s">
        <v>1</v>
      </c>
      <c r="AX1" t="s">
        <v>1</v>
      </c>
      <c r="AY1" t="s">
        <v>1</v>
      </c>
      <c r="AZ1" t="s">
        <v>1</v>
      </c>
      <c r="BA1" t="s">
        <v>1</v>
      </c>
      <c r="BB1" t="s">
        <v>1</v>
      </c>
      <c r="BC1" t="s">
        <v>1</v>
      </c>
      <c r="BD1" t="s">
        <v>1</v>
      </c>
      <c r="BE1" t="s">
        <v>1</v>
      </c>
      <c r="BF1" t="s">
        <v>1</v>
      </c>
      <c r="BG1" t="s">
        <v>1</v>
      </c>
      <c r="BH1" t="s">
        <v>1</v>
      </c>
      <c r="BI1" t="s">
        <v>1</v>
      </c>
      <c r="BJ1" t="s">
        <v>1</v>
      </c>
      <c r="BK1" t="s">
        <v>1</v>
      </c>
      <c r="BM1" t="s">
        <v>1</v>
      </c>
      <c r="BN1" t="s">
        <v>1</v>
      </c>
      <c r="BO1" t="s">
        <v>1</v>
      </c>
      <c r="BP1" t="s">
        <v>1</v>
      </c>
      <c r="BQ1" t="s">
        <v>1</v>
      </c>
      <c r="BR1" t="s">
        <v>1</v>
      </c>
      <c r="BT1" t="s">
        <v>1</v>
      </c>
      <c r="BU1" t="s">
        <v>1</v>
      </c>
      <c r="BV1" t="s">
        <v>1</v>
      </c>
      <c r="BW1" t="s">
        <v>1</v>
      </c>
      <c r="BY1" t="s">
        <v>1</v>
      </c>
      <c r="BZ1" t="s">
        <v>1</v>
      </c>
      <c r="CA1" t="s">
        <v>1</v>
      </c>
      <c r="CB1" t="s">
        <v>1</v>
      </c>
      <c r="CC1" t="s">
        <v>1</v>
      </c>
      <c r="CD1" t="s">
        <v>1</v>
      </c>
      <c r="CE1" t="s">
        <v>1</v>
      </c>
      <c r="CF1" t="s">
        <v>1</v>
      </c>
      <c r="CG1" t="s">
        <v>1</v>
      </c>
      <c r="CH1" t="s">
        <v>1</v>
      </c>
      <c r="CI1" t="s">
        <v>1</v>
      </c>
      <c r="CJ1" t="s">
        <v>1</v>
      </c>
      <c r="CK1" t="s">
        <v>1</v>
      </c>
    </row>
    <row r="2" spans="1:90">
      <c r="A2" s="1"/>
      <c r="B2" s="2" t="s">
        <v>2</v>
      </c>
      <c r="C2" t="s">
        <v>3</v>
      </c>
      <c r="D2" t="s">
        <v>3</v>
      </c>
      <c r="E2" t="s">
        <v>3</v>
      </c>
      <c r="F2" t="s">
        <v>3</v>
      </c>
      <c r="G2" t="s">
        <v>3</v>
      </c>
      <c r="H2" t="s">
        <v>3</v>
      </c>
      <c r="I2" t="s">
        <v>3</v>
      </c>
      <c r="J2" t="s">
        <v>3</v>
      </c>
      <c r="K2" t="s">
        <v>3</v>
      </c>
      <c r="L2" t="s">
        <v>3</v>
      </c>
      <c r="M2" t="s">
        <v>4</v>
      </c>
      <c r="N2" t="s">
        <v>4</v>
      </c>
      <c r="O2" t="s">
        <v>4</v>
      </c>
      <c r="P2" t="s">
        <v>4</v>
      </c>
      <c r="Q2" t="s">
        <v>4</v>
      </c>
      <c r="R2" t="s">
        <v>4</v>
      </c>
      <c r="S2" t="s">
        <v>4</v>
      </c>
      <c r="T2" t="s">
        <v>4</v>
      </c>
      <c r="U2" t="s">
        <v>4</v>
      </c>
      <c r="V2" t="s">
        <v>4</v>
      </c>
      <c r="W2" t="s">
        <v>4</v>
      </c>
      <c r="X2" t="s">
        <v>4</v>
      </c>
      <c r="Y2" t="s">
        <v>4</v>
      </c>
      <c r="Z2" t="s">
        <v>4</v>
      </c>
      <c r="AA2" t="s">
        <v>4</v>
      </c>
      <c r="AB2" t="s">
        <v>4</v>
      </c>
      <c r="AC2" t="s">
        <v>4</v>
      </c>
      <c r="AD2" t="s">
        <v>4</v>
      </c>
      <c r="AE2" t="s">
        <v>4</v>
      </c>
      <c r="AF2" t="s">
        <v>4</v>
      </c>
      <c r="AG2" t="s">
        <v>4</v>
      </c>
      <c r="AH2" t="s">
        <v>5</v>
      </c>
      <c r="AI2" t="s">
        <v>5</v>
      </c>
      <c r="AJ2" t="s">
        <v>5</v>
      </c>
      <c r="AK2" t="s">
        <v>5</v>
      </c>
      <c r="AL2" t="s">
        <v>5</v>
      </c>
      <c r="AM2" t="s">
        <v>5</v>
      </c>
      <c r="AN2" t="s">
        <v>5</v>
      </c>
      <c r="AO2" t="s">
        <v>5</v>
      </c>
      <c r="AP2" t="s">
        <v>5</v>
      </c>
      <c r="AQ2" t="s">
        <v>5</v>
      </c>
      <c r="AR2" t="s">
        <v>5</v>
      </c>
      <c r="AS2" t="s">
        <v>5</v>
      </c>
      <c r="AT2" t="s">
        <v>5</v>
      </c>
      <c r="AU2" t="s">
        <v>5</v>
      </c>
      <c r="AV2" t="s">
        <v>5</v>
      </c>
      <c r="AW2" t="s">
        <v>5</v>
      </c>
      <c r="AX2" t="s">
        <v>5</v>
      </c>
      <c r="AY2" t="s">
        <v>5</v>
      </c>
      <c r="AZ2" t="s">
        <v>7</v>
      </c>
      <c r="BA2" t="s">
        <v>7</v>
      </c>
      <c r="BB2" t="s">
        <v>7</v>
      </c>
      <c r="BC2" t="s">
        <v>7</v>
      </c>
      <c r="BD2" t="s">
        <v>7</v>
      </c>
      <c r="BE2" t="s">
        <v>7</v>
      </c>
      <c r="BF2" t="s">
        <v>7</v>
      </c>
      <c r="BG2" t="s">
        <v>7</v>
      </c>
      <c r="BH2" t="s">
        <v>7</v>
      </c>
      <c r="BI2" t="s">
        <v>7</v>
      </c>
      <c r="BJ2" t="s">
        <v>7</v>
      </c>
      <c r="BK2" t="s">
        <v>7</v>
      </c>
      <c r="BL2" t="s">
        <v>7</v>
      </c>
      <c r="BM2" t="s">
        <v>7</v>
      </c>
      <c r="BN2" t="s">
        <v>7</v>
      </c>
      <c r="BO2" t="s">
        <v>7</v>
      </c>
      <c r="BP2" t="s">
        <v>7</v>
      </c>
      <c r="BQ2" t="s">
        <v>7</v>
      </c>
      <c r="BR2" t="s">
        <v>7</v>
      </c>
      <c r="BS2" t="s">
        <v>7</v>
      </c>
      <c r="BT2" t="s">
        <v>7</v>
      </c>
      <c r="BU2" t="s">
        <v>7</v>
      </c>
      <c r="BV2" t="s">
        <v>7</v>
      </c>
      <c r="BW2" t="s">
        <v>7</v>
      </c>
      <c r="BX2" t="s">
        <v>7</v>
      </c>
      <c r="BY2" t="s">
        <v>7</v>
      </c>
      <c r="BZ2" t="s">
        <v>7</v>
      </c>
      <c r="CA2" t="s">
        <v>7</v>
      </c>
      <c r="CB2" t="s">
        <v>6</v>
      </c>
      <c r="CC2" t="s">
        <v>6</v>
      </c>
      <c r="CD2" t="s">
        <v>6</v>
      </c>
      <c r="CE2" t="s">
        <v>6</v>
      </c>
      <c r="CF2" t="s">
        <v>6</v>
      </c>
      <c r="CG2" t="s">
        <v>6</v>
      </c>
      <c r="CH2" t="s">
        <v>6</v>
      </c>
      <c r="CI2" t="s">
        <v>6</v>
      </c>
      <c r="CJ2" t="s">
        <v>6</v>
      </c>
      <c r="CK2" t="s">
        <v>6</v>
      </c>
    </row>
    <row r="3" spans="1:90" ht="15.5">
      <c r="A3" s="1"/>
      <c r="B3" s="3" t="s">
        <v>8</v>
      </c>
      <c r="C3" s="3" t="s">
        <v>9</v>
      </c>
      <c r="D3" s="3"/>
      <c r="E3" s="3" t="s">
        <v>9</v>
      </c>
      <c r="F3" s="3"/>
      <c r="G3" s="3" t="s">
        <v>9</v>
      </c>
      <c r="H3" s="3"/>
      <c r="I3" s="3" t="s">
        <v>9</v>
      </c>
      <c r="J3" s="3"/>
      <c r="K3" s="3" t="s">
        <v>9</v>
      </c>
      <c r="L3" s="3" t="s">
        <v>9</v>
      </c>
      <c r="M3" s="3" t="s">
        <v>9</v>
      </c>
      <c r="N3" s="3"/>
      <c r="O3" s="3" t="s">
        <v>9</v>
      </c>
      <c r="P3" s="3"/>
      <c r="Q3" s="3" t="s">
        <v>9</v>
      </c>
      <c r="R3" s="3"/>
      <c r="S3" s="3" t="s">
        <v>9</v>
      </c>
      <c r="T3" s="3"/>
      <c r="U3" s="3"/>
      <c r="V3" s="3"/>
      <c r="W3" s="3"/>
      <c r="X3" s="3"/>
      <c r="Y3" s="3"/>
      <c r="Z3" s="3"/>
      <c r="AA3" s="3"/>
      <c r="AB3" s="3"/>
      <c r="AC3" s="3"/>
      <c r="AD3" s="3"/>
      <c r="AE3" s="3" t="s">
        <v>9</v>
      </c>
      <c r="AF3" s="3" t="s">
        <v>9</v>
      </c>
      <c r="AG3" s="3" t="s">
        <v>9</v>
      </c>
      <c r="AH3" s="3" t="s">
        <v>9</v>
      </c>
      <c r="AI3" s="3"/>
      <c r="AJ3" s="3" t="s">
        <v>9</v>
      </c>
      <c r="AK3" s="3"/>
      <c r="AL3" s="3" t="s">
        <v>9</v>
      </c>
      <c r="AM3" s="3"/>
      <c r="AN3" s="3" t="s">
        <v>9</v>
      </c>
      <c r="AO3" s="3"/>
      <c r="AP3" s="3" t="s">
        <v>9</v>
      </c>
      <c r="AQ3" s="3"/>
      <c r="AR3" s="3" t="s">
        <v>9</v>
      </c>
      <c r="AS3" s="3"/>
      <c r="AT3" s="3" t="s">
        <v>9</v>
      </c>
      <c r="AU3" s="3" t="s">
        <v>9</v>
      </c>
      <c r="AV3" s="3" t="s">
        <v>9</v>
      </c>
      <c r="AW3" s="3" t="s">
        <v>9</v>
      </c>
      <c r="AX3" s="3" t="s">
        <v>9</v>
      </c>
      <c r="AY3" s="3" t="s">
        <v>9</v>
      </c>
      <c r="AZ3" s="3" t="s">
        <v>9</v>
      </c>
      <c r="BA3" s="3"/>
      <c r="BB3" s="3"/>
      <c r="BC3" s="3"/>
      <c r="BD3" s="3"/>
      <c r="BE3" s="3"/>
      <c r="BF3" s="3"/>
      <c r="BG3" s="3"/>
      <c r="BH3" s="3"/>
      <c r="BI3" s="3"/>
      <c r="BJ3" s="3"/>
      <c r="BK3" s="3"/>
      <c r="BL3" s="3" t="s">
        <v>9</v>
      </c>
      <c r="BM3" s="3"/>
      <c r="BN3" s="3"/>
      <c r="BO3" s="3"/>
      <c r="BP3" s="3"/>
      <c r="BQ3" s="3"/>
      <c r="BR3" s="3" t="s">
        <v>9</v>
      </c>
      <c r="BS3" s="3" t="s">
        <v>9</v>
      </c>
      <c r="BT3" s="3"/>
      <c r="BU3" s="3"/>
      <c r="BV3" s="3"/>
      <c r="BW3" s="3"/>
      <c r="BX3" s="3" t="s">
        <v>9</v>
      </c>
      <c r="BY3" s="3"/>
      <c r="BZ3" s="3"/>
      <c r="CA3" s="3"/>
      <c r="CB3" s="3" t="s">
        <v>9</v>
      </c>
      <c r="CC3" s="3"/>
      <c r="CD3" s="3" t="s">
        <v>9</v>
      </c>
      <c r="CE3" s="3"/>
      <c r="CF3" s="3" t="s">
        <v>9</v>
      </c>
      <c r="CG3" s="3"/>
      <c r="CH3" s="3" t="s">
        <v>9</v>
      </c>
      <c r="CI3" s="3"/>
      <c r="CJ3" s="3" t="s">
        <v>9</v>
      </c>
      <c r="CK3" s="3"/>
    </row>
    <row r="4" spans="1:90" ht="15.5">
      <c r="A4" s="1"/>
      <c r="B4" s="3" t="s">
        <v>429</v>
      </c>
      <c r="C4" s="3"/>
      <c r="D4" s="3" t="s">
        <v>9</v>
      </c>
      <c r="E4" s="3"/>
      <c r="F4" s="3" t="s">
        <v>9</v>
      </c>
      <c r="G4" s="3"/>
      <c r="H4" s="3" t="s">
        <v>9</v>
      </c>
      <c r="I4" s="3"/>
      <c r="J4" s="3" t="s">
        <v>9</v>
      </c>
      <c r="K4" s="3"/>
      <c r="L4" s="3"/>
      <c r="M4" s="3"/>
      <c r="N4" s="3" t="s">
        <v>9</v>
      </c>
      <c r="O4" s="3"/>
      <c r="P4" s="3" t="s">
        <v>9</v>
      </c>
      <c r="Q4" s="3"/>
      <c r="R4" s="3" t="s">
        <v>9</v>
      </c>
      <c r="S4" s="3"/>
      <c r="T4" s="3" t="s">
        <v>9</v>
      </c>
      <c r="U4" s="3"/>
      <c r="V4" s="3"/>
      <c r="W4" s="3"/>
      <c r="X4" s="3"/>
      <c r="Y4" s="3"/>
      <c r="Z4" s="3"/>
      <c r="AA4" s="3"/>
      <c r="AB4" s="3"/>
      <c r="AC4" s="3"/>
      <c r="AD4" s="3"/>
      <c r="AE4" s="3"/>
      <c r="AF4" s="3"/>
      <c r="AG4" s="3"/>
      <c r="AH4" s="3"/>
      <c r="AI4" s="3" t="s">
        <v>9</v>
      </c>
      <c r="AJ4" s="3"/>
      <c r="AK4" s="3" t="s">
        <v>9</v>
      </c>
      <c r="AL4" s="3"/>
      <c r="AM4" s="3" t="s">
        <v>9</v>
      </c>
      <c r="AN4" s="3"/>
      <c r="AO4" s="3" t="s">
        <v>9</v>
      </c>
      <c r="AP4" s="3"/>
      <c r="AQ4" s="3" t="s">
        <v>9</v>
      </c>
      <c r="AR4" s="3"/>
      <c r="AS4" s="3" t="s">
        <v>9</v>
      </c>
      <c r="AT4" s="3"/>
      <c r="AU4" s="3"/>
      <c r="AV4" s="3"/>
      <c r="AW4" s="3"/>
      <c r="AX4" s="3"/>
      <c r="AY4" s="3"/>
      <c r="AZ4" s="3"/>
      <c r="BA4" s="3" t="s">
        <v>9</v>
      </c>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t="s">
        <v>9</v>
      </c>
      <c r="CD4" s="3"/>
      <c r="CE4" s="3" t="s">
        <v>9</v>
      </c>
      <c r="CF4" s="3"/>
      <c r="CG4" s="3" t="s">
        <v>9</v>
      </c>
      <c r="CH4" s="3"/>
      <c r="CI4" s="3" t="s">
        <v>9</v>
      </c>
      <c r="CJ4" s="3"/>
      <c r="CK4" s="3" t="s">
        <v>9</v>
      </c>
    </row>
    <row r="5" spans="1:90" ht="15.5">
      <c r="A5" s="1"/>
      <c r="B5" s="3" t="s">
        <v>548</v>
      </c>
      <c r="C5" s="3" t="s">
        <v>9</v>
      </c>
      <c r="D5" s="3"/>
      <c r="E5" s="3" t="s">
        <v>9</v>
      </c>
      <c r="F5" s="3"/>
      <c r="G5" s="3" t="s">
        <v>9</v>
      </c>
      <c r="H5" s="3"/>
      <c r="I5" s="3" t="s">
        <v>9</v>
      </c>
      <c r="J5" s="3"/>
      <c r="K5" s="3"/>
      <c r="L5" s="3"/>
      <c r="M5" s="3" t="s">
        <v>9</v>
      </c>
      <c r="N5" s="3"/>
      <c r="O5" s="3" t="s">
        <v>9</v>
      </c>
      <c r="P5" s="3"/>
      <c r="Q5" s="3" t="s">
        <v>9</v>
      </c>
      <c r="R5" s="3"/>
      <c r="S5" s="3" t="s">
        <v>9</v>
      </c>
      <c r="T5" s="3"/>
      <c r="U5" s="3"/>
      <c r="V5" s="3"/>
      <c r="W5" s="3"/>
      <c r="X5" s="3"/>
      <c r="Y5" s="3"/>
      <c r="Z5" s="3"/>
      <c r="AA5" s="3"/>
      <c r="AB5" s="3"/>
      <c r="AC5" s="3"/>
      <c r="AD5" s="3"/>
      <c r="AE5" s="3"/>
      <c r="AF5" s="3"/>
      <c r="AG5" s="3"/>
      <c r="AH5" s="3" t="s">
        <v>9</v>
      </c>
      <c r="AI5" s="3"/>
      <c r="AJ5" s="3" t="s">
        <v>9</v>
      </c>
      <c r="AK5" s="3"/>
      <c r="AL5" s="3" t="s">
        <v>9</v>
      </c>
      <c r="AM5" s="3"/>
      <c r="AN5" s="3" t="s">
        <v>9</v>
      </c>
      <c r="AO5" s="3"/>
      <c r="AP5" s="3" t="s">
        <v>9</v>
      </c>
      <c r="AQ5" s="3"/>
      <c r="AR5" s="3" t="s">
        <v>9</v>
      </c>
      <c r="AS5" s="3"/>
      <c r="AT5" s="3"/>
      <c r="AU5" s="3"/>
      <c r="AV5" s="3"/>
      <c r="AW5" s="3"/>
      <c r="AX5" s="3"/>
      <c r="AY5" s="3"/>
      <c r="AZ5" s="3" t="s">
        <v>9</v>
      </c>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t="s">
        <v>9</v>
      </c>
      <c r="CC5" s="3"/>
      <c r="CD5" s="3" t="s">
        <v>9</v>
      </c>
      <c r="CE5" s="3"/>
      <c r="CF5" s="3" t="s">
        <v>9</v>
      </c>
      <c r="CG5" s="3"/>
      <c r="CH5" s="3" t="s">
        <v>9</v>
      </c>
      <c r="CI5" s="3"/>
      <c r="CJ5" s="3" t="s">
        <v>9</v>
      </c>
      <c r="CK5" s="3"/>
    </row>
    <row r="6" spans="1:90">
      <c r="A6" s="1"/>
      <c r="B6" t="s">
        <v>10</v>
      </c>
      <c r="K6" t="s">
        <v>11</v>
      </c>
      <c r="L6" t="s">
        <v>11</v>
      </c>
      <c r="AE6" t="s">
        <v>11</v>
      </c>
      <c r="AF6" t="s">
        <v>11</v>
      </c>
      <c r="AG6" t="s">
        <v>11</v>
      </c>
      <c r="AT6" t="s">
        <v>11</v>
      </c>
      <c r="AU6" t="s">
        <v>11</v>
      </c>
      <c r="AV6" t="s">
        <v>11</v>
      </c>
      <c r="AW6" t="s">
        <v>11</v>
      </c>
      <c r="AX6" t="s">
        <v>11</v>
      </c>
      <c r="AY6" t="s">
        <v>11</v>
      </c>
      <c r="BR6" t="s">
        <v>11</v>
      </c>
      <c r="BT6" t="s">
        <v>11</v>
      </c>
      <c r="BU6" t="s">
        <v>11</v>
      </c>
      <c r="BV6" t="s">
        <v>11</v>
      </c>
      <c r="BW6" t="s">
        <v>11</v>
      </c>
      <c r="BY6" t="s">
        <v>11</v>
      </c>
      <c r="BZ6" t="s">
        <v>11</v>
      </c>
      <c r="CA6" t="s">
        <v>11</v>
      </c>
    </row>
    <row r="7" spans="1:90" ht="34.5" customHeight="1">
      <c r="A7" s="1"/>
      <c r="B7" t="s">
        <v>12</v>
      </c>
      <c r="S7" s="241" t="s">
        <v>13</v>
      </c>
      <c r="T7" s="241"/>
      <c r="AR7" t="s">
        <v>14</v>
      </c>
      <c r="AW7" s="240" t="s">
        <v>15</v>
      </c>
      <c r="AX7" s="240"/>
      <c r="AY7" s="240"/>
      <c r="AZ7" s="241" t="s">
        <v>13</v>
      </c>
      <c r="BA7" s="241"/>
      <c r="BL7" s="4" t="s">
        <v>16</v>
      </c>
      <c r="BM7" s="240" t="s">
        <v>217</v>
      </c>
      <c r="BN7" s="240"/>
      <c r="BO7" s="240"/>
      <c r="BP7" s="240"/>
      <c r="BQ7" s="240"/>
      <c r="BS7" t="s">
        <v>17</v>
      </c>
      <c r="BX7" t="s">
        <v>17</v>
      </c>
    </row>
    <row r="8" spans="1:90">
      <c r="A8" s="6"/>
    </row>
    <row r="9" spans="1:90" ht="208.5" customHeight="1">
      <c r="A9" s="7"/>
      <c r="B9" s="8" t="s">
        <v>18</v>
      </c>
      <c r="C9" s="255" t="s">
        <v>19</v>
      </c>
      <c r="D9" s="256"/>
      <c r="E9" s="257" t="s">
        <v>20</v>
      </c>
      <c r="F9" s="257"/>
      <c r="G9" s="258" t="s">
        <v>21</v>
      </c>
      <c r="H9" s="258"/>
      <c r="I9" s="257" t="s">
        <v>22</v>
      </c>
      <c r="J9" s="257"/>
      <c r="K9" s="10" t="s">
        <v>23</v>
      </c>
      <c r="L9" s="11" t="s">
        <v>24</v>
      </c>
      <c r="M9" s="259" t="s">
        <v>25</v>
      </c>
      <c r="N9" s="260"/>
      <c r="O9" s="252" t="s">
        <v>26</v>
      </c>
      <c r="P9" s="252"/>
      <c r="Q9" s="260" t="s">
        <v>27</v>
      </c>
      <c r="R9" s="260"/>
      <c r="S9" s="261" t="s">
        <v>28</v>
      </c>
      <c r="T9" s="261"/>
      <c r="U9" s="252" t="s">
        <v>29</v>
      </c>
      <c r="V9" s="251"/>
      <c r="W9" s="251" t="s">
        <v>30</v>
      </c>
      <c r="X9" s="251"/>
      <c r="Y9" s="251" t="s">
        <v>31</v>
      </c>
      <c r="Z9" s="251"/>
      <c r="AA9" s="251" t="s">
        <v>32</v>
      </c>
      <c r="AB9" s="251"/>
      <c r="AC9" s="252" t="s">
        <v>33</v>
      </c>
      <c r="AD9" s="252"/>
      <c r="AE9" s="13" t="s">
        <v>34</v>
      </c>
      <c r="AF9" s="12" t="s">
        <v>35</v>
      </c>
      <c r="AG9" s="16" t="s">
        <v>36</v>
      </c>
      <c r="AH9" s="253" t="s">
        <v>37</v>
      </c>
      <c r="AI9" s="254"/>
      <c r="AJ9" s="249" t="s">
        <v>38</v>
      </c>
      <c r="AK9" s="249"/>
      <c r="AL9" s="254" t="s">
        <v>39</v>
      </c>
      <c r="AM9" s="254"/>
      <c r="AN9" s="249" t="s">
        <v>40</v>
      </c>
      <c r="AO9" s="249"/>
      <c r="AP9" s="254" t="s">
        <v>41</v>
      </c>
      <c r="AQ9" s="254"/>
      <c r="AR9" s="249" t="s">
        <v>42</v>
      </c>
      <c r="AS9" s="249"/>
      <c r="AT9" s="18" t="s">
        <v>43</v>
      </c>
      <c r="AU9" s="17" t="s">
        <v>44</v>
      </c>
      <c r="AV9" s="18" t="s">
        <v>45</v>
      </c>
      <c r="AW9" s="17" t="s">
        <v>46</v>
      </c>
      <c r="AX9" s="18" t="s">
        <v>47</v>
      </c>
      <c r="AY9" s="19" t="s">
        <v>48</v>
      </c>
      <c r="AZ9" s="245" t="s">
        <v>54</v>
      </c>
      <c r="BA9" s="246"/>
      <c r="BB9" s="247" t="s">
        <v>55</v>
      </c>
      <c r="BC9" s="248"/>
      <c r="BD9" s="248" t="s">
        <v>56</v>
      </c>
      <c r="BE9" s="248"/>
      <c r="BF9" s="248" t="s">
        <v>57</v>
      </c>
      <c r="BG9" s="248"/>
      <c r="BH9" s="248" t="s">
        <v>58</v>
      </c>
      <c r="BI9" s="248"/>
      <c r="BJ9" s="248" t="s">
        <v>59</v>
      </c>
      <c r="BK9" s="248"/>
      <c r="BL9" s="14" t="s">
        <v>60</v>
      </c>
      <c r="BM9" s="22" t="s">
        <v>61</v>
      </c>
      <c r="BN9" s="23" t="s">
        <v>62</v>
      </c>
      <c r="BO9" s="23" t="s">
        <v>63</v>
      </c>
      <c r="BP9" s="23" t="s">
        <v>64</v>
      </c>
      <c r="BQ9" s="23" t="s">
        <v>65</v>
      </c>
      <c r="BR9" s="20" t="s">
        <v>66</v>
      </c>
      <c r="BS9" s="14" t="s">
        <v>67</v>
      </c>
      <c r="BT9" s="22" t="s">
        <v>68</v>
      </c>
      <c r="BU9" s="20" t="s">
        <v>69</v>
      </c>
      <c r="BV9" s="22" t="s">
        <v>70</v>
      </c>
      <c r="BW9" s="20" t="s">
        <v>71</v>
      </c>
      <c r="BX9" s="14" t="s">
        <v>72</v>
      </c>
      <c r="BY9" s="22" t="s">
        <v>73</v>
      </c>
      <c r="BZ9" s="20" t="s">
        <v>74</v>
      </c>
      <c r="CA9" s="24" t="s">
        <v>75</v>
      </c>
      <c r="CB9" s="250" t="s">
        <v>49</v>
      </c>
      <c r="CC9" s="242"/>
      <c r="CD9" s="243" t="s">
        <v>50</v>
      </c>
      <c r="CE9" s="243"/>
      <c r="CF9" s="242" t="s">
        <v>51</v>
      </c>
      <c r="CG9" s="242"/>
      <c r="CH9" s="243" t="s">
        <v>52</v>
      </c>
      <c r="CI9" s="243"/>
      <c r="CJ9" s="242" t="s">
        <v>53</v>
      </c>
      <c r="CK9" s="244"/>
    </row>
    <row r="10" spans="1:90" ht="29">
      <c r="A10" s="25"/>
      <c r="B10" s="26" t="s">
        <v>76</v>
      </c>
      <c r="C10" s="9" t="s">
        <v>77</v>
      </c>
      <c r="D10" s="28" t="s">
        <v>78</v>
      </c>
      <c r="E10" s="27" t="s">
        <v>77</v>
      </c>
      <c r="F10" s="27" t="s">
        <v>78</v>
      </c>
      <c r="G10" s="28" t="s">
        <v>77</v>
      </c>
      <c r="H10" s="28" t="s">
        <v>78</v>
      </c>
      <c r="I10" s="27" t="s">
        <v>77</v>
      </c>
      <c r="J10" s="27" t="s">
        <v>78</v>
      </c>
      <c r="K10" s="28" t="s">
        <v>78</v>
      </c>
      <c r="L10" s="29" t="s">
        <v>78</v>
      </c>
      <c r="M10" s="30" t="s">
        <v>77</v>
      </c>
      <c r="N10" s="31" t="s">
        <v>78</v>
      </c>
      <c r="O10" s="15" t="s">
        <v>77</v>
      </c>
      <c r="P10" s="15" t="s">
        <v>78</v>
      </c>
      <c r="Q10" s="31" t="s">
        <v>77</v>
      </c>
      <c r="R10" s="31" t="s">
        <v>78</v>
      </c>
      <c r="S10" s="31" t="s">
        <v>77</v>
      </c>
      <c r="T10" s="31" t="s">
        <v>78</v>
      </c>
      <c r="U10" s="15" t="s">
        <v>77</v>
      </c>
      <c r="V10" s="15" t="s">
        <v>78</v>
      </c>
      <c r="W10" s="15" t="s">
        <v>77</v>
      </c>
      <c r="X10" s="15" t="s">
        <v>78</v>
      </c>
      <c r="Y10" s="15" t="s">
        <v>77</v>
      </c>
      <c r="Z10" s="15" t="s">
        <v>78</v>
      </c>
      <c r="AA10" s="15" t="s">
        <v>77</v>
      </c>
      <c r="AB10" s="15" t="s">
        <v>78</v>
      </c>
      <c r="AC10" s="15" t="s">
        <v>77</v>
      </c>
      <c r="AD10" s="15" t="s">
        <v>78</v>
      </c>
      <c r="AE10" s="31" t="s">
        <v>78</v>
      </c>
      <c r="AF10" s="15" t="s">
        <v>78</v>
      </c>
      <c r="AG10" s="32" t="s">
        <v>78</v>
      </c>
      <c r="AH10" s="33" t="s">
        <v>77</v>
      </c>
      <c r="AI10" s="35" t="s">
        <v>78</v>
      </c>
      <c r="AJ10" s="34" t="s">
        <v>77</v>
      </c>
      <c r="AK10" s="34" t="s">
        <v>78</v>
      </c>
      <c r="AL10" s="35" t="s">
        <v>77</v>
      </c>
      <c r="AM10" s="35" t="s">
        <v>78</v>
      </c>
      <c r="AN10" s="34" t="s">
        <v>77</v>
      </c>
      <c r="AO10" s="34" t="s">
        <v>78</v>
      </c>
      <c r="AP10" s="35" t="s">
        <v>77</v>
      </c>
      <c r="AQ10" s="35" t="s">
        <v>78</v>
      </c>
      <c r="AR10" s="34" t="s">
        <v>77</v>
      </c>
      <c r="AS10" s="34" t="s">
        <v>78</v>
      </c>
      <c r="AT10" s="35" t="s">
        <v>78</v>
      </c>
      <c r="AU10" s="34" t="s">
        <v>78</v>
      </c>
      <c r="AV10" s="35" t="s">
        <v>78</v>
      </c>
      <c r="AW10" s="34" t="s">
        <v>78</v>
      </c>
      <c r="AX10" s="35" t="s">
        <v>78</v>
      </c>
      <c r="AY10" s="36" t="s">
        <v>78</v>
      </c>
      <c r="AZ10" s="40" t="s">
        <v>77</v>
      </c>
      <c r="BA10" s="40" t="s">
        <v>78</v>
      </c>
      <c r="BB10" s="21" t="s">
        <v>77</v>
      </c>
      <c r="BC10" s="21" t="s">
        <v>78</v>
      </c>
      <c r="BD10" s="21" t="s">
        <v>77</v>
      </c>
      <c r="BE10" s="21" t="s">
        <v>78</v>
      </c>
      <c r="BF10" s="21" t="s">
        <v>77</v>
      </c>
      <c r="BG10" s="21" t="s">
        <v>78</v>
      </c>
      <c r="BH10" s="21" t="s">
        <v>77</v>
      </c>
      <c r="BI10" s="21" t="s">
        <v>78</v>
      </c>
      <c r="BJ10" s="21" t="s">
        <v>77</v>
      </c>
      <c r="BK10" s="21" t="s">
        <v>78</v>
      </c>
      <c r="BL10" s="40" t="s">
        <v>78</v>
      </c>
      <c r="BM10" s="23" t="s">
        <v>78</v>
      </c>
      <c r="BN10" s="23" t="s">
        <v>78</v>
      </c>
      <c r="BO10" s="23" t="s">
        <v>78</v>
      </c>
      <c r="BP10" s="23" t="s">
        <v>78</v>
      </c>
      <c r="BQ10" s="23" t="s">
        <v>78</v>
      </c>
      <c r="BR10" s="21" t="s">
        <v>78</v>
      </c>
      <c r="BS10" s="40" t="s">
        <v>78</v>
      </c>
      <c r="BT10" s="23" t="s">
        <v>78</v>
      </c>
      <c r="BU10" s="21" t="s">
        <v>78</v>
      </c>
      <c r="BV10" s="23" t="s">
        <v>78</v>
      </c>
      <c r="BW10" s="21" t="s">
        <v>78</v>
      </c>
      <c r="BX10" s="40" t="s">
        <v>78</v>
      </c>
      <c r="BY10" s="23" t="s">
        <v>78</v>
      </c>
      <c r="BZ10" s="21" t="s">
        <v>78</v>
      </c>
      <c r="CA10" s="41" t="s">
        <v>78</v>
      </c>
      <c r="CB10" s="37" t="s">
        <v>77</v>
      </c>
      <c r="CC10" s="39" t="s">
        <v>78</v>
      </c>
      <c r="CD10" s="38" t="s">
        <v>77</v>
      </c>
      <c r="CE10" s="38" t="s">
        <v>78</v>
      </c>
      <c r="CF10" s="39" t="s">
        <v>77</v>
      </c>
      <c r="CG10" s="39" t="s">
        <v>78</v>
      </c>
      <c r="CH10" s="38" t="s">
        <v>77</v>
      </c>
      <c r="CI10" s="38" t="s">
        <v>78</v>
      </c>
      <c r="CJ10" s="39" t="s">
        <v>77</v>
      </c>
      <c r="CK10" s="82" t="s">
        <v>78</v>
      </c>
    </row>
    <row r="11" spans="1:90" ht="87">
      <c r="A11" s="4"/>
      <c r="B11" s="4" t="s">
        <v>79</v>
      </c>
      <c r="C11" s="42" t="s">
        <v>470</v>
      </c>
      <c r="D11" s="42" t="s">
        <v>505</v>
      </c>
      <c r="E11" s="43" t="s">
        <v>471</v>
      </c>
      <c r="F11" s="43" t="s">
        <v>506</v>
      </c>
      <c r="G11" s="42" t="s">
        <v>472</v>
      </c>
      <c r="H11" s="42" t="s">
        <v>507</v>
      </c>
      <c r="I11" s="44" t="s">
        <v>473</v>
      </c>
      <c r="J11" s="44" t="s">
        <v>508</v>
      </c>
      <c r="K11" s="42" t="s">
        <v>474</v>
      </c>
      <c r="L11" s="44" t="s">
        <v>475</v>
      </c>
      <c r="M11" s="45" t="s">
        <v>476</v>
      </c>
      <c r="N11" s="45" t="s">
        <v>509</v>
      </c>
      <c r="O11" s="46" t="s">
        <v>477</v>
      </c>
      <c r="P11" s="46" t="s">
        <v>510</v>
      </c>
      <c r="Q11" s="45" t="s">
        <v>478</v>
      </c>
      <c r="R11" s="45" t="s">
        <v>511</v>
      </c>
      <c r="S11" s="47" t="s">
        <v>479</v>
      </c>
      <c r="T11" s="47" t="s">
        <v>512</v>
      </c>
      <c r="U11" s="47" t="s">
        <v>513</v>
      </c>
      <c r="V11" s="47" t="s">
        <v>513</v>
      </c>
      <c r="W11" s="47" t="s">
        <v>514</v>
      </c>
      <c r="X11" s="47" t="s">
        <v>514</v>
      </c>
      <c r="Y11" s="47" t="s">
        <v>515</v>
      </c>
      <c r="Z11" s="47" t="s">
        <v>515</v>
      </c>
      <c r="AA11" s="47" t="s">
        <v>516</v>
      </c>
      <c r="AB11" s="47" t="s">
        <v>516</v>
      </c>
      <c r="AC11" s="47" t="s">
        <v>517</v>
      </c>
      <c r="AD11" s="47" t="s">
        <v>517</v>
      </c>
      <c r="AE11" s="48" t="s">
        <v>480</v>
      </c>
      <c r="AF11" s="49" t="s">
        <v>481</v>
      </c>
      <c r="AG11" s="48" t="s">
        <v>482</v>
      </c>
      <c r="AH11" s="50" t="s">
        <v>483</v>
      </c>
      <c r="AI11" s="50" t="s">
        <v>518</v>
      </c>
      <c r="AJ11" s="51" t="s">
        <v>484</v>
      </c>
      <c r="AK11" s="51" t="s">
        <v>519</v>
      </c>
      <c r="AL11" s="50" t="s">
        <v>485</v>
      </c>
      <c r="AM11" s="50" t="s">
        <v>520</v>
      </c>
      <c r="AN11" s="51" t="s">
        <v>486</v>
      </c>
      <c r="AO11" s="51" t="s">
        <v>521</v>
      </c>
      <c r="AP11" s="50" t="s">
        <v>487</v>
      </c>
      <c r="AQ11" s="50" t="s">
        <v>522</v>
      </c>
      <c r="AR11" s="51" t="s">
        <v>488</v>
      </c>
      <c r="AS11" s="51" t="s">
        <v>523</v>
      </c>
      <c r="AT11" s="50" t="s">
        <v>489</v>
      </c>
      <c r="AU11" s="51" t="s">
        <v>490</v>
      </c>
      <c r="AV11" s="50" t="s">
        <v>491</v>
      </c>
      <c r="AW11" s="51" t="s">
        <v>492</v>
      </c>
      <c r="AX11" s="50" t="s">
        <v>493</v>
      </c>
      <c r="AY11" s="51" t="s">
        <v>494</v>
      </c>
      <c r="AZ11" s="54" t="s">
        <v>495</v>
      </c>
      <c r="BA11" s="54" t="s">
        <v>546</v>
      </c>
      <c r="BB11" s="217" t="s">
        <v>529</v>
      </c>
      <c r="BC11" s="217" t="s">
        <v>529</v>
      </c>
      <c r="BD11" s="217" t="s">
        <v>530</v>
      </c>
      <c r="BE11" s="217" t="s">
        <v>530</v>
      </c>
      <c r="BF11" s="217" t="s">
        <v>531</v>
      </c>
      <c r="BG11" s="217" t="s">
        <v>531</v>
      </c>
      <c r="BH11" s="217" t="s">
        <v>532</v>
      </c>
      <c r="BI11" s="217" t="s">
        <v>532</v>
      </c>
      <c r="BJ11" s="217" t="s">
        <v>533</v>
      </c>
      <c r="BK11" s="217" t="s">
        <v>533</v>
      </c>
      <c r="BL11" s="54" t="s">
        <v>496</v>
      </c>
      <c r="BM11" s="218" t="s">
        <v>534</v>
      </c>
      <c r="BN11" s="218" t="s">
        <v>535</v>
      </c>
      <c r="BO11" s="218" t="s">
        <v>536</v>
      </c>
      <c r="BP11" s="218" t="s">
        <v>537</v>
      </c>
      <c r="BQ11" s="218" t="s">
        <v>538</v>
      </c>
      <c r="BR11" s="55" t="s">
        <v>497</v>
      </c>
      <c r="BS11" s="54" t="s">
        <v>498</v>
      </c>
      <c r="BT11" s="218" t="s">
        <v>539</v>
      </c>
      <c r="BU11" s="218" t="s">
        <v>540</v>
      </c>
      <c r="BV11" s="218" t="s">
        <v>541</v>
      </c>
      <c r="BW11" s="218" t="s">
        <v>542</v>
      </c>
      <c r="BX11" s="54" t="s">
        <v>499</v>
      </c>
      <c r="BY11" s="218" t="s">
        <v>543</v>
      </c>
      <c r="BZ11" s="218" t="s">
        <v>544</v>
      </c>
      <c r="CA11" s="218" t="s">
        <v>545</v>
      </c>
      <c r="CB11" s="52" t="s">
        <v>501</v>
      </c>
      <c r="CC11" s="52" t="s">
        <v>524</v>
      </c>
      <c r="CD11" s="53" t="s">
        <v>500</v>
      </c>
      <c r="CE11" s="53" t="s">
        <v>525</v>
      </c>
      <c r="CF11" s="52" t="s">
        <v>502</v>
      </c>
      <c r="CG11" s="52" t="s">
        <v>526</v>
      </c>
      <c r="CH11" s="53" t="s">
        <v>503</v>
      </c>
      <c r="CI11" s="53" t="s">
        <v>527</v>
      </c>
      <c r="CJ11" s="52" t="s">
        <v>504</v>
      </c>
      <c r="CK11" s="52" t="s">
        <v>528</v>
      </c>
    </row>
    <row r="12" spans="1:90" ht="73.5" customHeight="1">
      <c r="A12" s="58"/>
      <c r="B12" s="58" t="s">
        <v>109</v>
      </c>
      <c r="C12" s="59" t="str">
        <f>C11&amp;":"&amp;C10</f>
        <v>Y/N: Defined objectives:Yes/No</v>
      </c>
      <c r="D12" s="59" t="str">
        <f t="shared" ref="D12:BE12" si="0">D11&amp;":"&amp;D10</f>
        <v>1-10: Defined objectives:Rating (1-10)</v>
      </c>
      <c r="E12" s="59" t="str">
        <f t="shared" si="0"/>
        <v>Y/N: Reaching vuln:Yes/No</v>
      </c>
      <c r="F12" s="59" t="str">
        <f t="shared" si="0"/>
        <v>1-10: Reaching vuln:Rating (1-10)</v>
      </c>
      <c r="G12" s="59" t="str">
        <f t="shared" si="0"/>
        <v>Y/N: Resource needs projected:Yes/No</v>
      </c>
      <c r="H12" s="59" t="str">
        <f t="shared" si="0"/>
        <v>1-10: Resource needs projected:Rating (1-10)</v>
      </c>
      <c r="I12" s="59" t="str">
        <f t="shared" si="0"/>
        <v>Y/N: Diverse participation:Yes/No</v>
      </c>
      <c r="J12" s="59" t="str">
        <f t="shared" si="0"/>
        <v>1-10: Diverse participation:Rating (1-10)</v>
      </c>
      <c r="K12" s="59" t="str">
        <f t="shared" si="0"/>
        <v>1-10: High level support:Rating (1-10)</v>
      </c>
      <c r="L12" s="59" t="str">
        <f t="shared" si="0"/>
        <v>1-10: Supplies regulations:Rating (1-10)</v>
      </c>
      <c r="M12" s="59" t="str">
        <f t="shared" si="0"/>
        <v>Y/N: Data collect private commodities:Yes/No</v>
      </c>
      <c r="N12" s="59" t="str">
        <f t="shared" si="0"/>
        <v>1-10: Data collect private commodities:Rating (1-10)</v>
      </c>
      <c r="O12" s="59" t="str">
        <f t="shared" si="0"/>
        <v>Y/N: Quality control for SS:Yes/No</v>
      </c>
      <c r="P12" s="59" t="str">
        <f t="shared" si="0"/>
        <v>1-10: Quality control for SS:Rating (1-10)</v>
      </c>
      <c r="Q12" s="59" t="str">
        <f t="shared" si="0"/>
        <v>Y/N: Data used for vuln access:Yes/No</v>
      </c>
      <c r="R12" s="59" t="str">
        <f t="shared" si="0"/>
        <v>1-10: Data used for vuln access:Rating (1-10)</v>
      </c>
      <c r="S12" s="59" t="str">
        <f t="shared" si="0"/>
        <v>Y/N: Data to monitor subgroups:Yes/No</v>
      </c>
      <c r="T12" s="59" t="str">
        <f t="shared" si="0"/>
        <v>1-10: Data to monitor subgroups:Rating (1-10)</v>
      </c>
      <c r="U12" s="59" t="str">
        <f t="shared" si="0"/>
        <v>monitor youth:Yes/No</v>
      </c>
      <c r="V12" s="59" t="str">
        <f t="shared" si="0"/>
        <v>monitor youth:Rating (1-10)</v>
      </c>
      <c r="W12" s="59" t="str">
        <f t="shared" si="0"/>
        <v>monitor unmarried:Yes/No</v>
      </c>
      <c r="X12" s="59" t="str">
        <f t="shared" si="0"/>
        <v>monitor unmarried:Rating (1-10)</v>
      </c>
      <c r="Y12" s="59" t="str">
        <f t="shared" si="0"/>
        <v>monitor wealth:Yes/No</v>
      </c>
      <c r="Z12" s="59" t="str">
        <f t="shared" si="0"/>
        <v>monitor wealth:Rating (1-10)</v>
      </c>
      <c r="AA12" s="59" t="str">
        <f t="shared" si="0"/>
        <v>monitor post-abortion:Yes/No</v>
      </c>
      <c r="AB12" s="59" t="str">
        <f t="shared" si="0"/>
        <v>monitor post-abortion:Rating (1-10)</v>
      </c>
      <c r="AC12" s="59" t="str">
        <f t="shared" si="0"/>
        <v>monitor HIV:Yes/No</v>
      </c>
      <c r="AD12" s="59" t="str">
        <f t="shared" si="0"/>
        <v>monitor HIV:Rating (1-10)</v>
      </c>
      <c r="AE12" s="59" t="str">
        <f t="shared" si="0"/>
        <v>1-10: Record keeping:Rating (1-10)</v>
      </c>
      <c r="AF12" s="59" t="str">
        <f t="shared" si="0"/>
        <v>1-10: Data used to measure progress:Rating (1-10)</v>
      </c>
      <c r="AG12" s="59" t="str">
        <f t="shared" si="0"/>
        <v>1-10: Data used for program improvement:Rating (1-10)</v>
      </c>
      <c r="AH12" s="59" t="str">
        <f t="shared" si="0"/>
        <v>Y/N: SOPs match WHO:Yes/No</v>
      </c>
      <c r="AI12" s="59" t="str">
        <f t="shared" si="0"/>
        <v>1-10: SOPs match WHO:Rating (1-10)</v>
      </c>
      <c r="AJ12" s="59" t="str">
        <f t="shared" si="0"/>
        <v>Y/N: Taskshare:Yes/No</v>
      </c>
      <c r="AK12" s="59" t="str">
        <f t="shared" si="0"/>
        <v>1-10: Taskshare:Rating (1-10)</v>
      </c>
      <c r="AL12" s="59" t="str">
        <f t="shared" si="0"/>
        <v>Y/N: QoC indicators pubic:Yes/No</v>
      </c>
      <c r="AM12" s="59" t="str">
        <f t="shared" si="0"/>
        <v>1-10: QoC indicators pubic:Rating (1-10)</v>
      </c>
      <c r="AN12" s="59" t="str">
        <f t="shared" si="0"/>
        <v>Y/N: QoC indicators private:Yes/No</v>
      </c>
      <c r="AO12" s="59" t="str">
        <f t="shared" si="0"/>
        <v>1-10: QoC indicators private:Rating (1-10)</v>
      </c>
      <c r="AP12" s="59" t="str">
        <f t="shared" si="0"/>
        <v>Y/N: Structures to address QoC:Yes/No</v>
      </c>
      <c r="AQ12" s="59" t="str">
        <f t="shared" si="0"/>
        <v>1-10: Structures to address QoC:Rating (1-10)</v>
      </c>
      <c r="AR12" s="59" t="str">
        <f t="shared" si="0"/>
        <v>Y/N: Info on provider bias:Yes/No</v>
      </c>
      <c r="AS12" s="59" t="str">
        <f t="shared" si="0"/>
        <v>1-10: Info on provider bias:Rating (1-10)</v>
      </c>
      <c r="AT12" s="59" t="str">
        <f t="shared" si="0"/>
        <v>1-10: Training:Rating (1-10)</v>
      </c>
      <c r="AU12" s="59" t="str">
        <f t="shared" si="0"/>
        <v>1-10: Logistics and supply:Rating (1-10)</v>
      </c>
      <c r="AV12" s="59" t="str">
        <f t="shared" si="0"/>
        <v>1-10: Supervision:Rating (1-10)</v>
      </c>
      <c r="AW12" s="59" t="str">
        <f t="shared" si="0"/>
        <v>1-10: Sterilization counsel:Rating (1-10)</v>
      </c>
      <c r="AX12" s="59" t="str">
        <f t="shared" si="0"/>
        <v>1-10: IUD removal access:Rating (1-10)</v>
      </c>
      <c r="AY12" s="59" t="str">
        <f t="shared" si="0"/>
        <v>1-10: Implant removal access:Rating (1-10)</v>
      </c>
      <c r="AZ12" s="59" t="str">
        <f t="shared" si="0"/>
        <v>Y/N: Anti-discrimination policy:Yes/No</v>
      </c>
      <c r="BA12" s="59" t="str">
        <f t="shared" si="0"/>
        <v>1-10: Anti-discrimination policy:Rating (1-10)</v>
      </c>
      <c r="BB12" s="59" t="str">
        <f t="shared" si="0"/>
        <v>policies youth:Yes/No</v>
      </c>
      <c r="BC12" s="59" t="str">
        <f t="shared" si="0"/>
        <v>policies youth:Rating (1-10)</v>
      </c>
      <c r="BD12" s="59" t="str">
        <f t="shared" si="0"/>
        <v>policies unmarried:Yes/No</v>
      </c>
      <c r="BE12" s="59" t="str">
        <f t="shared" si="0"/>
        <v>policies unmarried:Rating (1-10)</v>
      </c>
      <c r="BF12" s="59" t="str">
        <f t="shared" ref="BF12:BW12" si="1">BF11&amp;":"&amp;BF10</f>
        <v>policies wealth:Yes/No</v>
      </c>
      <c r="BG12" s="59" t="str">
        <f t="shared" si="1"/>
        <v>policies wealth:Rating (1-10)</v>
      </c>
      <c r="BH12" s="59" t="str">
        <f t="shared" si="1"/>
        <v>policies post-abortion:Yes/No</v>
      </c>
      <c r="BI12" s="59" t="str">
        <f t="shared" si="1"/>
        <v>policies post-abortion:Rating (1-10)</v>
      </c>
      <c r="BJ12" s="59" t="str">
        <f t="shared" si="1"/>
        <v>policies HIV:Yes/No</v>
      </c>
      <c r="BK12" s="59" t="str">
        <f t="shared" si="1"/>
        <v>policies HIV:Rating (1-10)</v>
      </c>
      <c r="BL12" s="59"/>
      <c r="BM12" s="59" t="str">
        <f t="shared" si="1"/>
        <v>providers youth:Rating (1-10)</v>
      </c>
      <c r="BN12" s="59" t="str">
        <f t="shared" si="1"/>
        <v>providers unmarried:Rating (1-10)</v>
      </c>
      <c r="BO12" s="59" t="str">
        <f t="shared" si="1"/>
        <v>providers wealth:Rating (1-10)</v>
      </c>
      <c r="BP12" s="59" t="str">
        <f t="shared" si="1"/>
        <v>providers post-abortion:Rating (1-10)</v>
      </c>
      <c r="BQ12" s="59" t="str">
        <f t="shared" si="1"/>
        <v>providers HIV:Rating (1-10)</v>
      </c>
      <c r="BR12" s="59" t="str">
        <f t="shared" si="1"/>
        <v>1-10: CBD dist:Rating (1-10)</v>
      </c>
      <c r="BS12" s="59"/>
      <c r="BT12" s="59" t="str">
        <f t="shared" si="1"/>
        <v>access f steril:Rating (1-10)</v>
      </c>
      <c r="BU12" s="59" t="str">
        <f t="shared" si="1"/>
        <v>access m steril:Rating (1-10)</v>
      </c>
      <c r="BV12" s="59" t="str">
        <f t="shared" si="1"/>
        <v>access IUD:Rating (1-10)</v>
      </c>
      <c r="BW12" s="59" t="str">
        <f t="shared" si="1"/>
        <v>access implant:Rating (1-10)</v>
      </c>
      <c r="BX12" s="59"/>
      <c r="BY12" s="59" t="str">
        <f t="shared" ref="BY12:CA12" si="2">BY11&amp;":"&amp;BY10</f>
        <v>access condom:Rating (1-10)</v>
      </c>
      <c r="BZ12" s="59" t="str">
        <f t="shared" si="2"/>
        <v>access pills:Rating (1-10)</v>
      </c>
      <c r="CA12" s="59" t="str">
        <f t="shared" si="2"/>
        <v>access injectables:Rating (1-10)</v>
      </c>
      <c r="CB12" s="59" t="str">
        <f t="shared" ref="CB12:CK12" si="3">CB11&amp;":"&amp;CB10</f>
        <v>Y/N: Monitor access:Yes/No</v>
      </c>
      <c r="CC12" s="59" t="str">
        <f t="shared" si="3"/>
        <v>1-10: Monitor access:Rating (1-10)</v>
      </c>
      <c r="CD12" s="59" t="str">
        <f t="shared" si="3"/>
        <v>Y/N: Monitor denial of services:Yes/No</v>
      </c>
      <c r="CE12" s="59" t="str">
        <f t="shared" si="3"/>
        <v>1-10: Monitor denial of services:Rating (1-10)</v>
      </c>
      <c r="CF12" s="59" t="str">
        <f t="shared" si="3"/>
        <v>Y/N: Violations review:Yes/No</v>
      </c>
      <c r="CG12" s="59" t="str">
        <f t="shared" si="3"/>
        <v>1-10: Violations review:Rating (1-10)</v>
      </c>
      <c r="CH12" s="59" t="str">
        <f t="shared" si="3"/>
        <v>Y/N: Feedback:Yes/No</v>
      </c>
      <c r="CI12" s="59" t="str">
        <f t="shared" si="3"/>
        <v>1-10: Feedback:Rating (1-10)</v>
      </c>
      <c r="CJ12" s="59" t="str">
        <f t="shared" si="3"/>
        <v>Y/N: Communication:Yes/No</v>
      </c>
      <c r="CK12" s="59" t="str">
        <f t="shared" si="3"/>
        <v>1-10: Communication:Rating (1-10)</v>
      </c>
      <c r="CL12" s="96" t="s">
        <v>229</v>
      </c>
    </row>
    <row r="13" spans="1:90">
      <c r="A13" s="60" t="s">
        <v>110</v>
      </c>
      <c r="B13" s="61" t="s">
        <v>111</v>
      </c>
      <c r="C13" s="62">
        <f>IF('2017 Individual scores unweight'!C13="","",'2017 Individual scores unweight'!C13*'2017 Individual scores weighted'!CL13)</f>
        <v>833007.1</v>
      </c>
      <c r="D13" s="62">
        <f>IF('2017 Individual scores unweight'!D13="","",'2017 Individual scores unweight'!D13*'2017 Individual scores weighted'!CL13)</f>
        <v>598893.99346405233</v>
      </c>
      <c r="E13" s="62">
        <f>IF('2017 Individual scores unweight'!E13="","",'2017 Individual scores unweight'!E13*'2017 Individual scores weighted'!CL13)</f>
        <v>833007.1</v>
      </c>
      <c r="F13" s="62">
        <f>IF('2017 Individual scores unweight'!F13="","",'2017 Individual scores unweight'!F13*'2017 Individual scores weighted'!CL13)</f>
        <v>544449.08496732032</v>
      </c>
      <c r="G13" s="62">
        <f>IF('2017 Individual scores unweight'!G13="","",'2017 Individual scores unweight'!G13*'2017 Individual scores weighted'!CL13)</f>
        <v>780944.15625</v>
      </c>
      <c r="H13" s="62">
        <f>IF('2017 Individual scores unweight'!H13="","",'2017 Individual scores unweight'!H13*'2017 Individual scores weighted'!CL13)</f>
        <v>444270.45333333331</v>
      </c>
      <c r="I13" s="62">
        <f>IF('2017 Individual scores unweight'!I13="","",'2017 Individual scores unweight'!I13*'2017 Individual scores weighted'!CL13)</f>
        <v>833007.1</v>
      </c>
      <c r="J13" s="62">
        <f>IF('2017 Individual scores unweight'!J13="","",'2017 Individual scores unweight'!J13*'2017 Individual scores weighted'!CL13)</f>
        <v>537983.75208333333</v>
      </c>
      <c r="K13" s="62">
        <f>IF('2017 Individual scores unweight'!K13="","",'2017 Individual scores unweight'!K13*'2017 Individual scores weighted'!CL13)</f>
        <v>506337.64901960781</v>
      </c>
      <c r="L13" s="62">
        <f>IF('2017 Individual scores unweight'!L13="","",'2017 Individual scores unweight'!L13*'2017 Individual scores weighted'!CL13)</f>
        <v>514844.66597222217</v>
      </c>
      <c r="M13" s="62">
        <f>IF('2017 Individual scores unweight'!M13="","",'2017 Individual scores unweight'!M13*'2017 Individual scores weighted'!CL13)</f>
        <v>588005.01176470588</v>
      </c>
      <c r="N13" s="62">
        <f>IF('2017 Individual scores unweight'!N13="","",'2017 Individual scores unweight'!N13*'2017 Individual scores weighted'!CL13)</f>
        <v>208251.77499999999</v>
      </c>
      <c r="O13" s="62">
        <f>IF('2017 Individual scores unweight'!O13="","",'2017 Individual scores unweight'!O13*'2017 Individual scores weighted'!CL13)</f>
        <v>676818.26875000005</v>
      </c>
      <c r="P13" s="62">
        <f>IF('2017 Individual scores unweight'!P13="","",'2017 Individual scores unweight'!P13*'2017 Individual scores weighted'!CL13)</f>
        <v>394907.06962962961</v>
      </c>
      <c r="Q13" s="62">
        <f>IF('2017 Individual scores unweight'!Q13="","",'2017 Individual scores unweight'!Q13*'2017 Individual scores weighted'!CL13)</f>
        <v>490004.17647058825</v>
      </c>
      <c r="R13" s="62">
        <f>IF('2017 Individual scores unweight'!R13="","",'2017 Individual scores unweight'!R13*'2017 Individual scores weighted'!CL13)</f>
        <v>265328.18740740739</v>
      </c>
      <c r="S13" s="62">
        <f>IF('2017 Individual scores unweight'!S13="","",'2017 Individual scores unweight'!S13*'2017 Individual scores weighted'!CL13)</f>
        <v>370787.32701190474</v>
      </c>
      <c r="T13" s="62">
        <f>IF('2017 Individual scores unweight'!T13="","",'2017 Individual scores unweight'!T13*'2017 Individual scores weighted'!CL13)</f>
        <v>170030.28890424391</v>
      </c>
      <c r="U13" s="62">
        <f>IF('2017 Individual scores unweight'!U13="","",'2017 Individual scores unweight'!U13*'2017 Individual scores weighted'!CL13)</f>
        <v>364440.60625000001</v>
      </c>
      <c r="V13" s="62">
        <f>IF('2017 Individual scores unweight'!V13="","",'2017 Individual scores unweight'!V13*'2017 Individual scores weighted'!CL13)</f>
        <v>146547.54537037038</v>
      </c>
      <c r="W13" s="62">
        <f>IF('2017 Individual scores unweight'!W13="","",'2017 Individual scores unweight'!W13*'2017 Individual scores weighted'!CL13)</f>
        <v>59500.507142857139</v>
      </c>
      <c r="X13" s="62">
        <f>IF('2017 Individual scores unweight'!X13="","",'2017 Individual scores unweight'!X13*'2017 Individual scores weighted'!CL13)</f>
        <v>8414.2131313131249</v>
      </c>
      <c r="Y13" s="62">
        <f>IF('2017 Individual scores unweight'!Y13="","",'2017 Individual scores unweight'!Y13*'2017 Individual scores weighted'!CL13)</f>
        <v>388736.64666666667</v>
      </c>
      <c r="Z13" s="62">
        <f>IF('2017 Individual scores unweight'!Z13="","",'2017 Individual scores unweight'!Z13*'2017 Individual scores weighted'!CL13)</f>
        <v>277669.03333333327</v>
      </c>
      <c r="AA13" s="62">
        <f>IF('2017 Individual scores unweight'!AA13="","",'2017 Individual scores unweight'!AA13*'2017 Individual scores weighted'!CL13)</f>
        <v>468566.49375000002</v>
      </c>
      <c r="AB13" s="62">
        <f>IF('2017 Individual scores unweight'!AB13="","",'2017 Individual scores unweight'!AB13*'2017 Individual scores weighted'!CL13)</f>
        <v>199352.12649572646</v>
      </c>
      <c r="AC13" s="62">
        <f>IF('2017 Individual scores unweight'!AC13="","",'2017 Individual scores unweight'!AC13*'2017 Individual scores weighted'!CL13)</f>
        <v>572692.38124999998</v>
      </c>
      <c r="AD13" s="62">
        <f>IF('2017 Individual scores unweight'!AD13="","",'2017 Individual scores unweight'!AD13*'2017 Individual scores weighted'!CL13)</f>
        <v>218168.52619047617</v>
      </c>
      <c r="AE13" s="62">
        <f>IF('2017 Individual scores unweight'!AE13="","",'2017 Individual scores unweight'!AE13*'2017 Individual scores weighted'!CL13)</f>
        <v>314691.57111111109</v>
      </c>
      <c r="AF13" s="62">
        <f>IF('2017 Individual scores unweight'!AF13="","",'2017 Individual scores unweight'!AF13*'2017 Individual scores weighted'!CL13)</f>
        <v>446448.24967320258</v>
      </c>
      <c r="AG13" s="62">
        <f>IF('2017 Individual scores unweight'!AG13="","",'2017 Individual scores unweight'!AG13*'2017 Individual scores weighted'!CL13)</f>
        <v>441003.75882352935</v>
      </c>
      <c r="AH13" s="62">
        <f>IF('2017 Individual scores unweight'!AH13="","",'2017 Individual scores unweight'!AH13*'2017 Individual scores weighted'!CL13)</f>
        <v>833007.1</v>
      </c>
      <c r="AI13" s="62">
        <f>IF('2017 Individual scores unweight'!AI13="","",'2017 Individual scores unweight'!AI13*'2017 Individual scores weighted'!CL13)</f>
        <v>532198.98055555555</v>
      </c>
      <c r="AJ13" s="62">
        <f>IF('2017 Individual scores unweight'!AJ13="","",'2017 Individual scores unweight'!AJ13*'2017 Individual scores weighted'!CL13)</f>
        <v>555338.06666666653</v>
      </c>
      <c r="AK13" s="62">
        <f>IF('2017 Individual scores unweight'!AK13="","",'2017 Individual scores unweight'!AK13*'2017 Individual scores weighted'!CL13)</f>
        <v>518315.52888888883</v>
      </c>
      <c r="AL13" s="62">
        <f>IF('2017 Individual scores unweight'!AL13="","",'2017 Individual scores unweight'!AL13*'2017 Individual scores weighted'!CL13)</f>
        <v>595005.07142857148</v>
      </c>
      <c r="AM13" s="62">
        <f>IF('2017 Individual scores unweight'!AM13="","",'2017 Individual scores unweight'!AM13*'2017 Individual scores weighted'!CL13)</f>
        <v>300808.11944444443</v>
      </c>
      <c r="AN13" s="62">
        <f>IF('2017 Individual scores unweight'!AN13="","",'2017 Individual scores unweight'!AN13*'2017 Individual scores weighted'!CL13)</f>
        <v>333202.83999999997</v>
      </c>
      <c r="AO13" s="62">
        <f>IF('2017 Individual scores unweight'!AO13="","",'2017 Individual scores unweight'!AO13*'2017 Individual scores weighted'!CL13)</f>
        <v>126213.19696969698</v>
      </c>
      <c r="AP13" s="62">
        <f>IF('2017 Individual scores unweight'!AP13="","",'2017 Individual scores unweight'!AP13*'2017 Individual scores weighted'!CL13)</f>
        <v>735006.26470588229</v>
      </c>
      <c r="AQ13" s="62">
        <f>IF('2017 Individual scores unweight'!AQ13="","",'2017 Individual scores unweight'!AQ13*'2017 Individual scores weighted'!CL13)</f>
        <v>299446.99673202616</v>
      </c>
      <c r="AR13" s="62">
        <f>IF('2017 Individual scores unweight'!AR13="","",'2017 Individual scores unweight'!AR13*'2017 Individual scores weighted'!CL13)</f>
        <v>333202.83999999997</v>
      </c>
      <c r="AS13" s="62">
        <f>IF('2017 Individual scores unweight'!AS13="","",'2017 Individual scores unweight'!AS13*'2017 Individual scores weighted'!CL13)</f>
        <v>138834.51666666663</v>
      </c>
      <c r="AT13" s="62">
        <f>IF('2017 Individual scores unweight'!AT13="","",'2017 Individual scores unweight'!AT13*'2017 Individual scores weighted'!CL13)</f>
        <v>533560.10326797387</v>
      </c>
      <c r="AU13" s="62">
        <f>IF('2017 Individual scores unweight'!AU13="","",'2017 Individual scores unweight'!AU13*'2017 Individual scores weighted'!CL13)</f>
        <v>386558.85032679734</v>
      </c>
      <c r="AV13" s="62">
        <f>IF('2017 Individual scores unweight'!AV13="","",'2017 Individual scores unweight'!AV13*'2017 Individual scores weighted'!CL13)</f>
        <v>370225.37777777779</v>
      </c>
      <c r="AW13" s="62">
        <f>IF('2017 Individual scores unweight'!AW13="","",'2017 Individual scores unweight'!AW13*'2017 Individual scores weighted'!CL13)</f>
        <v>469392.88968253962</v>
      </c>
      <c r="AX13" s="62">
        <f>IF('2017 Individual scores unweight'!AX13="","",'2017 Individual scores unweight'!AX13*'2017 Individual scores weighted'!CL13)</f>
        <v>393364.46388888889</v>
      </c>
      <c r="AY13" s="62">
        <f>IF('2017 Individual scores unweight'!AY13="","",'2017 Individual scores unweight'!AY13*'2017 Individual scores weighted'!CL13)</f>
        <v>234476.07259259257</v>
      </c>
      <c r="AZ13" s="62">
        <f>IF('2017 Individual scores unweight'!AZ13="","",'2017 Individual scores unweight'!AZ13*'2017 Individual scores weighted'!CL13)</f>
        <v>425031.95602380956</v>
      </c>
      <c r="BA13" s="62">
        <f>IF('2017 Individual scores unweight'!BA13="","",'2017 Individual scores unweight'!BA13*'2017 Individual scores weighted'!CL13)</f>
        <v>277882.62489743589</v>
      </c>
      <c r="BB13" s="62">
        <f>IF('2017 Individual scores unweight'!BB13="","",'2017 Individual scores unweight'!BB13*'2017 Individual scores weighted'!CL13)</f>
        <v>520629.4375</v>
      </c>
      <c r="BC13" s="62">
        <f>IF('2017 Individual scores unweight'!BC13="","",'2017 Individual scores unweight'!BC13*'2017 Individual scores weighted'!CL13)</f>
        <v>320387.34615384613</v>
      </c>
      <c r="BD13" s="62">
        <f>IF('2017 Individual scores unweight'!BD13="","",'2017 Individual scores unweight'!BD13*'2017 Individual scores weighted'!CL13)</f>
        <v>119001.01428571428</v>
      </c>
      <c r="BE13" s="62">
        <f>IF('2017 Individual scores unweight'!BE13="","",'2017 Individual scores unweight'!BE13*'2017 Individual scores weighted'!CL13)</f>
        <v>27766.903333333339</v>
      </c>
      <c r="BF13" s="62">
        <f>IF('2017 Individual scores unweight'!BF13="","",'2017 Individual scores unweight'!BF13*'2017 Individual scores weighted'!CL13)</f>
        <v>444270.45333333337</v>
      </c>
      <c r="BG13" s="62">
        <f>IF('2017 Individual scores unweight'!BG13="","",'2017 Individual scores unweight'!BG13*'2017 Individual scores weighted'!CL13)</f>
        <v>393364.46388888889</v>
      </c>
      <c r="BH13" s="62">
        <f>IF('2017 Individual scores unweight'!BH13="","",'2017 Individual scores unweight'!BH13*'2017 Individual scores weighted'!CL13)</f>
        <v>572692.38124999998</v>
      </c>
      <c r="BI13" s="62">
        <f>IF('2017 Individual scores unweight'!BI13="","",'2017 Individual scores unweight'!BI13*'2017 Individual scores weighted'!CL13)</f>
        <v>234950.72051282047</v>
      </c>
      <c r="BJ13" s="62">
        <f>IF('2017 Individual scores unweight'!BJ13="","",'2017 Individual scores unweight'!BJ13*'2017 Individual scores weighted'!CL13)</f>
        <v>468566.49375000002</v>
      </c>
      <c r="BK13" s="62">
        <f>IF('2017 Individual scores unweight'!BK13="","",'2017 Individual scores unweight'!BK13*'2017 Individual scores weighted'!CL13)</f>
        <v>412943.69059829059</v>
      </c>
      <c r="BL13" s="62">
        <f>IF('2017 Individual scores unweight'!BL13="","",'2017 Individual scores unweight'!BL13*'2017 Individual scores weighted'!CL13)</f>
        <v>492684.54119658121</v>
      </c>
      <c r="BM13" s="62">
        <f>IF('2017 Individual scores unweight'!BM13="","",'2017 Individual scores unweight'!BM13*'2017 Individual scores weighted'!CL13)</f>
        <v>420063.40940170939</v>
      </c>
      <c r="BN13" s="62">
        <f>IF('2017 Individual scores unweight'!BN13="","",'2017 Individual scores unweight'!BN13*'2017 Individual scores weighted'!CL13)</f>
        <v>498380.31623931625</v>
      </c>
      <c r="BO13" s="62">
        <f>IF('2017 Individual scores unweight'!BO13="","",'2017 Individual scores unweight'!BO13*'2017 Individual scores weighted'!CL13)</f>
        <v>163753.53247863246</v>
      </c>
      <c r="BP13" s="62">
        <f>IF('2017 Individual scores unweight'!BP13="","",'2017 Individual scores unweight'!BP13*'2017 Individual scores weighted'!CL13)</f>
        <v>163753.53247863246</v>
      </c>
      <c r="BQ13" s="62">
        <f>IF('2017 Individual scores unweight'!BQ13="","",'2017 Individual scores unweight'!BQ13*'2017 Individual scores weighted'!CL13)</f>
        <v>455662.00341880345</v>
      </c>
      <c r="BR13" s="62">
        <f>IF('2017 Individual scores unweight'!BR13="","",'2017 Individual scores unweight'!BR13*'2017 Individual scores weighted'!CL13)</f>
        <v>387579.69236111111</v>
      </c>
      <c r="BS13" s="62">
        <f>IF('2017 Individual scores unweight'!BS13="","",'2017 Individual scores unweight'!BS13*'2017 Individual scores weighted'!CL13)</f>
        <v>304528.52152505447</v>
      </c>
      <c r="BT13" s="62">
        <f>IF('2017 Individual scores unweight'!BT13="","",'2017 Individual scores unweight'!BT13*'2017 Individual scores weighted'!CL13)</f>
        <v>314691.57111111109</v>
      </c>
      <c r="BU13" s="62">
        <f>IF('2017 Individual scores unweight'!BU13="","",'2017 Individual scores unweight'!BU13*'2017 Individual scores weighted'!CL13)</f>
        <v>228305.64962962962</v>
      </c>
      <c r="BV13" s="62">
        <f>IF('2017 Individual scores unweight'!BV13="","",'2017 Individual scores unweight'!BV13*'2017 Individual scores weighted'!CL13)</f>
        <v>479115.19477124186</v>
      </c>
      <c r="BW13" s="62">
        <f>IF('2017 Individual scores unweight'!BW13="","",'2017 Individual scores unweight'!BW13*'2017 Individual scores weighted'!CL13)</f>
        <v>196001.67058823528</v>
      </c>
      <c r="BX13" s="62">
        <f>IF('2017 Individual scores unweight'!BX13="","",'2017 Individual scores unweight'!BX13*'2017 Individual scores weighted'!CL13)</f>
        <v>627931.27799564262</v>
      </c>
      <c r="BY13" s="62">
        <f>IF('2017 Individual scores unweight'!BY13="","",'2017 Individual scores unweight'!BY13*'2017 Individual scores weighted'!CL13)</f>
        <v>647894.41111111105</v>
      </c>
      <c r="BZ13" s="62">
        <f>IF('2017 Individual scores unweight'!BZ13="","",'2017 Individual scores unweight'!BZ13*'2017 Individual scores weighted'!CL13)</f>
        <v>637005.42941176472</v>
      </c>
      <c r="CA13" s="62">
        <f>IF('2017 Individual scores unweight'!CA13="","",'2017 Individual scores unweight'!CA13*'2017 Individual scores weighted'!CL13)</f>
        <v>598893.99346405233</v>
      </c>
      <c r="CB13" s="62">
        <f>IF('2017 Individual scores unweight'!CB13="","",'2017 Individual scores unweight'!CB13*'2017 Individual scores weighted'!CL13)</f>
        <v>686005.84705882345</v>
      </c>
      <c r="CC13" s="62">
        <f>IF('2017 Individual scores unweight'!CC13="","",'2017 Individual scores unweight'!CC13*'2017 Individual scores weighted'!CL13)</f>
        <v>401077.49259259255</v>
      </c>
      <c r="CD13" s="62">
        <f>IF('2017 Individual scores unweight'!CD13="","",'2017 Individual scores unweight'!CD13*'2017 Individual scores weighted'!CL13)</f>
        <v>333202.83999999997</v>
      </c>
      <c r="CE13" s="62">
        <f>IF('2017 Individual scores unweight'!CE13="","",'2017 Individual scores unweight'!CE13*'2017 Individual scores weighted'!CL13)</f>
        <v>146547.54537037038</v>
      </c>
      <c r="CF13" s="62">
        <f>IF('2017 Individual scores unweight'!CF13="","",'2017 Individual scores unweight'!CF13*'2017 Individual scores weighted'!CL13)</f>
        <v>444270.45333333337</v>
      </c>
      <c r="CG13" s="62">
        <f>IF('2017 Individual scores unweight'!CG13="","",'2017 Individual scores unweight'!CG13*'2017 Individual scores weighted'!CL13)</f>
        <v>106795.78205128205</v>
      </c>
      <c r="CH13" s="62">
        <f>IF('2017 Individual scores unweight'!CH13="","",'2017 Individual scores unweight'!CH13*'2017 Individual scores weighted'!CL13)</f>
        <v>520629.4375</v>
      </c>
      <c r="CI13" s="62">
        <f>IF('2017 Individual scores unweight'!CI13="","",'2017 Individual scores unweight'!CI13*'2017 Individual scores weighted'!CL13)</f>
        <v>165279.18650793648</v>
      </c>
      <c r="CJ13" s="62">
        <f>IF('2017 Individual scores unweight'!CJ13="","",'2017 Individual scores unweight'!CJ13*'2017 Individual scores weighted'!CL13)</f>
        <v>735006.26470588229</v>
      </c>
      <c r="CK13" s="62">
        <f>IF('2017 Individual scores unweight'!CK13="","",'2017 Individual scores unweight'!CK13*'2017 Individual scores weighted'!CL13)</f>
        <v>306592.89097222226</v>
      </c>
      <c r="CL13">
        <v>8330.0709999999999</v>
      </c>
    </row>
    <row r="14" spans="1:90">
      <c r="A14" s="60" t="s">
        <v>115</v>
      </c>
      <c r="B14" s="61" t="s">
        <v>116</v>
      </c>
      <c r="C14" s="62">
        <f>IF('2017 Individual scores unweight'!C14="","",'2017 Individual scores unweight'!C14*'2017 Individual scores weighted'!CL14)</f>
        <v>75787.400000000009</v>
      </c>
      <c r="D14" s="62">
        <f>IF('2017 Individual scores unweight'!D14="","",'2017 Individual scores unweight'!D14*'2017 Individual scores weighted'!CL14)</f>
        <v>58384.367407407408</v>
      </c>
      <c r="E14" s="62">
        <f>IF('2017 Individual scores unweight'!E14="","",'2017 Individual scores unweight'!E14*'2017 Individual scores weighted'!CL14)</f>
        <v>75787.400000000009</v>
      </c>
      <c r="F14" s="62">
        <f>IF('2017 Individual scores unweight'!F14="","",'2017 Individual scores unweight'!F14*'2017 Individual scores weighted'!CL14)</f>
        <v>59507.143703703703</v>
      </c>
      <c r="G14" s="62">
        <f>IF('2017 Individual scores unweight'!G14="","",'2017 Individual scores unweight'!G14*'2017 Individual scores weighted'!CL14)</f>
        <v>75787.400000000009</v>
      </c>
      <c r="H14" s="62">
        <f>IF('2017 Individual scores unweight'!H14="","",'2017 Individual scores unweight'!H14*'2017 Individual scores weighted'!CL14)</f>
        <v>34244.677037037036</v>
      </c>
      <c r="I14" s="62">
        <f>IF('2017 Individual scores unweight'!I14="","",'2017 Individual scores unweight'!I14*'2017 Individual scores weighted'!CL14)</f>
        <v>75787.400000000009</v>
      </c>
      <c r="J14" s="62">
        <f>IF('2017 Individual scores unweight'!J14="","",'2017 Individual scores unweight'!J14*'2017 Individual scores weighted'!CL14)</f>
        <v>52770.485925925932</v>
      </c>
      <c r="K14" s="62">
        <f>IF('2017 Individual scores unweight'!K14="","",'2017 Individual scores unweight'!K14*'2017 Individual scores weighted'!CL14)</f>
        <v>44349.663703703707</v>
      </c>
      <c r="L14" s="62">
        <f>IF('2017 Individual scores unweight'!L14="","",'2017 Individual scores unweight'!L14*'2017 Individual scores weighted'!CL14)</f>
        <v>47717.992592592593</v>
      </c>
      <c r="M14" s="62">
        <f>IF('2017 Individual scores unweight'!M14="","",'2017 Individual scores unweight'!M14*'2017 Individual scores weighted'!CL14)</f>
        <v>75787.400000000009</v>
      </c>
      <c r="N14" s="62">
        <f>IF('2017 Individual scores unweight'!N14="","",'2017 Individual scores unweight'!N14*'2017 Individual scores weighted'!CL14)</f>
        <v>33121.900740740741</v>
      </c>
      <c r="O14" s="62">
        <f>IF('2017 Individual scores unweight'!O14="","",'2017 Individual scores unweight'!O14*'2017 Individual scores weighted'!CL14)</f>
        <v>75787.400000000009</v>
      </c>
      <c r="P14" s="62">
        <f>IF('2017 Individual scores unweight'!P14="","",'2017 Individual scores unweight'!P14*'2017 Individual scores weighted'!CL14)</f>
        <v>38174.394074074073</v>
      </c>
      <c r="Q14" s="62">
        <f>IF('2017 Individual scores unweight'!Q14="","",'2017 Individual scores unweight'!Q14*'2017 Individual scores weighted'!CL14)</f>
        <v>75787.400000000009</v>
      </c>
      <c r="R14" s="62">
        <f>IF('2017 Individual scores unweight'!R14="","",'2017 Individual scores unweight'!R14*'2017 Individual scores weighted'!CL14)</f>
        <v>45472.44</v>
      </c>
      <c r="S14" s="62">
        <f>IF('2017 Individual scores unweight'!S14="","",'2017 Individual scores unweight'!S14*'2017 Individual scores weighted'!CL14)</f>
        <v>49514.434666666668</v>
      </c>
      <c r="T14" s="62">
        <f>IF('2017 Individual scores unweight'!T14="","",'2017 Individual scores unweight'!T14*'2017 Individual scores weighted'!CL14)</f>
        <v>13248.760296296296</v>
      </c>
      <c r="U14" s="62">
        <f>IF('2017 Individual scores unweight'!U14="","",'2017 Individual scores unweight'!U14*'2017 Individual scores weighted'!CL14)</f>
        <v>75787.400000000009</v>
      </c>
      <c r="V14" s="62">
        <f>IF('2017 Individual scores unweight'!V14="","",'2017 Individual scores unweight'!V14*'2017 Individual scores weighted'!CL14)</f>
        <v>25823.854814814811</v>
      </c>
      <c r="W14" s="62">
        <f>IF('2017 Individual scores unweight'!W14="","",'2017 Individual scores unweight'!W14*'2017 Individual scores weighted'!CL14)</f>
        <v>25262.466666666664</v>
      </c>
      <c r="X14" s="62">
        <f>IF('2017 Individual scores unweight'!X14="","",'2017 Individual scores unweight'!X14*'2017 Individual scores weighted'!CL14)</f>
        <v>8420.822222222223</v>
      </c>
      <c r="Y14" s="62">
        <f>IF('2017 Individual scores unweight'!Y14="","",'2017 Individual scores unweight'!Y14*'2017 Individual scores weighted'!CL14)</f>
        <v>55577.426666666666</v>
      </c>
      <c r="Z14" s="62">
        <f>IF('2017 Individual scores unweight'!Z14="","",'2017 Individual scores unweight'!Z14*'2017 Individual scores weighted'!CL14)</f>
        <v>11227.762962962965</v>
      </c>
      <c r="AA14" s="62">
        <f>IF('2017 Individual scores unweight'!AA14="","",'2017 Individual scores unweight'!AA14*'2017 Individual scores weighted'!CL14)</f>
        <v>30314.959999999999</v>
      </c>
      <c r="AB14" s="62">
        <f>IF('2017 Individual scores unweight'!AB14="","",'2017 Individual scores unweight'!AB14*'2017 Individual scores weighted'!CL14)</f>
        <v>7859.4340740740745</v>
      </c>
      <c r="AC14" s="62">
        <f>IF('2017 Individual scores unweight'!AC14="","",'2017 Individual scores unweight'!AC14*'2017 Individual scores weighted'!CL14)</f>
        <v>60629.919999999998</v>
      </c>
      <c r="AD14" s="62">
        <f>IF('2017 Individual scores unweight'!AD14="","",'2017 Individual scores unweight'!AD14*'2017 Individual scores weighted'!CL14)</f>
        <v>12911.927407407406</v>
      </c>
      <c r="AE14" s="62">
        <f>IF('2017 Individual scores unweight'!AE14="","",'2017 Individual scores unweight'!AE14*'2017 Individual scores weighted'!CL14)</f>
        <v>45472.44</v>
      </c>
      <c r="AF14" s="62">
        <f>IF('2017 Individual scores unweight'!AF14="","",'2017 Individual scores unweight'!AF14*'2017 Individual scores weighted'!CL14)</f>
        <v>52770.485925925932</v>
      </c>
      <c r="AG14" s="62">
        <f>IF('2017 Individual scores unweight'!AG14="","",'2017 Individual scores unweight'!AG14*'2017 Individual scores weighted'!CL14)</f>
        <v>46314.522222222222</v>
      </c>
      <c r="AH14" s="62">
        <f>IF('2017 Individual scores unweight'!AH14="","",'2017 Individual scores unweight'!AH14*'2017 Individual scores weighted'!CL14)</f>
        <v>75787.400000000009</v>
      </c>
      <c r="AI14" s="62">
        <f>IF('2017 Individual scores unweight'!AI14="","",'2017 Individual scores unweight'!AI14*'2017 Individual scores weighted'!CL14)</f>
        <v>49402.157037037032</v>
      </c>
      <c r="AJ14" s="62">
        <f>IF('2017 Individual scores unweight'!AJ14="","",'2017 Individual scores unweight'!AJ14*'2017 Individual scores weighted'!CL14)</f>
        <v>75787.400000000009</v>
      </c>
      <c r="AK14" s="62">
        <f>IF('2017 Individual scores unweight'!AK14="","",'2017 Individual scores unweight'!AK14*'2017 Individual scores weighted'!CL14)</f>
        <v>65121.025185185172</v>
      </c>
      <c r="AL14" s="62">
        <f>IF('2017 Individual scores unweight'!AL14="","",'2017 Individual scores unweight'!AL14*'2017 Individual scores weighted'!CL14)</f>
        <v>75787.400000000009</v>
      </c>
      <c r="AM14" s="62">
        <f>IF('2017 Individual scores unweight'!AM14="","",'2017 Individual scores unweight'!AM14*'2017 Individual scores weighted'!CL14)</f>
        <v>31437.736296296298</v>
      </c>
      <c r="AN14" s="62">
        <f>IF('2017 Individual scores unweight'!AN14="","",'2017 Individual scores unweight'!AN14*'2017 Individual scores weighted'!CL14)</f>
        <v>55577.426666666666</v>
      </c>
      <c r="AO14" s="62">
        <f>IF('2017 Individual scores unweight'!AO14="","",'2017 Individual scores unweight'!AO14*'2017 Individual scores weighted'!CL14)</f>
        <v>17964.420740740741</v>
      </c>
      <c r="AP14" s="62">
        <f>IF('2017 Individual scores unweight'!AP14="","",'2017 Individual scores unweight'!AP14*'2017 Individual scores weighted'!CL14)</f>
        <v>75787.400000000009</v>
      </c>
      <c r="AQ14" s="62">
        <f>IF('2017 Individual scores unweight'!AQ14="","",'2017 Individual scores unweight'!AQ14*'2017 Individual scores weighted'!CL14)</f>
        <v>40419.946666666663</v>
      </c>
      <c r="AR14" s="62">
        <f>IF('2017 Individual scores unweight'!AR14="","",'2017 Individual scores unweight'!AR14*'2017 Individual scores weighted'!CL14)</f>
        <v>25262.466666666664</v>
      </c>
      <c r="AS14" s="62">
        <f>IF('2017 Individual scores unweight'!AS14="","",'2017 Individual scores unweight'!AS14*'2017 Individual scores weighted'!CL14)</f>
        <v>6736.6577777777784</v>
      </c>
      <c r="AT14" s="62">
        <f>IF('2017 Individual scores unweight'!AT14="","",'2017 Individual scores unweight'!AT14*'2017 Individual scores weighted'!CL14)</f>
        <v>58945.755555555552</v>
      </c>
      <c r="AU14" s="62">
        <f>IF('2017 Individual scores unweight'!AU14="","",'2017 Individual scores unweight'!AU14*'2017 Individual scores weighted'!CL14)</f>
        <v>39858.558518518519</v>
      </c>
      <c r="AV14" s="62">
        <f>IF('2017 Individual scores unweight'!AV14="","",'2017 Individual scores unweight'!AV14*'2017 Individual scores weighted'!CL14)</f>
        <v>52770.485925925932</v>
      </c>
      <c r="AW14" s="62">
        <f>IF('2017 Individual scores unweight'!AW14="","",'2017 Individual scores unweight'!AW14*'2017 Individual scores weighted'!CL14)</f>
        <v>69050.742222222223</v>
      </c>
      <c r="AX14" s="62">
        <f>IF('2017 Individual scores unweight'!AX14="","",'2017 Individual scores unweight'!AX14*'2017 Individual scores weighted'!CL14)</f>
        <v>66805.189629629633</v>
      </c>
      <c r="AY14" s="62">
        <f>IF('2017 Individual scores unweight'!AY14="","",'2017 Individual scores unweight'!AY14*'2017 Individual scores weighted'!CL14)</f>
        <v>7859.4340740740745</v>
      </c>
      <c r="AZ14" s="62">
        <f>IF('2017 Individual scores unweight'!AZ14="","",'2017 Individual scores unweight'!AZ14*'2017 Individual scores weighted'!CL14)</f>
        <v>68569.552380952387</v>
      </c>
      <c r="BA14" s="62">
        <f>IF('2017 Individual scores unweight'!BA14="","",'2017 Individual scores unweight'!BA14*'2017 Individual scores weighted'!CL14)</f>
        <v>35592.008592592596</v>
      </c>
      <c r="BB14" s="62">
        <f>IF('2017 Individual scores unweight'!BB14="","",'2017 Individual scores unweight'!BB14*'2017 Individual scores weighted'!CL14)</f>
        <v>70374.014285714293</v>
      </c>
      <c r="BC14" s="62">
        <f>IF('2017 Individual scores unweight'!BC14="","",'2017 Individual scores unweight'!BC14*'2017 Individual scores weighted'!CL14)</f>
        <v>28069.407407407405</v>
      </c>
      <c r="BD14" s="62">
        <f>IF('2017 Individual scores unweight'!BD14="","",'2017 Individual scores unweight'!BD14*'2017 Individual scores weighted'!CL14)</f>
        <v>55577.426666666666</v>
      </c>
      <c r="BE14" s="62">
        <f>IF('2017 Individual scores unweight'!BE14="","",'2017 Individual scores unweight'!BE14*'2017 Individual scores weighted'!CL14)</f>
        <v>15157.479999999998</v>
      </c>
      <c r="BF14" s="62">
        <f>IF('2017 Individual scores unweight'!BF14="","",'2017 Individual scores unweight'!BF14*'2017 Individual scores weighted'!CL14)</f>
        <v>70734.906666666662</v>
      </c>
      <c r="BG14" s="62">
        <f>IF('2017 Individual scores unweight'!BG14="","",'2017 Individual scores unweight'!BG14*'2017 Individual scores weighted'!CL14)</f>
        <v>37613.005925925921</v>
      </c>
      <c r="BH14" s="62">
        <f>IF('2017 Individual scores unweight'!BH14="","",'2017 Individual scores unweight'!BH14*'2017 Individual scores weighted'!CL14)</f>
        <v>70374.014285714293</v>
      </c>
      <c r="BI14" s="62">
        <f>IF('2017 Individual scores unweight'!BI14="","",'2017 Individual scores unweight'!BI14*'2017 Individual scores weighted'!CL14)</f>
        <v>44911.051851851851</v>
      </c>
      <c r="BJ14" s="62">
        <f>IF('2017 Individual scores unweight'!BJ14="","",'2017 Individual scores unweight'!BJ14*'2017 Individual scores weighted'!CL14)</f>
        <v>75787.400000000009</v>
      </c>
      <c r="BK14" s="62">
        <f>IF('2017 Individual scores unweight'!BK14="","",'2017 Individual scores unweight'!BK14*'2017 Individual scores weighted'!CL14)</f>
        <v>52209.097777777773</v>
      </c>
      <c r="BL14" s="62">
        <f>IF('2017 Individual scores unweight'!BL14="","",'2017 Individual scores unweight'!BL14*'2017 Individual scores weighted'!CL14)</f>
        <v>53893.262222222227</v>
      </c>
      <c r="BM14" s="62">
        <f>IF('2017 Individual scores unweight'!BM14="","",'2017 Individual scores unweight'!BM14*'2017 Individual scores weighted'!CL14)</f>
        <v>25262.466666666664</v>
      </c>
      <c r="BN14" s="62">
        <f>IF('2017 Individual scores unweight'!BN14="","",'2017 Individual scores unweight'!BN14*'2017 Individual scores weighted'!CL14)</f>
        <v>12350.53925925926</v>
      </c>
      <c r="BO14" s="62">
        <f>IF('2017 Individual scores unweight'!BO14="","",'2017 Individual scores unweight'!BO14*'2017 Individual scores weighted'!CL14)</f>
        <v>23578.302222222221</v>
      </c>
      <c r="BP14" s="62">
        <f>IF('2017 Individual scores unweight'!BP14="","",'2017 Individual scores unweight'!BP14*'2017 Individual scores weighted'!CL14)</f>
        <v>6175.2696296296299</v>
      </c>
      <c r="BQ14" s="62">
        <f>IF('2017 Individual scores unweight'!BQ14="","",'2017 Individual scores unweight'!BQ14*'2017 Individual scores weighted'!CL14)</f>
        <v>42104.111111111117</v>
      </c>
      <c r="BR14" s="62">
        <f>IF('2017 Individual scores unweight'!BR14="","",'2017 Individual scores unweight'!BR14*'2017 Individual scores weighted'!CL14)</f>
        <v>36490.229629629626</v>
      </c>
      <c r="BS14" s="62">
        <f>IF('2017 Individual scores unweight'!BS14="","",'2017 Individual scores unweight'!BS14*'2017 Individual scores weighted'!CL14)</f>
        <v>17683.726666666666</v>
      </c>
      <c r="BT14" s="62">
        <f>IF('2017 Individual scores unweight'!BT14="","",'2017 Individual scores unweight'!BT14*'2017 Individual scores weighted'!CL14)</f>
        <v>6175.2696296296299</v>
      </c>
      <c r="BU14" s="62">
        <f>IF('2017 Individual scores unweight'!BU14="","",'2017 Individual scores unweight'!BU14*'2017 Individual scores weighted'!CL14)</f>
        <v>0</v>
      </c>
      <c r="BV14" s="62">
        <f>IF('2017 Individual scores unweight'!BV14="","",'2017 Individual scores unweight'!BV14*'2017 Individual scores weighted'!CL14)</f>
        <v>60068.531851851847</v>
      </c>
      <c r="BW14" s="62">
        <f>IF('2017 Individual scores unweight'!BW14="","",'2017 Individual scores unweight'!BW14*'2017 Individual scores weighted'!CL14)</f>
        <v>4491.1051851851862</v>
      </c>
      <c r="BX14" s="62">
        <f>IF('2017 Individual scores unweight'!BX14="","",'2017 Individual scores unweight'!BX14*'2017 Individual scores weighted'!CL14)</f>
        <v>35554.582716049379</v>
      </c>
      <c r="BY14" s="62">
        <f>IF('2017 Individual scores unweight'!BY14="","",'2017 Individual scores unweight'!BY14*'2017 Individual scores weighted'!CL14)</f>
        <v>61191.308148148157</v>
      </c>
      <c r="BZ14" s="62">
        <f>IF('2017 Individual scores unweight'!BZ14="","",'2017 Individual scores unweight'!BZ14*'2017 Individual scores weighted'!CL14)</f>
        <v>40419.946666666663</v>
      </c>
      <c r="CA14" s="62">
        <f>IF('2017 Individual scores unweight'!CA14="","",'2017 Individual scores unweight'!CA14*'2017 Individual scores weighted'!CL14)</f>
        <v>5052.4933333333347</v>
      </c>
      <c r="CB14" s="62">
        <f>IF('2017 Individual scores unweight'!CB14="","",'2017 Individual scores unweight'!CB14*'2017 Individual scores weighted'!CL14)</f>
        <v>75787.400000000009</v>
      </c>
      <c r="CC14" s="62">
        <f>IF('2017 Individual scores unweight'!CC14="","",'2017 Individual scores unweight'!CC14*'2017 Individual scores weighted'!CL14)</f>
        <v>53331.874074074076</v>
      </c>
      <c r="CD14" s="62">
        <f>IF('2017 Individual scores unweight'!CD14="","",'2017 Individual scores unweight'!CD14*'2017 Individual scores weighted'!CL14)</f>
        <v>30314.959999999999</v>
      </c>
      <c r="CE14" s="62">
        <f>IF('2017 Individual scores unweight'!CE14="","",'2017 Individual scores unweight'!CE14*'2017 Individual scores weighted'!CL14)</f>
        <v>6736.6577777777784</v>
      </c>
      <c r="CF14" s="62">
        <f>IF('2017 Individual scores unweight'!CF14="","",'2017 Individual scores unweight'!CF14*'2017 Individual scores weighted'!CL14)</f>
        <v>20209.973333333335</v>
      </c>
      <c r="CG14" s="62">
        <f>IF('2017 Individual scores unweight'!CG14="","",'2017 Individual scores unweight'!CG14*'2017 Individual scores weighted'!CL14)</f>
        <v>5613.8814814814823</v>
      </c>
      <c r="CH14" s="62">
        <f>IF('2017 Individual scores unweight'!CH14="","",'2017 Individual scores unweight'!CH14*'2017 Individual scores weighted'!CL14)</f>
        <v>75787.400000000009</v>
      </c>
      <c r="CI14" s="62">
        <f>IF('2017 Individual scores unweight'!CI14="","",'2017 Individual scores unweight'!CI14*'2017 Individual scores weighted'!CL14)</f>
        <v>60068.531851851847</v>
      </c>
      <c r="CJ14" s="62">
        <f>IF('2017 Individual scores unweight'!CJ14="","",'2017 Individual scores unweight'!CJ14*'2017 Individual scores weighted'!CL14)</f>
        <v>75787.400000000009</v>
      </c>
      <c r="CK14" s="62">
        <f>IF('2017 Individual scores unweight'!CK14="","",'2017 Individual scores unweight'!CK14*'2017 Individual scores weighted'!CL14)</f>
        <v>44349.663703703707</v>
      </c>
      <c r="CL14">
        <v>757.87400000000002</v>
      </c>
    </row>
    <row r="15" spans="1:90">
      <c r="A15" s="60" t="s">
        <v>110</v>
      </c>
      <c r="B15" s="61" t="s">
        <v>118</v>
      </c>
      <c r="C15" s="62">
        <f>IF('2017 Individual scores unweight'!C15="","",'2017 Individual scores unweight'!C15*'2017 Individual scores weighted'!CL15)</f>
        <v>4217453.2166666668</v>
      </c>
      <c r="D15" s="62">
        <f>IF('2017 Individual scores unweight'!D15="","",'2017 Individual scores unweight'!D15*'2017 Individual scores weighted'!CL15)</f>
        <v>3032155.9074074072</v>
      </c>
      <c r="E15" s="62">
        <f>IF('2017 Individual scores unweight'!E15="","",'2017 Individual scores unweight'!E15*'2017 Individual scores weighted'!CL15)</f>
        <v>4217453.2166666668</v>
      </c>
      <c r="F15" s="62">
        <f>IF('2017 Individual scores unweight'!F15="","",'2017 Individual scores unweight'!F15*'2017 Individual scores weighted'!CL15)</f>
        <v>2563549.9944444448</v>
      </c>
      <c r="G15" s="62">
        <f>IF('2017 Individual scores unweight'!G15="","",'2017 Individual scores unweight'!G15*'2017 Individual scores weighted'!CL15)</f>
        <v>3969367.7333333334</v>
      </c>
      <c r="H15" s="62">
        <f>IF('2017 Individual scores unweight'!H15="","",'2017 Individual scores unweight'!H15*'2017 Individual scores weighted'!CL15)</f>
        <v>2480854.8333333335</v>
      </c>
      <c r="I15" s="62">
        <f>IF('2017 Individual scores unweight'!I15="","",'2017 Individual scores unweight'!I15*'2017 Individual scores weighted'!CL15)</f>
        <v>2977025.8</v>
      </c>
      <c r="J15" s="62">
        <f>IF('2017 Individual scores unweight'!J15="","",'2017 Individual scores unweight'!J15*'2017 Individual scores weighted'!CL15)</f>
        <v>2091006.2166666666</v>
      </c>
      <c r="K15" s="62">
        <f>IF('2017 Individual scores unweight'!K15="","",'2017 Individual scores unweight'!K15*'2017 Individual scores weighted'!CL15)</f>
        <v>3212054.152631579</v>
      </c>
      <c r="L15" s="62">
        <f>IF('2017 Individual scores unweight'!L15="","",'2017 Individual scores unweight'!L15*'2017 Individual scores weighted'!CL15)</f>
        <v>2315464.5111111114</v>
      </c>
      <c r="M15" s="62">
        <f>IF('2017 Individual scores unweight'!M15="","",'2017 Individual scores unweight'!M15*'2017 Individual scores weighted'!CL15)</f>
        <v>2480854.8333333335</v>
      </c>
      <c r="N15" s="62">
        <f>IF('2017 Individual scores unweight'!N15="","",'2017 Individual scores unweight'!N15*'2017 Individual scores weighted'!CL15)</f>
        <v>1829630.4395833334</v>
      </c>
      <c r="O15" s="62">
        <f>IF('2017 Individual scores unweight'!O15="","",'2017 Individual scores unweight'!O15*'2017 Individual scores weighted'!CL15)</f>
        <v>3152144.9647058826</v>
      </c>
      <c r="P15" s="62">
        <f>IF('2017 Individual scores unweight'!P15="","",'2017 Individual scores unweight'!P15*'2017 Individual scores weighted'!CL15)</f>
        <v>2447776.7688888889</v>
      </c>
      <c r="Q15" s="62">
        <f>IF('2017 Individual scores unweight'!Q15="","",'2017 Individual scores unweight'!Q15*'2017 Individual scores weighted'!CL15)</f>
        <v>2889466.2176470589</v>
      </c>
      <c r="R15" s="62">
        <f>IF('2017 Individual scores unweight'!R15="","",'2017 Individual scores unweight'!R15*'2017 Individual scores weighted'!CL15)</f>
        <v>1918527.7377777775</v>
      </c>
      <c r="S15" s="62">
        <f>IF('2017 Individual scores unweight'!S15="","",'2017 Individual scores unweight'!S15*'2017 Individual scores weighted'!CL15)</f>
        <v>2269982.1724999999</v>
      </c>
      <c r="T15" s="62">
        <f>IF('2017 Individual scores unweight'!T15="","",'2017 Individual scores unweight'!T15*'2017 Individual scores weighted'!CL15)</f>
        <v>1570005.2224040404</v>
      </c>
      <c r="U15" s="62">
        <f>IF('2017 Individual scores unweight'!U15="","",'2017 Individual scores unweight'!U15*'2017 Individual scores weighted'!CL15)</f>
        <v>3225111.2833333332</v>
      </c>
      <c r="V15" s="62">
        <f>IF('2017 Individual scores unweight'!V15="","",'2017 Individual scores unweight'!V15*'2017 Individual scores weighted'!CL15)</f>
        <v>1918527.7377777775</v>
      </c>
      <c r="W15" s="62">
        <f>IF('2017 Individual scores unweight'!W15="","",'2017 Individual scores unweight'!W15*'2017 Individual scores weighted'!CL15)</f>
        <v>992341.93333333335</v>
      </c>
      <c r="X15" s="62">
        <f>IF('2017 Individual scores unweight'!X15="","",'2017 Individual scores unweight'!X15*'2017 Individual scores weighted'!CL15)</f>
        <v>811916.1272727272</v>
      </c>
      <c r="Y15" s="62">
        <f>IF('2017 Individual scores unweight'!Y15="","",'2017 Individual scores unweight'!Y15*'2017 Individual scores weighted'!CL15)</f>
        <v>1953673.1812500001</v>
      </c>
      <c r="Z15" s="62">
        <f>IF('2017 Individual scores unweight'!Z15="","",'2017 Individual scores unweight'!Z15*'2017 Individual scores weighted'!CL15)</f>
        <v>1835832.5766666669</v>
      </c>
      <c r="AA15" s="62">
        <f>IF('2017 Individual scores unweight'!AA15="","",'2017 Individual scores unweight'!AA15*'2017 Individual scores weighted'!CL15)</f>
        <v>3225111.2833333332</v>
      </c>
      <c r="AB15" s="62">
        <f>IF('2017 Individual scores unweight'!AB15="","",'2017 Individual scores unweight'!AB15*'2017 Individual scores weighted'!CL15)</f>
        <v>1885449.6733333333</v>
      </c>
      <c r="AC15" s="62">
        <f>IF('2017 Individual scores unweight'!AC15="","",'2017 Individual scores unweight'!AC15*'2017 Individual scores weighted'!CL15)</f>
        <v>1953673.1812500001</v>
      </c>
      <c r="AD15" s="62">
        <f>IF('2017 Individual scores unweight'!AD15="","",'2017 Individual scores unweight'!AD15*'2017 Individual scores weighted'!CL15)</f>
        <v>1398299.9969696971</v>
      </c>
      <c r="AE15" s="62">
        <f>IF('2017 Individual scores unweight'!AE15="","",'2017 Individual scores unweight'!AE15*'2017 Individual scores weighted'!CL15)</f>
        <v>2324169.2649122807</v>
      </c>
      <c r="AF15" s="62">
        <f>IF('2017 Individual scores unweight'!AF15="","",'2017 Individual scores unweight'!AF15*'2017 Individual scores weighted'!CL15)</f>
        <v>1846858.5981481483</v>
      </c>
      <c r="AG15" s="62">
        <f>IF('2017 Individual scores unweight'!AG15="","",'2017 Individual scores unweight'!AG15*'2017 Individual scores weighted'!CL15)</f>
        <v>1775769.7754385963</v>
      </c>
      <c r="AH15" s="62">
        <f>IF('2017 Individual scores unweight'!AH15="","",'2017 Individual scores unweight'!AH15*'2017 Individual scores weighted'!CL15)</f>
        <v>4465538.7</v>
      </c>
      <c r="AI15" s="62">
        <f>IF('2017 Individual scores unweight'!AI15="","",'2017 Individual scores unweight'!AI15*'2017 Individual scores weighted'!CL15)</f>
        <v>2585311.8789473684</v>
      </c>
      <c r="AJ15" s="62">
        <f>IF('2017 Individual scores unweight'!AJ15="","",'2017 Individual scores unweight'!AJ15*'2017 Individual scores weighted'!CL15)</f>
        <v>2728940.3166666669</v>
      </c>
      <c r="AK15" s="62">
        <f>IF('2017 Individual scores unweight'!AK15="","",'2017 Individual scores unweight'!AK15*'2017 Individual scores weighted'!CL15)</f>
        <v>1829630.4395833334</v>
      </c>
      <c r="AL15" s="62">
        <f>IF('2017 Individual scores unweight'!AL15="","",'2017 Individual scores unweight'!AL15*'2017 Individual scores weighted'!CL15)</f>
        <v>4217453.2166666668</v>
      </c>
      <c r="AM15" s="62">
        <f>IF('2017 Individual scores unweight'!AM15="","",'2017 Individual scores unweight'!AM15*'2017 Individual scores weighted'!CL15)</f>
        <v>2276549.1411764706</v>
      </c>
      <c r="AN15" s="62">
        <f>IF('2017 Individual scores unweight'!AN15="","",'2017 Individual scores unweight'!AN15*'2017 Individual scores weighted'!CL15)</f>
        <v>1953673.1812500001</v>
      </c>
      <c r="AO15" s="62">
        <f>IF('2017 Individual scores unweight'!AO15="","",'2017 Individual scores unweight'!AO15*'2017 Individual scores weighted'!CL15)</f>
        <v>1157732.2555555557</v>
      </c>
      <c r="AP15" s="62">
        <f>IF('2017 Individual scores unweight'!AP15="","",'2017 Individual scores unweight'!AP15*'2017 Individual scores weighted'!CL15)</f>
        <v>3225111.2833333332</v>
      </c>
      <c r="AQ15" s="62">
        <f>IF('2017 Individual scores unweight'!AQ15="","",'2017 Individual scores unweight'!AQ15*'2017 Individual scores weighted'!CL15)</f>
        <v>1751191.6470588234</v>
      </c>
      <c r="AR15" s="62">
        <f>IF('2017 Individual scores unweight'!AR15="","",'2017 Individual scores unweight'!AR15*'2017 Individual scores weighted'!CL15)</f>
        <v>2232769.35</v>
      </c>
      <c r="AS15" s="62">
        <f>IF('2017 Individual scores unweight'!AS15="","",'2017 Individual scores unweight'!AS15*'2017 Individual scores weighted'!CL15)</f>
        <v>1259510.9153846153</v>
      </c>
      <c r="AT15" s="62">
        <f>IF('2017 Individual scores unweight'!AT15="","",'2017 Individual scores unweight'!AT15*'2017 Individual scores weighted'!CL15)</f>
        <v>2480854.8333333335</v>
      </c>
      <c r="AU15" s="62">
        <f>IF('2017 Individual scores unweight'!AU15="","",'2017 Individual scores unweight'!AU15*'2017 Individual scores weighted'!CL15)</f>
        <v>3003140.0614035088</v>
      </c>
      <c r="AV15" s="62">
        <f>IF('2017 Individual scores unweight'!AV15="","",'2017 Individual scores unweight'!AV15*'2017 Individual scores weighted'!CL15)</f>
        <v>1819293.5444444446</v>
      </c>
      <c r="AW15" s="62">
        <f>IF('2017 Individual scores unweight'!AW15="","",'2017 Individual scores unweight'!AW15*'2017 Individual scores weighted'!CL15)</f>
        <v>3032155.9074074072</v>
      </c>
      <c r="AX15" s="62">
        <f>IF('2017 Individual scores unweight'!AX15="","",'2017 Individual scores unweight'!AX15*'2017 Individual scores weighted'!CL15)</f>
        <v>2506969.094736842</v>
      </c>
      <c r="AY15" s="62">
        <f>IF('2017 Individual scores unweight'!AY15="","",'2017 Individual scores unweight'!AY15*'2017 Individual scores weighted'!CL15)</f>
        <v>1880226.8210526318</v>
      </c>
      <c r="AZ15" s="62">
        <f>IF('2017 Individual scores unweight'!AZ15="","",'2017 Individual scores unweight'!AZ15*'2017 Individual scores weighted'!CL15)</f>
        <v>2196362.9973374614</v>
      </c>
      <c r="BA15" s="62">
        <f>IF('2017 Individual scores unweight'!BA15="","",'2017 Individual scores unweight'!BA15*'2017 Individual scores weighted'!CL15)</f>
        <v>1649650.3282222222</v>
      </c>
      <c r="BB15" s="62">
        <f>IF('2017 Individual scores unweight'!BB15="","",'2017 Individual scores unweight'!BB15*'2017 Individual scores weighted'!CL15)</f>
        <v>2820340.2315789475</v>
      </c>
      <c r="BC15" s="62">
        <f>IF('2017 Individual scores unweight'!BC15="","",'2017 Individual scores unweight'!BC15*'2017 Individual scores weighted'!CL15)</f>
        <v>1807479.9500000004</v>
      </c>
      <c r="BD15" s="62">
        <f>IF('2017 Individual scores unweight'!BD15="","",'2017 Individual scores unweight'!BD15*'2017 Individual scores weighted'!CL15)</f>
        <v>992341.93333333335</v>
      </c>
      <c r="BE15" s="62">
        <f>IF('2017 Individual scores unweight'!BE15="","",'2017 Individual scores unweight'!BE15*'2017 Individual scores weighted'!CL15)</f>
        <v>1041959.03</v>
      </c>
      <c r="BF15" s="62">
        <f>IF('2017 Individual scores unweight'!BF15="","",'2017 Individual scores unweight'!BF15*'2017 Individual scores weighted'!CL15)</f>
        <v>1984683.8666666667</v>
      </c>
      <c r="BG15" s="62">
        <f>IF('2017 Individual scores unweight'!BG15="","",'2017 Individual scores unweight'!BG15*'2017 Individual scores weighted'!CL15)</f>
        <v>2026031.4472222221</v>
      </c>
      <c r="BH15" s="62">
        <f>IF('2017 Individual scores unweight'!BH15="","",'2017 Individual scores unweight'!BH15*'2017 Individual scores weighted'!CL15)</f>
        <v>2820340.2315789475</v>
      </c>
      <c r="BI15" s="62">
        <f>IF('2017 Individual scores unweight'!BI15="","",'2017 Individual scores unweight'!BI15*'2017 Individual scores weighted'!CL15)</f>
        <v>1842920.7333333336</v>
      </c>
      <c r="BJ15" s="62">
        <f>IF('2017 Individual scores unweight'!BJ15="","",'2017 Individual scores unweight'!BJ15*'2017 Individual scores weighted'!CL15)</f>
        <v>2364108.7235294119</v>
      </c>
      <c r="BK15" s="62">
        <f>IF('2017 Individual scores unweight'!BK15="","",'2017 Individual scores unweight'!BK15*'2017 Individual scores weighted'!CL15)</f>
        <v>1529860.4805555553</v>
      </c>
      <c r="BL15" s="62">
        <f>IF('2017 Individual scores unweight'!BL15="","",'2017 Individual scores unweight'!BL15*'2017 Individual scores weighted'!CL15)</f>
        <v>2715354.073478959</v>
      </c>
      <c r="BM15" s="62">
        <f>IF('2017 Individual scores unweight'!BM15="","",'2017 Individual scores unweight'!BM15*'2017 Individual scores weighted'!CL15)</f>
        <v>1736598.3833333333</v>
      </c>
      <c r="BN15" s="62">
        <f>IF('2017 Individual scores unweight'!BN15="","",'2017 Individual scores unweight'!BN15*'2017 Individual scores weighted'!CL15)</f>
        <v>2454740.5719298245</v>
      </c>
      <c r="BO15" s="62">
        <f>IF('2017 Individual scores unweight'!BO15="","",'2017 Individual scores unweight'!BO15*'2017 Individual scores weighted'!CL15)</f>
        <v>1516077.9537037036</v>
      </c>
      <c r="BP15" s="62">
        <f>IF('2017 Individual scores unweight'!BP15="","",'2017 Individual scores unweight'!BP15*'2017 Individual scores weighted'!CL15)</f>
        <v>1350687.6314814817</v>
      </c>
      <c r="BQ15" s="62">
        <f>IF('2017 Individual scores unweight'!BQ15="","",'2017 Individual scores unweight'!BQ15*'2017 Individual scores weighted'!CL15)</f>
        <v>1692818.5921568628</v>
      </c>
      <c r="BR15" s="62">
        <f>IF('2017 Individual scores unweight'!BR15="","",'2017 Individual scores unweight'!BR15*'2017 Individual scores weighted'!CL15)</f>
        <v>2245826.4807017543</v>
      </c>
      <c r="BS15" s="62">
        <f>IF('2017 Individual scores unweight'!BS15="","",'2017 Individual scores unweight'!BS15*'2017 Individual scores weighted'!CL15)</f>
        <v>2102198.0429824563</v>
      </c>
      <c r="BT15" s="62">
        <f>IF('2017 Individual scores unweight'!BT15="","",'2017 Individual scores unweight'!BT15*'2017 Individual scores weighted'!CL15)</f>
        <v>2167483.696491228</v>
      </c>
      <c r="BU15" s="62">
        <f>IF('2017 Individual scores unweight'!BU15="","",'2017 Individual scores unweight'!BU15*'2017 Individual scores weighted'!CL15)</f>
        <v>1723541.2526315791</v>
      </c>
      <c r="BV15" s="62">
        <f>IF('2017 Individual scores unweight'!BV15="","",'2017 Individual scores unweight'!BV15*'2017 Individual scores weighted'!CL15)</f>
        <v>2402512.0491228071</v>
      </c>
      <c r="BW15" s="62">
        <f>IF('2017 Individual scores unweight'!BW15="","",'2017 Individual scores unweight'!BW15*'2017 Individual scores weighted'!CL15)</f>
        <v>2115255.173684211</v>
      </c>
      <c r="BX15" s="62">
        <f>IF('2017 Individual scores unweight'!BX15="","",'2017 Individual scores unweight'!BX15*'2017 Individual scores weighted'!CL15)</f>
        <v>3429672.9976608194</v>
      </c>
      <c r="BY15" s="62">
        <f>IF('2017 Individual scores unweight'!BY15="","",'2017 Individual scores unweight'!BY15*'2017 Individual scores weighted'!CL15)</f>
        <v>3394853.9824561407</v>
      </c>
      <c r="BZ15" s="62">
        <f>IF('2017 Individual scores unweight'!BZ15="","",'2017 Individual scores unweight'!BZ15*'2017 Individual scores weighted'!CL15)</f>
        <v>3891024.9491228075</v>
      </c>
      <c r="CA15" s="62">
        <f>IF('2017 Individual scores unweight'!CA15="","",'2017 Individual scores unweight'!CA15*'2017 Individual scores weighted'!CL15)</f>
        <v>3003140.0614035088</v>
      </c>
      <c r="CB15" s="62">
        <f>IF('2017 Individual scores unweight'!CB15="","",'2017 Individual scores unweight'!CB15*'2017 Individual scores weighted'!CL15)</f>
        <v>4217453.2166666668</v>
      </c>
      <c r="CC15" s="62">
        <f>IF('2017 Individual scores unweight'!CC15="","",'2017 Individual scores unweight'!CC15*'2017 Individual scores weighted'!CL15)</f>
        <v>1953673.1812500001</v>
      </c>
      <c r="CD15" s="62">
        <f>IF('2017 Individual scores unweight'!CD15="","",'2017 Individual scores unweight'!CD15*'2017 Individual scores weighted'!CL15)</f>
        <v>2101429.9764705882</v>
      </c>
      <c r="CE15" s="62">
        <f>IF('2017 Individual scores unweight'!CE15="","",'2017 Individual scores unweight'!CE15*'2017 Individual scores weighted'!CL15)</f>
        <v>1488512.9</v>
      </c>
      <c r="CF15" s="62">
        <f>IF('2017 Individual scores unweight'!CF15="","",'2017 Individual scores unweight'!CF15*'2017 Individual scores weighted'!CL15)</f>
        <v>1838751.2294117645</v>
      </c>
      <c r="CG15" s="62">
        <f>IF('2017 Individual scores unweight'!CG15="","",'2017 Individual scores unweight'!CG15*'2017 Individual scores weighted'!CL15)</f>
        <v>1777945.9638888887</v>
      </c>
      <c r="CH15" s="62">
        <f>IF('2017 Individual scores unweight'!CH15="","",'2017 Individual scores unweight'!CH15*'2017 Individual scores weighted'!CL15)</f>
        <v>2820340.2315789475</v>
      </c>
      <c r="CI15" s="62">
        <f>IF('2017 Individual scores unweight'!CI15="","",'2017 Individual scores unweight'!CI15*'2017 Individual scores weighted'!CL15)</f>
        <v>1564846.8948717951</v>
      </c>
      <c r="CJ15" s="62">
        <f>IF('2017 Individual scores unweight'!CJ15="","",'2017 Individual scores unweight'!CJ15*'2017 Individual scores weighted'!CL15)</f>
        <v>3525425.2894736845</v>
      </c>
      <c r="CK15" s="62">
        <f>IF('2017 Individual scores unweight'!CK15="","",'2017 Individual scores unweight'!CK15*'2017 Individual scores weighted'!CL15)</f>
        <v>1460947.8462962965</v>
      </c>
      <c r="CL15">
        <v>44655.387000000002</v>
      </c>
    </row>
    <row r="16" spans="1:90">
      <c r="A16" s="60" t="s">
        <v>110</v>
      </c>
      <c r="B16" s="61" t="s">
        <v>121</v>
      </c>
      <c r="C16" s="62">
        <f>IF('2017 Individual scores unweight'!C16="","",'2017 Individual scores unweight'!C16*'2017 Individual scores weighted'!CL16)</f>
        <v>16442.345454545455</v>
      </c>
      <c r="D16" s="62">
        <f>IF('2017 Individual scores unweight'!D16="","",'2017 Individual scores unweight'!D16*'2017 Individual scores weighted'!CL16)</f>
        <v>10758.571717171717</v>
      </c>
      <c r="E16" s="62">
        <f>IF('2017 Individual scores unweight'!E16="","",'2017 Individual scores unweight'!E16*'2017 Individual scores weighted'!CL16)</f>
        <v>15072.15</v>
      </c>
      <c r="F16" s="62">
        <f>IF('2017 Individual scores unweight'!F16="","",'2017 Individual scores unweight'!F16*'2017 Individual scores weighted'!CL16)</f>
        <v>13211.390740740741</v>
      </c>
      <c r="G16" s="62">
        <f>IF('2017 Individual scores unweight'!G16="","",'2017 Individual scores unweight'!G16*'2017 Individual scores weighted'!CL16)</f>
        <v>16442.345454545455</v>
      </c>
      <c r="H16" s="62">
        <f>IF('2017 Individual scores unweight'!H16="","",'2017 Individual scores unweight'!H16*'2017 Individual scores weighted'!CL16)</f>
        <v>9337.628282828282</v>
      </c>
      <c r="I16" s="62">
        <f>IF('2017 Individual scores unweight'!I16="","",'2017 Individual scores unweight'!I16*'2017 Individual scores weighted'!CL16)</f>
        <v>14615.418181818182</v>
      </c>
      <c r="J16" s="62">
        <f>IF('2017 Individual scores unweight'!J16="","",'2017 Individual scores unweight'!J16*'2017 Individual scores weighted'!CL16)</f>
        <v>8931.6444444444442</v>
      </c>
      <c r="K16" s="62">
        <f>IF('2017 Individual scores unweight'!K16="","",'2017 Individual scores unweight'!K16*'2017 Individual scores weighted'!CL16)</f>
        <v>11722.783333333331</v>
      </c>
      <c r="L16" s="62">
        <f>IF('2017 Individual scores unweight'!L16="","",'2017 Individual scores unweight'!L16*'2017 Individual scores weighted'!CL16)</f>
        <v>13620.757777777775</v>
      </c>
      <c r="M16" s="62">
        <f>IF('2017 Individual scores unweight'!M16="","",'2017 Individual scores unweight'!M16*'2017 Individual scores weighted'!CL16)</f>
        <v>7177.2142857142853</v>
      </c>
      <c r="N16" s="62">
        <f>IF('2017 Individual scores unweight'!N16="","",'2017 Individual scores unweight'!N16*'2017 Individual scores weighted'!CL16)</f>
        <v>5954.4296296296288</v>
      </c>
      <c r="O16" s="62">
        <f>IF('2017 Individual scores unweight'!O16="","",'2017 Individual scores unweight'!O16*'2017 Individual scores weighted'!CL16)</f>
        <v>18421.516666666663</v>
      </c>
      <c r="P16" s="62">
        <f>IF('2017 Individual scores unweight'!P16="","",'2017 Individual scores unweight'!P16*'2017 Individual scores weighted'!CL16)</f>
        <v>10477.505982905983</v>
      </c>
      <c r="Q16" s="62">
        <f>IF('2017 Individual scores unweight'!Q16="","",'2017 Individual scores unweight'!Q16*'2017 Individual scores weighted'!CL16)</f>
        <v>15458.615384615387</v>
      </c>
      <c r="R16" s="62">
        <f>IF('2017 Individual scores unweight'!R16="","",'2017 Individual scores unweight'!R16*'2017 Individual scores weighted'!CL16)</f>
        <v>12094.935185185184</v>
      </c>
      <c r="S16" s="62">
        <f>IF('2017 Individual scores unweight'!S16="","",'2017 Individual scores unweight'!S16*'2017 Individual scores weighted'!CL16)</f>
        <v>12057.72</v>
      </c>
      <c r="T16" s="62">
        <f>IF('2017 Individual scores unweight'!T16="","",'2017 Individual scores unweight'!T16*'2017 Individual scores weighted'!CL16)</f>
        <v>10647.550752136751</v>
      </c>
      <c r="U16" s="62">
        <f>IF('2017 Individual scores unweight'!U16="","",'2017 Individual scores unweight'!U16*'2017 Individual scores weighted'!CL16)</f>
        <v>12918.985714285714</v>
      </c>
      <c r="V16" s="62">
        <f>IF('2017 Individual scores unweight'!V16="","",'2017 Individual scores unweight'!V16*'2017 Individual scores weighted'!CL16)</f>
        <v>12195.129914529913</v>
      </c>
      <c r="W16" s="62">
        <f>IF('2017 Individual scores unweight'!W16="","",'2017 Individual scores unweight'!W16*'2017 Individual scores weighted'!CL16)</f>
        <v>12918.985714285714</v>
      </c>
      <c r="X16" s="62">
        <f>IF('2017 Individual scores unweight'!X16="","",'2017 Individual scores unweight'!X16*'2017 Individual scores weighted'!CL16)</f>
        <v>9446.9316239316231</v>
      </c>
      <c r="Y16" s="62">
        <f>IF('2017 Individual scores unweight'!Y16="","",'2017 Individual scores unweight'!Y16*'2017 Individual scores weighted'!CL16)</f>
        <v>9275.1692307692301</v>
      </c>
      <c r="Z16" s="62">
        <f>IF('2017 Individual scores unweight'!Z16="","",'2017 Individual scores unweight'!Z16*'2017 Individual scores weighted'!CL16)</f>
        <v>9824.8088888888888</v>
      </c>
      <c r="AA16" s="62">
        <f>IF('2017 Individual scores unweight'!AA16="","",'2017 Individual scores unweight'!AA16*'2017 Individual scores weighted'!CL16)</f>
        <v>10821.030769230769</v>
      </c>
      <c r="AB16" s="62">
        <f>IF('2017 Individual scores unweight'!AB16="","",'2017 Individual scores unweight'!AB16*'2017 Individual scores weighted'!CL16)</f>
        <v>8373.4166666666661</v>
      </c>
      <c r="AC16" s="62">
        <f>IF('2017 Individual scores unweight'!AC16="","",'2017 Individual scores unweight'!AC16*'2017 Individual scores weighted'!CL16)</f>
        <v>14354.428571428571</v>
      </c>
      <c r="AD16" s="62">
        <f>IF('2017 Individual scores unweight'!AD16="","",'2017 Individual scores unweight'!AD16*'2017 Individual scores weighted'!CL16)</f>
        <v>13397.466666666664</v>
      </c>
      <c r="AE16" s="62">
        <f>IF('2017 Individual scores unweight'!AE16="","",'2017 Individual scores unweight'!AE16*'2017 Individual scores weighted'!CL16)</f>
        <v>10305.743589743588</v>
      </c>
      <c r="AF16" s="62">
        <f>IF('2017 Individual scores unweight'!AF16="","",'2017 Individual scores unweight'!AF16*'2017 Individual scores weighted'!CL16)</f>
        <v>10133.981196581195</v>
      </c>
      <c r="AG16" s="62">
        <f>IF('2017 Individual scores unweight'!AG16="","",'2017 Individual scores unweight'!AG16*'2017 Individual scores weighted'!CL16)</f>
        <v>9103.4068376068353</v>
      </c>
      <c r="AH16" s="62">
        <f>IF('2017 Individual scores unweight'!AH16="","",'2017 Individual scores unweight'!AH16*'2017 Individual scores weighted'!CL16)</f>
        <v>20096.199999999997</v>
      </c>
      <c r="AI16" s="62">
        <f>IF('2017 Individual scores unweight'!AI16="","",'2017 Individual scores unweight'!AI16*'2017 Individual scores weighted'!CL16)</f>
        <v>14256.278632478632</v>
      </c>
      <c r="AJ16" s="62">
        <f>IF('2017 Individual scores unweight'!AJ16="","",'2017 Individual scores unweight'!AJ16*'2017 Individual scores weighted'!CL16)</f>
        <v>16442.345454545455</v>
      </c>
      <c r="AK16" s="62">
        <f>IF('2017 Individual scores unweight'!AK16="","",'2017 Individual scores unweight'!AK16*'2017 Individual scores weighted'!CL16)</f>
        <v>11164.555555555555</v>
      </c>
      <c r="AL16" s="62">
        <f>IF('2017 Individual scores unweight'!AL16="","",'2017 Individual scores unweight'!AL16*'2017 Individual scores weighted'!CL16)</f>
        <v>13397.466666666664</v>
      </c>
      <c r="AM16" s="62">
        <f>IF('2017 Individual scores unweight'!AM16="","",'2017 Individual scores unweight'!AM16*'2017 Individual scores weighted'!CL16)</f>
        <v>10494.682222222222</v>
      </c>
      <c r="AN16" s="62">
        <f>IF('2017 Individual scores unweight'!AN16="","",'2017 Individual scores unweight'!AN16*'2017 Individual scores weighted'!CL16)</f>
        <v>1826.9272727272728</v>
      </c>
      <c r="AO16" s="62">
        <f>IF('2017 Individual scores unweight'!AO16="","",'2017 Individual scores unweight'!AO16*'2017 Individual scores weighted'!CL16)</f>
        <v>5582.2777777777774</v>
      </c>
      <c r="AP16" s="62">
        <f>IF('2017 Individual scores unweight'!AP16="","",'2017 Individual scores unweight'!AP16*'2017 Individual scores weighted'!CL16)</f>
        <v>16076.96</v>
      </c>
      <c r="AQ16" s="62">
        <f>IF('2017 Individual scores unweight'!AQ16="","",'2017 Individual scores unweight'!AQ16*'2017 Individual scores weighted'!CL16)</f>
        <v>9924.0493827160481</v>
      </c>
      <c r="AR16" s="62">
        <f>IF('2017 Individual scores unweight'!AR16="","",'2017 Individual scores unweight'!AR16*'2017 Individual scores weighted'!CL16)</f>
        <v>9275.1692307692301</v>
      </c>
      <c r="AS16" s="62">
        <f>IF('2017 Individual scores unweight'!AS16="","",'2017 Individual scores unweight'!AS16*'2017 Individual scores weighted'!CL16)</f>
        <v>6252.1511111111104</v>
      </c>
      <c r="AT16" s="62">
        <f>IF('2017 Individual scores unweight'!AT16="","",'2017 Individual scores unweight'!AT16*'2017 Individual scores weighted'!CL16)</f>
        <v>11164.555555555555</v>
      </c>
      <c r="AU16" s="62">
        <f>IF('2017 Individual scores unweight'!AU16="","",'2017 Individual scores unweight'!AU16*'2017 Individual scores weighted'!CL16)</f>
        <v>12538.654700854699</v>
      </c>
      <c r="AV16" s="62">
        <f>IF('2017 Individual scores unweight'!AV16="","",'2017 Individual scores unweight'!AV16*'2017 Individual scores weighted'!CL16)</f>
        <v>8588.1196581196564</v>
      </c>
      <c r="AW16" s="62">
        <f>IF('2017 Individual scores unweight'!AW16="","",'2017 Individual scores unweight'!AW16*'2017 Individual scores weighted'!CL16)</f>
        <v>12467.087037037036</v>
      </c>
      <c r="AX16" s="62">
        <f>IF('2017 Individual scores unweight'!AX16="","",'2017 Individual scores unweight'!AX16*'2017 Individual scores weighted'!CL16)</f>
        <v>13053.941880341879</v>
      </c>
      <c r="AY16" s="62">
        <f>IF('2017 Individual scores unweight'!AY16="","",'2017 Individual scores unweight'!AY16*'2017 Individual scores weighted'!CL16)</f>
        <v>4668.814141414141</v>
      </c>
      <c r="AZ16" s="62">
        <f>IF('2017 Individual scores unweight'!AZ16="","",'2017 Individual scores unweight'!AZ16*'2017 Individual scores weighted'!CL16)</f>
        <v>14714.460392940393</v>
      </c>
      <c r="BA16" s="62">
        <f>IF('2017 Individual scores unweight'!BA16="","",'2017 Individual scores unweight'!BA16*'2017 Individual scores weighted'!CL16)</f>
        <v>13772.212304152636</v>
      </c>
      <c r="BB16" s="62">
        <f>IF('2017 Individual scores unweight'!BB16="","",'2017 Individual scores unweight'!BB16*'2017 Individual scores weighted'!CL16)</f>
        <v>15789.871428571427</v>
      </c>
      <c r="BC16" s="62">
        <f>IF('2017 Individual scores unweight'!BC16="","",'2017 Individual scores unweight'!BC16*'2017 Individual scores weighted'!CL16)</f>
        <v>14067.34</v>
      </c>
      <c r="BD16" s="62">
        <f>IF('2017 Individual scores unweight'!BD16="","",'2017 Individual scores unweight'!BD16*'2017 Individual scores weighted'!CL16)</f>
        <v>16746.833333333336</v>
      </c>
      <c r="BE16" s="62">
        <f>IF('2017 Individual scores unweight'!BE16="","",'2017 Individual scores unweight'!BE16*'2017 Individual scores weighted'!CL16)</f>
        <v>13194.474747474747</v>
      </c>
      <c r="BF16" s="62">
        <f>IF('2017 Individual scores unweight'!BF16="","",'2017 Individual scores unweight'!BF16*'2017 Individual scores weighted'!CL16)</f>
        <v>10961.563636363635</v>
      </c>
      <c r="BG16" s="62">
        <f>IF('2017 Individual scores unweight'!BG16="","",'2017 Individual scores unweight'!BG16*'2017 Individual scores weighted'!CL16)</f>
        <v>13676.580555555554</v>
      </c>
      <c r="BH16" s="62">
        <f>IF('2017 Individual scores unweight'!BH16="","",'2017 Individual scores unweight'!BH16*'2017 Individual scores weighted'!CL16)</f>
        <v>14615.418181818182</v>
      </c>
      <c r="BI16" s="62">
        <f>IF('2017 Individual scores unweight'!BI16="","",'2017 Individual scores unweight'!BI16*'2017 Individual scores weighted'!CL16)</f>
        <v>12901.264197530863</v>
      </c>
      <c r="BJ16" s="62">
        <f>IF('2017 Individual scores unweight'!BJ16="","",'2017 Individual scores unweight'!BJ16*'2017 Individual scores weighted'!CL16)</f>
        <v>15458.615384615387</v>
      </c>
      <c r="BK16" s="62">
        <f>IF('2017 Individual scores unweight'!BK16="","",'2017 Individual scores unweight'!BK16*'2017 Individual scores weighted'!CL16)</f>
        <v>15021.40202020202</v>
      </c>
      <c r="BL16" s="62">
        <f>IF('2017 Individual scores unweight'!BL16="","",'2017 Individual scores unweight'!BL16*'2017 Individual scores weighted'!CL16)</f>
        <v>18248.527399267397</v>
      </c>
      <c r="BM16" s="62">
        <f>IF('2017 Individual scores unweight'!BM16="","",'2017 Individual scores unweight'!BM16*'2017 Individual scores weighted'!CL16)</f>
        <v>1754.4301587301588</v>
      </c>
      <c r="BN16" s="62">
        <f>IF('2017 Individual scores unweight'!BN16="","",'2017 Individual scores unweight'!BN16*'2017 Individual scores weighted'!CL16)</f>
        <v>2232.911111111111</v>
      </c>
      <c r="BO16" s="62">
        <f>IF('2017 Individual scores unweight'!BO16="","",'2017 Individual scores unweight'!BO16*'2017 Individual scores weighted'!CL16)</f>
        <v>1435.4428571428568</v>
      </c>
      <c r="BP16" s="62">
        <f>IF('2017 Individual scores unweight'!BP16="","",'2017 Individual scores unweight'!BP16*'2017 Individual scores weighted'!CL16)</f>
        <v>1754.4301587301588</v>
      </c>
      <c r="BQ16" s="62">
        <f>IF('2017 Individual scores unweight'!BQ16="","",'2017 Individual scores unweight'!BQ16*'2017 Individual scores weighted'!CL16)</f>
        <v>2061.1487179487181</v>
      </c>
      <c r="BR16" s="62">
        <f>IF('2017 Individual scores unweight'!BR16="","",'2017 Individual scores unweight'!BR16*'2017 Individual scores weighted'!CL16)</f>
        <v>9489.8722222222223</v>
      </c>
      <c r="BS16" s="62">
        <f>IF('2017 Individual scores unweight'!BS16="","",'2017 Individual scores unweight'!BS16*'2017 Individual scores weighted'!CL16)</f>
        <v>10269.244081196581</v>
      </c>
      <c r="BT16" s="62">
        <f>IF('2017 Individual scores unweight'!BT16="","",'2017 Individual scores unweight'!BT16*'2017 Individual scores weighted'!CL16)</f>
        <v>10992.793162393164</v>
      </c>
      <c r="BU16" s="62">
        <f>IF('2017 Individual scores unweight'!BU16="","",'2017 Individual scores unweight'!BU16*'2017 Individual scores weighted'!CL16)</f>
        <v>10992.793162393164</v>
      </c>
      <c r="BV16" s="62">
        <f>IF('2017 Individual scores unweight'!BV16="","",'2017 Individual scores unweight'!BV16*'2017 Individual scores weighted'!CL16)</f>
        <v>12839.238888888887</v>
      </c>
      <c r="BW16" s="62">
        <f>IF('2017 Individual scores unweight'!BW16="","",'2017 Individual scores unweight'!BW16*'2017 Individual scores weighted'!CL16)</f>
        <v>6252.1511111111104</v>
      </c>
      <c r="BX16" s="62">
        <f>IF('2017 Individual scores unweight'!BX16="","",'2017 Individual scores unweight'!BX16*'2017 Individual scores weighted'!CL16)</f>
        <v>16590.066069732737</v>
      </c>
      <c r="BY16" s="62">
        <f>IF('2017 Individual scores unweight'!BY16="","",'2017 Individual scores unweight'!BY16*'2017 Individual scores weighted'!CL16)</f>
        <v>16906.326984126983</v>
      </c>
      <c r="BZ16" s="62">
        <f>IF('2017 Individual scores unweight'!BZ16="","",'2017 Individual scores unweight'!BZ16*'2017 Individual scores weighted'!CL16)</f>
        <v>16374.681481481481</v>
      </c>
      <c r="CA16" s="62">
        <f>IF('2017 Individual scores unweight'!CA16="","",'2017 Individual scores unweight'!CA16*'2017 Individual scores weighted'!CL16)</f>
        <v>16489.189743589744</v>
      </c>
      <c r="CB16" s="62">
        <f>IF('2017 Individual scores unweight'!CB16="","",'2017 Individual scores unweight'!CB16*'2017 Individual scores weighted'!CL16)</f>
        <v>18550.33846153846</v>
      </c>
      <c r="CC16" s="62">
        <f>IF('2017 Individual scores unweight'!CC16="","",'2017 Individual scores unweight'!CC16*'2017 Individual scores weighted'!CL16)</f>
        <v>10420.251851851852</v>
      </c>
      <c r="CD16" s="62">
        <f>IF('2017 Individual scores unweight'!CD16="","",'2017 Individual scores unweight'!CD16*'2017 Individual scores weighted'!CL16)</f>
        <v>8373.4166666666679</v>
      </c>
      <c r="CE16" s="62">
        <f>IF('2017 Individual scores unweight'!CE16="","",'2017 Individual scores unweight'!CE16*'2017 Individual scores weighted'!CL16)</f>
        <v>7655.695238095238</v>
      </c>
      <c r="CF16" s="62">
        <f>IF('2017 Individual scores unweight'!CF16="","",'2017 Individual scores unweight'!CF16*'2017 Individual scores weighted'!CL16)</f>
        <v>6028.86</v>
      </c>
      <c r="CG16" s="62">
        <f>IF('2017 Individual scores unweight'!CG16="","",'2017 Individual scores unweight'!CG16*'2017 Individual scores weighted'!CL16)</f>
        <v>5582.2777777777774</v>
      </c>
      <c r="CH16" s="62">
        <f>IF('2017 Individual scores unweight'!CH16="","",'2017 Individual scores unweight'!CH16*'2017 Individual scores weighted'!CL16)</f>
        <v>8373.4166666666679</v>
      </c>
      <c r="CI16" s="62">
        <f>IF('2017 Individual scores unweight'!CI16="","",'2017 Individual scores unweight'!CI16*'2017 Individual scores weighted'!CL16)</f>
        <v>6698.7333333333318</v>
      </c>
      <c r="CJ16" s="62">
        <f>IF('2017 Individual scores unweight'!CJ16="","",'2017 Individual scores unweight'!CJ16*'2017 Individual scores weighted'!CL16)</f>
        <v>17004.476923076923</v>
      </c>
      <c r="CK16" s="62">
        <f>IF('2017 Individual scores unweight'!CK16="","",'2017 Individual scores unweight'!CK16*'2017 Individual scores weighted'!CL16)</f>
        <v>9743.6121212121197</v>
      </c>
      <c r="CL16">
        <v>200.96199999999999</v>
      </c>
    </row>
    <row r="17" spans="1:90">
      <c r="A17" s="60" t="s">
        <v>122</v>
      </c>
      <c r="B17" s="61" t="s">
        <v>123</v>
      </c>
      <c r="C17" s="62">
        <f>IF('2017 Individual scores unweight'!C17="","",'2017 Individual scores unweight'!C17*'2017 Individual scores weighted'!CL17)</f>
        <v>284699.2</v>
      </c>
      <c r="D17" s="62">
        <f>IF('2017 Individual scores unweight'!D17="","",'2017 Individual scores unweight'!D17*'2017 Individual scores weighted'!CL17)</f>
        <v>165466.20170940171</v>
      </c>
      <c r="E17" s="62">
        <f>IF('2017 Individual scores unweight'!E17="","",'2017 Individual scores unweight'!E17*'2017 Individual scores weighted'!CL17)</f>
        <v>284699.2</v>
      </c>
      <c r="F17" s="62">
        <f>IF('2017 Individual scores unweight'!F17="","",'2017 Individual scores unweight'!F17*'2017 Individual scores weighted'!CL17)</f>
        <v>142349.6</v>
      </c>
      <c r="G17" s="62">
        <f>IF('2017 Individual scores unweight'!G17="","",'2017 Individual scores unweight'!G17*'2017 Individual scores weighted'!CL17)</f>
        <v>240899.32307692309</v>
      </c>
      <c r="H17" s="62">
        <f>IF('2017 Individual scores unweight'!H17="","",'2017 Individual scores unweight'!H17*'2017 Individual scores weighted'!CL17)</f>
        <v>104633.03931623932</v>
      </c>
      <c r="I17" s="62">
        <f>IF('2017 Individual scores unweight'!I17="","",'2017 Individual scores unweight'!I17*'2017 Individual scores weighted'!CL17)</f>
        <v>65699.815384615387</v>
      </c>
      <c r="J17" s="62">
        <f>IF('2017 Individual scores unweight'!J17="","",'2017 Individual scores unweight'!J17*'2017 Individual scores weighted'!CL17)</f>
        <v>58399.835897435907</v>
      </c>
      <c r="K17" s="62">
        <f>IF('2017 Individual scores unweight'!K17="","",'2017 Individual scores unweight'!K17*'2017 Individual scores weighted'!CL17)</f>
        <v>97333.059829059814</v>
      </c>
      <c r="L17" s="62">
        <f>IF('2017 Individual scores unweight'!L17="","",'2017 Individual scores unweight'!L17*'2017 Individual scores weighted'!CL17)</f>
        <v>184932.81367521366</v>
      </c>
      <c r="M17" s="62">
        <f>IF('2017 Individual scores unweight'!M17="","",'2017 Individual scores unweight'!M17*'2017 Individual scores weighted'!CL17)</f>
        <v>0</v>
      </c>
      <c r="N17" s="62">
        <f>IF('2017 Individual scores unweight'!N17="","",'2017 Individual scores unweight'!N17*'2017 Individual scores weighted'!CL17)</f>
        <v>77866.447863247871</v>
      </c>
      <c r="O17" s="62">
        <f>IF('2017 Individual scores unweight'!O17="","",'2017 Individual scores unweight'!O17*'2017 Individual scores weighted'!CL17)</f>
        <v>197099.44615384616</v>
      </c>
      <c r="P17" s="62">
        <f>IF('2017 Individual scores unweight'!P17="","",'2017 Individual scores unweight'!P17*'2017 Individual scores weighted'!CL17)</f>
        <v>119232.99829059831</v>
      </c>
      <c r="Q17" s="62">
        <f>IF('2017 Individual scores unweight'!Q17="","",'2017 Individual scores unweight'!Q17*'2017 Individual scores weighted'!CL17)</f>
        <v>87599.75384615385</v>
      </c>
      <c r="R17" s="62">
        <f>IF('2017 Individual scores unweight'!R17="","",'2017 Individual scores unweight'!R17*'2017 Individual scores weighted'!CL17)</f>
        <v>77866.447863247871</v>
      </c>
      <c r="S17" s="62">
        <f>IF('2017 Individual scores unweight'!S17="","",'2017 Individual scores unweight'!S17*'2017 Individual scores weighted'!CL17)</f>
        <v>131034.63179487179</v>
      </c>
      <c r="T17" s="62">
        <f>IF('2017 Individual scores unweight'!T17="","",'2017 Individual scores unweight'!T17*'2017 Individual scores weighted'!CL17)</f>
        <v>86139.757948717946</v>
      </c>
      <c r="U17" s="62">
        <f>IF('2017 Individual scores unweight'!U17="","",'2017 Individual scores unweight'!U17*'2017 Individual scores weighted'!CL17)</f>
        <v>197099.44615384616</v>
      </c>
      <c r="V17" s="62">
        <f>IF('2017 Individual scores unweight'!V17="","",'2017 Individual scores unweight'!V17*'2017 Individual scores weighted'!CL17)</f>
        <v>109499.69230769231</v>
      </c>
      <c r="W17" s="62">
        <f>IF('2017 Individual scores unweight'!W17="","",'2017 Individual scores unweight'!W17*'2017 Individual scores weighted'!CL17)</f>
        <v>94899.733333333323</v>
      </c>
      <c r="X17" s="62">
        <f>IF('2017 Individual scores unweight'!X17="","",'2017 Individual scores unweight'!X17*'2017 Individual scores weighted'!CL17)</f>
        <v>90033.080341880355</v>
      </c>
      <c r="Y17" s="62">
        <f>IF('2017 Individual scores unweight'!Y17="","",'2017 Individual scores unweight'!Y17*'2017 Individual scores weighted'!CL17)</f>
        <v>0</v>
      </c>
      <c r="Z17" s="62">
        <f>IF('2017 Individual scores unweight'!Z17="","",'2017 Individual scores unweight'!Z17*'2017 Individual scores weighted'!CL17)</f>
        <v>41366.550427350419</v>
      </c>
      <c r="AA17" s="62">
        <f>IF('2017 Individual scores unweight'!AA17="","",'2017 Individual scores unweight'!AA17*'2017 Individual scores weighted'!CL17)</f>
        <v>166074.53333333335</v>
      </c>
      <c r="AB17" s="62">
        <f>IF('2017 Individual scores unweight'!AB17="","",'2017 Individual scores unweight'!AB17*'2017 Individual scores weighted'!CL17)</f>
        <v>92023.983838383851</v>
      </c>
      <c r="AC17" s="62">
        <f>IF('2017 Individual scores unweight'!AC17="","",'2017 Individual scores unweight'!AC17*'2017 Individual scores weighted'!CL17)</f>
        <v>197099.44615384616</v>
      </c>
      <c r="AD17" s="62">
        <f>IF('2017 Individual scores unweight'!AD17="","",'2017 Individual scores unweight'!AD17*'2017 Individual scores weighted'!CL17)</f>
        <v>97775.482828282824</v>
      </c>
      <c r="AE17" s="62">
        <f>IF('2017 Individual scores unweight'!AE17="","",'2017 Individual scores unweight'!AE17*'2017 Individual scores weighted'!CL17)</f>
        <v>94899.733333333323</v>
      </c>
      <c r="AF17" s="62">
        <f>IF('2017 Individual scores unweight'!AF17="","",'2017 Individual scores unweight'!AF17*'2017 Individual scores weighted'!CL17)</f>
        <v>99766.386324786348</v>
      </c>
      <c r="AG17" s="62">
        <f>IF('2017 Individual scores unweight'!AG17="","",'2017 Individual scores unweight'!AG17*'2017 Individual scores weighted'!CL17)</f>
        <v>77866.447863247871</v>
      </c>
      <c r="AH17" s="62">
        <f>IF('2017 Individual scores unweight'!AH17="","",'2017 Individual scores unweight'!AH17*'2017 Individual scores weighted'!CL17)</f>
        <v>284699.2</v>
      </c>
      <c r="AI17" s="62">
        <f>IF('2017 Individual scores unweight'!AI17="","",'2017 Individual scores unweight'!AI17*'2017 Individual scores weighted'!CL17)</f>
        <v>218999.38461538462</v>
      </c>
      <c r="AJ17" s="62">
        <f>IF('2017 Individual scores unweight'!AJ17="","",'2017 Individual scores unweight'!AJ17*'2017 Individual scores weighted'!CL17)</f>
        <v>153299.56923076924</v>
      </c>
      <c r="AK17" s="62">
        <f>IF('2017 Individual scores unweight'!AK17="","",'2017 Individual scores unweight'!AK17*'2017 Individual scores weighted'!CL17)</f>
        <v>85166.427350427359</v>
      </c>
      <c r="AL17" s="62">
        <f>IF('2017 Individual scores unweight'!AL17="","",'2017 Individual scores unweight'!AL17*'2017 Individual scores weighted'!CL17)</f>
        <v>65699.815384615387</v>
      </c>
      <c r="AM17" s="62">
        <f>IF('2017 Individual scores unweight'!AM17="","",'2017 Individual scores unweight'!AM17*'2017 Individual scores weighted'!CL17)</f>
        <v>92466.406837606832</v>
      </c>
      <c r="AN17" s="62">
        <f>IF('2017 Individual scores unweight'!AN17="","",'2017 Individual scores unweight'!AN17*'2017 Individual scores weighted'!CL17)</f>
        <v>65699.815384615387</v>
      </c>
      <c r="AO17" s="62">
        <f>IF('2017 Individual scores unweight'!AO17="","",'2017 Individual scores unweight'!AO17*'2017 Individual scores weighted'!CL17)</f>
        <v>87599.75384615385</v>
      </c>
      <c r="AP17" s="62">
        <f>IF('2017 Individual scores unweight'!AP17="","",'2017 Individual scores unweight'!AP17*'2017 Individual scores weighted'!CL17)</f>
        <v>131399.63076923077</v>
      </c>
      <c r="AQ17" s="62">
        <f>IF('2017 Individual scores unweight'!AQ17="","",'2017 Individual scores unweight'!AQ17*'2017 Individual scores weighted'!CL17)</f>
        <v>87599.75384615385</v>
      </c>
      <c r="AR17" s="62">
        <f>IF('2017 Individual scores unweight'!AR17="","",'2017 Individual scores unweight'!AR17*'2017 Individual scores weighted'!CL17)</f>
        <v>0</v>
      </c>
      <c r="AS17" s="62">
        <f>IF('2017 Individual scores unweight'!AS17="","",'2017 Individual scores unweight'!AS17*'2017 Individual scores weighted'!CL17)</f>
        <v>43799.876923076925</v>
      </c>
      <c r="AT17" s="62">
        <f>IF('2017 Individual scores unweight'!AT17="","",'2017 Individual scores unweight'!AT17*'2017 Individual scores weighted'!CL17)</f>
        <v>182499.48717948719</v>
      </c>
      <c r="AU17" s="62">
        <f>IF('2017 Individual scores unweight'!AU17="","",'2017 Individual scores unweight'!AU17*'2017 Individual scores weighted'!CL17)</f>
        <v>82733.100854700853</v>
      </c>
      <c r="AV17" s="62">
        <f>IF('2017 Individual scores unweight'!AV17="","",'2017 Individual scores unweight'!AV17*'2017 Individual scores weighted'!CL17)</f>
        <v>75433.121367521366</v>
      </c>
      <c r="AW17" s="62">
        <f>IF('2017 Individual scores unweight'!AW17="","",'2017 Individual scores unweight'!AW17*'2017 Individual scores weighted'!CL17)</f>
        <v>182499.48717948719</v>
      </c>
      <c r="AX17" s="62">
        <f>IF('2017 Individual scores unweight'!AX17="","",'2017 Individual scores unweight'!AX17*'2017 Individual scores weighted'!CL17)</f>
        <v>177632.83418803418</v>
      </c>
      <c r="AY17" s="62">
        <f>IF('2017 Individual scores unweight'!AY17="","",'2017 Individual scores unweight'!AY17*'2017 Individual scores weighted'!CL17)</f>
        <v>180066.16068376071</v>
      </c>
      <c r="AZ17" s="62">
        <f>IF('2017 Individual scores unweight'!AZ17="","",'2017 Individual scores unweight'!AZ17*'2017 Individual scores weighted'!CL17)</f>
        <v>161329.54666666669</v>
      </c>
      <c r="BA17" s="62">
        <f>IF('2017 Individual scores unweight'!BA17="","",'2017 Individual scores unweight'!BA17*'2017 Individual scores weighted'!CL17)</f>
        <v>117773.00239316239</v>
      </c>
      <c r="BB17" s="62">
        <f>IF('2017 Individual scores unweight'!BB17="","",'2017 Individual scores unweight'!BB17*'2017 Individual scores weighted'!CL17)</f>
        <v>284699.2</v>
      </c>
      <c r="BC17" s="62">
        <f>IF('2017 Individual scores unweight'!BC17="","",'2017 Individual scores unweight'!BC17*'2017 Individual scores weighted'!CL17)</f>
        <v>172766.18119658119</v>
      </c>
      <c r="BD17" s="62">
        <f>IF('2017 Individual scores unweight'!BD17="","",'2017 Individual scores unweight'!BD17*'2017 Individual scores weighted'!CL17)</f>
        <v>109499.69230769233</v>
      </c>
      <c r="BE17" s="62">
        <f>IF('2017 Individual scores unweight'!BE17="","",'2017 Individual scores unweight'!BE17*'2017 Individual scores weighted'!CL17)</f>
        <v>102199.71282051282</v>
      </c>
      <c r="BF17" s="62">
        <f>IF('2017 Individual scores unweight'!BF17="","",'2017 Individual scores unweight'!BF17*'2017 Individual scores weighted'!CL17)</f>
        <v>65699.815384615387</v>
      </c>
      <c r="BG17" s="62">
        <f>IF('2017 Individual scores unweight'!BG17="","",'2017 Individual scores unweight'!BG17*'2017 Individual scores weighted'!CL17)</f>
        <v>82733.100854700853</v>
      </c>
      <c r="BH17" s="62">
        <f>IF('2017 Individual scores unweight'!BH17="","",'2017 Individual scores unweight'!BH17*'2017 Individual scores weighted'!CL17)</f>
        <v>109499.69230769233</v>
      </c>
      <c r="BI17" s="62">
        <f>IF('2017 Individual scores unweight'!BI17="","",'2017 Individual scores unweight'!BI17*'2017 Individual scores weighted'!CL17)</f>
        <v>94899.733333333323</v>
      </c>
      <c r="BJ17" s="62">
        <f>IF('2017 Individual scores unweight'!BJ17="","",'2017 Individual scores unweight'!BJ17*'2017 Individual scores weighted'!CL17)</f>
        <v>237249.33333333337</v>
      </c>
      <c r="BK17" s="62">
        <f>IF('2017 Individual scores unweight'!BK17="","",'2017 Individual scores unweight'!BK17*'2017 Individual scores weighted'!CL17)</f>
        <v>136266.28376068376</v>
      </c>
      <c r="BL17" s="62">
        <f>IF('2017 Individual scores unweight'!BL17="","",'2017 Individual scores unweight'!BL17*'2017 Individual scores weighted'!CL17)</f>
        <v>113393.01470085474</v>
      </c>
      <c r="BM17" s="62">
        <f>IF('2017 Individual scores unweight'!BM17="","",'2017 Individual scores unweight'!BM17*'2017 Individual scores weighted'!CL17)</f>
        <v>184932.81367521366</v>
      </c>
      <c r="BN17" s="62">
        <f>IF('2017 Individual scores unweight'!BN17="","",'2017 Individual scores unweight'!BN17*'2017 Individual scores weighted'!CL17)</f>
        <v>177632.83418803418</v>
      </c>
      <c r="BO17" s="62">
        <f>IF('2017 Individual scores unweight'!BO17="","",'2017 Individual scores unweight'!BO17*'2017 Individual scores weighted'!CL17)</f>
        <v>136266.28376068376</v>
      </c>
      <c r="BP17" s="62">
        <f>IF('2017 Individual scores unweight'!BP17="","",'2017 Individual scores unweight'!BP17*'2017 Individual scores weighted'!CL17)</f>
        <v>204399.42564102565</v>
      </c>
      <c r="BQ17" s="62">
        <f>IF('2017 Individual scores unweight'!BQ17="","",'2017 Individual scores unweight'!BQ17*'2017 Individual scores weighted'!CL17)</f>
        <v>153299.56923076921</v>
      </c>
      <c r="BR17" s="62">
        <f>IF('2017 Individual scores unweight'!BR17="","",'2017 Individual scores unweight'!BR17*'2017 Individual scores weighted'!CL17)</f>
        <v>43799.876923076925</v>
      </c>
      <c r="BS17" s="62">
        <f>IF('2017 Individual scores unweight'!BS17="","",'2017 Individual scores unweight'!BS17*'2017 Individual scores weighted'!CL17)</f>
        <v>130791.29914529917</v>
      </c>
      <c r="BT17" s="62">
        <f>IF('2017 Individual scores unweight'!BT17="","",'2017 Individual scores unweight'!BT17*'2017 Individual scores weighted'!CL17)</f>
        <v>133832.95726495725</v>
      </c>
      <c r="BU17" s="62">
        <f>IF('2017 Individual scores unweight'!BU17="","",'2017 Individual scores unweight'!BU17*'2017 Individual scores weighted'!CL17)</f>
        <v>90033.080341880355</v>
      </c>
      <c r="BV17" s="62">
        <f>IF('2017 Individual scores unweight'!BV17="","",'2017 Individual scores unweight'!BV17*'2017 Individual scores weighted'!CL17)</f>
        <v>150866.24273504273</v>
      </c>
      <c r="BW17" s="62">
        <f>IF('2017 Individual scores unweight'!BW17="","",'2017 Individual scores unweight'!BW17*'2017 Individual scores weighted'!CL17)</f>
        <v>148432.91623931626</v>
      </c>
      <c r="BX17" s="62">
        <f>IF('2017 Individual scores unweight'!BX17="","",'2017 Individual scores unweight'!BX17*'2017 Individual scores weighted'!CL17)</f>
        <v>171217.70069930071</v>
      </c>
      <c r="BY17" s="62">
        <f>IF('2017 Individual scores unweight'!BY17="","",'2017 Individual scores unweight'!BY17*'2017 Individual scores weighted'!CL17)</f>
        <v>155732.89572649574</v>
      </c>
      <c r="BZ17" s="62">
        <f>IF('2017 Individual scores unweight'!BZ17="","",'2017 Individual scores unweight'!BZ17*'2017 Individual scores weighted'!CL17)</f>
        <v>182499.48717948719</v>
      </c>
      <c r="CA17" s="62">
        <f>IF('2017 Individual scores unweight'!CA17="","",'2017 Individual scores unweight'!CA17*'2017 Individual scores weighted'!CL17)</f>
        <v>175420.71919191923</v>
      </c>
      <c r="CB17" s="62">
        <f>IF('2017 Individual scores unweight'!CB17="","",'2017 Individual scores unweight'!CB17*'2017 Individual scores weighted'!CL17)</f>
        <v>131399.63076923077</v>
      </c>
      <c r="CC17" s="62">
        <f>IF('2017 Individual scores unweight'!CC17="","",'2017 Individual scores unweight'!CC17*'2017 Individual scores weighted'!CL17)</f>
        <v>94899.733333333323</v>
      </c>
      <c r="CD17" s="62">
        <f>IF('2017 Individual scores unweight'!CD17="","",'2017 Individual scores unweight'!CD17*'2017 Individual scores weighted'!CL17)</f>
        <v>109499.69230769233</v>
      </c>
      <c r="CE17" s="62">
        <f>IF('2017 Individual scores unweight'!CE17="","",'2017 Individual scores unweight'!CE17*'2017 Individual scores weighted'!CL17)</f>
        <v>65699.815384615387</v>
      </c>
      <c r="CF17" s="62">
        <f>IF('2017 Individual scores unweight'!CF17="","",'2017 Individual scores unweight'!CF17*'2017 Individual scores weighted'!CL17)</f>
        <v>153299.56923076924</v>
      </c>
      <c r="CG17" s="62">
        <f>IF('2017 Individual scores unweight'!CG17="","",'2017 Individual scores unweight'!CG17*'2017 Individual scores weighted'!CL17)</f>
        <v>41366.550427350419</v>
      </c>
      <c r="CH17" s="62">
        <f>IF('2017 Individual scores unweight'!CH17="","",'2017 Individual scores unweight'!CH17*'2017 Individual scores weighted'!CL17)</f>
        <v>21899.938461538462</v>
      </c>
      <c r="CI17" s="62">
        <f>IF('2017 Individual scores unweight'!CI17="","",'2017 Individual scores unweight'!CI17*'2017 Individual scores weighted'!CL17)</f>
        <v>43799.876923076925</v>
      </c>
      <c r="CJ17" s="62">
        <f>IF('2017 Individual scores unweight'!CJ17="","",'2017 Individual scores unweight'!CJ17*'2017 Individual scores weighted'!CL17)</f>
        <v>109499.69230769233</v>
      </c>
      <c r="CK17" s="62">
        <f>IF('2017 Individual scores unweight'!CK17="","",'2017 Individual scores unweight'!CK17*'2017 Individual scores weighted'!CL17)</f>
        <v>90033.080341880355</v>
      </c>
      <c r="CL17">
        <v>2846.9920000000002</v>
      </c>
    </row>
    <row r="18" spans="1:90">
      <c r="A18" s="60" t="s">
        <v>119</v>
      </c>
      <c r="B18" s="61" t="s">
        <v>124</v>
      </c>
      <c r="C18" s="62">
        <f>IF('2017 Individual scores unweight'!C18="","",'2017 Individual scores unweight'!C18*'2017 Individual scores weighted'!CL18)</f>
        <v>376234.0153846154</v>
      </c>
      <c r="D18" s="62">
        <f>IF('2017 Individual scores unweight'!D18="","",'2017 Individual scores unweight'!D18*'2017 Individual scores weighted'!CL18)</f>
        <v>238788.25555555552</v>
      </c>
      <c r="E18" s="62">
        <f>IF('2017 Individual scores unweight'!E18="","",'2017 Individual scores unweight'!E18*'2017 Individual scores weighted'!CL18)</f>
        <v>376234.0153846154</v>
      </c>
      <c r="F18" s="62">
        <f>IF('2017 Individual scores unweight'!F18="","",'2017 Individual scores unweight'!F18*'2017 Individual scores weighted'!CL18)</f>
        <v>222320.1</v>
      </c>
      <c r="G18" s="62">
        <f>IF('2017 Individual scores unweight'!G18="","",'2017 Individual scores unweight'!G18*'2017 Individual scores weighted'!CL18)</f>
        <v>444640.2</v>
      </c>
      <c r="H18" s="62">
        <f>IF('2017 Individual scores unweight'!H18="","",'2017 Individual scores unweight'!H18*'2017 Individual scores weighted'!CL18)</f>
        <v>231820.95897435897</v>
      </c>
      <c r="I18" s="62">
        <f>IF('2017 Individual scores unweight'!I18="","",'2017 Individual scores unweight'!I18*'2017 Individual scores weighted'!CL18)</f>
        <v>376234.0153846154</v>
      </c>
      <c r="J18" s="62">
        <f>IF('2017 Individual scores unweight'!J18="","",'2017 Individual scores unweight'!J18*'2017 Individual scores weighted'!CL18)</f>
        <v>222320.1</v>
      </c>
      <c r="K18" s="62">
        <f>IF('2017 Individual scores unweight'!K18="","",'2017 Individual scores unweight'!K18*'2017 Individual scores weighted'!CL18)</f>
        <v>156447.47777777779</v>
      </c>
      <c r="L18" s="62">
        <f>IF('2017 Individual scores unweight'!L18="","",'2017 Individual scores unweight'!L18*'2017 Individual scores weighted'!CL18)</f>
        <v>205218.55384615384</v>
      </c>
      <c r="M18" s="62">
        <f>IF('2017 Individual scores unweight'!M18="","",'2017 Individual scores unweight'!M18*'2017 Individual scores weighted'!CL18)</f>
        <v>407586.85</v>
      </c>
      <c r="N18" s="62">
        <f>IF('2017 Individual scores unweight'!N18="","",'2017 Individual scores unweight'!N18*'2017 Individual scores weighted'!CL18)</f>
        <v>206600.49696969698</v>
      </c>
      <c r="O18" s="62">
        <f>IF('2017 Individual scores unweight'!O18="","",'2017 Individual scores unweight'!O18*'2017 Individual scores weighted'!CL18)</f>
        <v>407586.85</v>
      </c>
      <c r="P18" s="62">
        <f>IF('2017 Individual scores unweight'!P18="","",'2017 Individual scores unweight'!P18*'2017 Individual scores weighted'!CL18)</f>
        <v>209018.89743589741</v>
      </c>
      <c r="Q18" s="62">
        <f>IF('2017 Individual scores unweight'!Q18="","",'2017 Individual scores unweight'!Q18*'2017 Individual scores weighted'!CL18)</f>
        <v>410437.10769230768</v>
      </c>
      <c r="R18" s="62">
        <f>IF('2017 Individual scores unweight'!R18="","",'2017 Individual scores unweight'!R18*'2017 Individual scores weighted'!CL18)</f>
        <v>218203.06111111114</v>
      </c>
      <c r="S18" s="62">
        <f>IF('2017 Individual scores unweight'!S18="","",'2017 Individual scores unweight'!S18*'2017 Individual scores weighted'!CL18)</f>
        <v>381934.5307692308</v>
      </c>
      <c r="T18" s="62">
        <f>IF('2017 Individual scores unweight'!T18="","",'2017 Individual scores unweight'!T18*'2017 Individual scores weighted'!CL18)</f>
        <v>258475.18696969695</v>
      </c>
      <c r="U18" s="62">
        <f>IF('2017 Individual scores unweight'!U18="","",'2017 Individual scores unweight'!U18*'2017 Individual scores weighted'!CL18)</f>
        <v>410437.10769230768</v>
      </c>
      <c r="V18" s="62">
        <f>IF('2017 Individual scores unweight'!V18="","",'2017 Individual scores unweight'!V18*'2017 Individual scores weighted'!CL18)</f>
        <v>267607.52777777775</v>
      </c>
      <c r="W18" s="62">
        <f>IF('2017 Individual scores unweight'!W18="","",'2017 Individual scores unweight'!W18*'2017 Individual scores weighted'!CL18)</f>
        <v>376234.0153846154</v>
      </c>
      <c r="X18" s="62">
        <f>IF('2017 Individual scores unweight'!X18="","",'2017 Individual scores unweight'!X18*'2017 Individual scores weighted'!CL18)</f>
        <v>251513.64848484847</v>
      </c>
      <c r="Y18" s="62">
        <f>IF('2017 Individual scores unweight'!Y18="","",'2017 Individual scores unweight'!Y18*'2017 Individual scores weighted'!CL18)</f>
        <v>342030.92307692312</v>
      </c>
      <c r="Z18" s="62">
        <f>IF('2017 Individual scores unweight'!Z18="","",'2017 Individual scores unweight'!Z18*'2017 Individual scores weighted'!CL18)</f>
        <v>224565.75757575757</v>
      </c>
      <c r="AA18" s="62">
        <f>IF('2017 Individual scores unweight'!AA18="","",'2017 Individual scores unweight'!AA18*'2017 Individual scores weighted'!CL18)</f>
        <v>370533.50000000006</v>
      </c>
      <c r="AB18" s="62">
        <f>IF('2017 Individual scores unweight'!AB18="","",'2017 Individual scores unweight'!AB18*'2017 Individual scores weighted'!CL18)</f>
        <v>260496.27878787878</v>
      </c>
      <c r="AC18" s="62">
        <f>IF('2017 Individual scores unweight'!AC18="","",'2017 Individual scores unweight'!AC18*'2017 Individual scores weighted'!CL18)</f>
        <v>410437.10769230768</v>
      </c>
      <c r="AD18" s="62">
        <f>IF('2017 Individual scores unweight'!AD18="","",'2017 Individual scores unweight'!AD18*'2017 Individual scores weighted'!CL18)</f>
        <v>288192.72222222219</v>
      </c>
      <c r="AE18" s="62">
        <f>IF('2017 Individual scores unweight'!AE18="","",'2017 Individual scores unweight'!AE18*'2017 Individual scores weighted'!CL18)</f>
        <v>220419.92820512821</v>
      </c>
      <c r="AF18" s="62">
        <f>IF('2017 Individual scores unweight'!AF18="","",'2017 Individual scores unweight'!AF18*'2017 Individual scores weighted'!CL18)</f>
        <v>205218.55384615384</v>
      </c>
      <c r="AG18" s="62">
        <f>IF('2017 Individual scores unweight'!AG18="","",'2017 Individual scores unweight'!AG18*'2017 Individual scores weighted'!CL18)</f>
        <v>212819.24102564101</v>
      </c>
      <c r="AH18" s="62">
        <f>IF('2017 Individual scores unweight'!AH18="","",'2017 Individual scores unweight'!AH18*'2017 Individual scores weighted'!CL18)</f>
        <v>376234.0153846154</v>
      </c>
      <c r="AI18" s="62">
        <f>IF('2017 Individual scores unweight'!AI18="","",'2017 Individual scores unweight'!AI18*'2017 Individual scores weighted'!CL18)</f>
        <v>205851.94444444444</v>
      </c>
      <c r="AJ18" s="62">
        <f>IF('2017 Individual scores unweight'!AJ18="","",'2017 Individual scores unweight'!AJ18*'2017 Individual scores weighted'!CL18)</f>
        <v>410437.10769230768</v>
      </c>
      <c r="AK18" s="62">
        <f>IF('2017 Individual scores unweight'!AK18="","",'2017 Individual scores unweight'!AK18*'2017 Individual scores weighted'!CL18)</f>
        <v>230554.1777777778</v>
      </c>
      <c r="AL18" s="62">
        <f>IF('2017 Individual scores unweight'!AL18="","",'2017 Individual scores unweight'!AL18*'2017 Individual scores weighted'!CL18)</f>
        <v>444640.2</v>
      </c>
      <c r="AM18" s="62">
        <f>IF('2017 Individual scores unweight'!AM18="","",'2017 Individual scores unweight'!AM18*'2017 Individual scores weighted'!CL18)</f>
        <v>243221.98974358977</v>
      </c>
      <c r="AN18" s="62">
        <f>IF('2017 Individual scores unweight'!AN18="","",'2017 Individual scores unweight'!AN18*'2017 Individual scores weighted'!CL18)</f>
        <v>444640.2</v>
      </c>
      <c r="AO18" s="62">
        <f>IF('2017 Individual scores unweight'!AO18="","",'2017 Individual scores unweight'!AO18*'2017 Individual scores weighted'!CL18)</f>
        <v>266024.05128205131</v>
      </c>
      <c r="AP18" s="62">
        <f>IF('2017 Individual scores unweight'!AP18="","",'2017 Individual scores unweight'!AP18*'2017 Individual scores weighted'!CL18)</f>
        <v>410437.10769230768</v>
      </c>
      <c r="AQ18" s="62">
        <f>IF('2017 Individual scores unweight'!AQ18="","",'2017 Individual scores unweight'!AQ18*'2017 Individual scores weighted'!CL18)</f>
        <v>216619.58461538464</v>
      </c>
      <c r="AR18" s="62">
        <f>IF('2017 Individual scores unweight'!AR18="","",'2017 Individual scores unweight'!AR18*'2017 Individual scores weighted'!CL18)</f>
        <v>342030.92307692312</v>
      </c>
      <c r="AS18" s="62">
        <f>IF('2017 Individual scores unweight'!AS18="","",'2017 Individual scores unweight'!AS18*'2017 Individual scores weighted'!CL18)</f>
        <v>211091.81212121207</v>
      </c>
      <c r="AT18" s="62">
        <f>IF('2017 Individual scores unweight'!AT18="","",'2017 Individual scores unweight'!AT18*'2017 Individual scores weighted'!CL18)</f>
        <v>201418.21025641024</v>
      </c>
      <c r="AU18" s="62">
        <f>IF('2017 Individual scores unweight'!AU18="","",'2017 Individual scores unweight'!AU18*'2017 Individual scores weighted'!CL18)</f>
        <v>209018.89743589741</v>
      </c>
      <c r="AV18" s="62">
        <f>IF('2017 Individual scores unweight'!AV18="","",'2017 Individual scores unweight'!AV18*'2017 Individual scores weighted'!CL18)</f>
        <v>224220.27179487178</v>
      </c>
      <c r="AW18" s="62">
        <f>IF('2017 Individual scores unweight'!AW18="","",'2017 Individual scores unweight'!AW18*'2017 Individual scores weighted'!CL18)</f>
        <v>258423.36410256411</v>
      </c>
      <c r="AX18" s="62">
        <f>IF('2017 Individual scores unweight'!AX18="","",'2017 Individual scores unweight'!AX18*'2017 Individual scores weighted'!CL18)</f>
        <v>247022.33333333334</v>
      </c>
      <c r="AY18" s="62">
        <f>IF('2017 Individual scores unweight'!AY18="","",'2017 Individual scores unweight'!AY18*'2017 Individual scores weighted'!CL18)</f>
        <v>262223.70769230765</v>
      </c>
      <c r="AZ18" s="62">
        <f>IF('2017 Individual scores unweight'!AZ18="","",'2017 Individual scores unweight'!AZ18*'2017 Individual scores weighted'!CL18)</f>
        <v>444640.2</v>
      </c>
      <c r="BA18" s="62">
        <f>IF('2017 Individual scores unweight'!BA18="","",'2017 Individual scores unweight'!BA18*'2017 Individual scores weighted'!CL18)</f>
        <v>300987.21230769227</v>
      </c>
      <c r="BB18" s="62">
        <f>IF('2017 Individual scores unweight'!BB18="","",'2017 Individual scores unweight'!BB18*'2017 Individual scores weighted'!CL18)</f>
        <v>444640.2</v>
      </c>
      <c r="BC18" s="62">
        <f>IF('2017 Individual scores unweight'!BC18="","",'2017 Individual scores unweight'!BC18*'2017 Individual scores weighted'!CL18)</f>
        <v>311628.17435897433</v>
      </c>
      <c r="BD18" s="62">
        <f>IF('2017 Individual scores unweight'!BD18="","",'2017 Individual scores unweight'!BD18*'2017 Individual scores weighted'!CL18)</f>
        <v>444640.2</v>
      </c>
      <c r="BE18" s="62">
        <f>IF('2017 Individual scores unweight'!BE18="","",'2017 Individual scores unweight'!BE18*'2017 Individual scores weighted'!CL18)</f>
        <v>296426.8</v>
      </c>
      <c r="BF18" s="62">
        <f>IF('2017 Individual scores unweight'!BF18="","",'2017 Individual scores unweight'!BF18*'2017 Individual scores weighted'!CL18)</f>
        <v>444640.2</v>
      </c>
      <c r="BG18" s="62">
        <f>IF('2017 Individual scores unweight'!BG18="","",'2017 Individual scores unweight'!BG18*'2017 Individual scores weighted'!CL18)</f>
        <v>296426.8</v>
      </c>
      <c r="BH18" s="62">
        <f>IF('2017 Individual scores unweight'!BH18="","",'2017 Individual scores unweight'!BH18*'2017 Individual scores weighted'!CL18)</f>
        <v>444640.2</v>
      </c>
      <c r="BI18" s="62">
        <f>IF('2017 Individual scores unweight'!BI18="","",'2017 Individual scores unweight'!BI18*'2017 Individual scores weighted'!CL18)</f>
        <v>292626.45641025645</v>
      </c>
      <c r="BJ18" s="62">
        <f>IF('2017 Individual scores unweight'!BJ18="","",'2017 Individual scores unweight'!BJ18*'2017 Individual scores weighted'!CL18)</f>
        <v>444640.2</v>
      </c>
      <c r="BK18" s="62">
        <f>IF('2017 Individual scores unweight'!BK18="","",'2017 Individual scores unweight'!BK18*'2017 Individual scores weighted'!CL18)</f>
        <v>307827.83076923073</v>
      </c>
      <c r="BL18" s="62">
        <f>IF('2017 Individual scores unweight'!BL18="","",'2017 Individual scores unweight'!BL18*'2017 Individual scores weighted'!CL18)</f>
        <v>380794.42769230774</v>
      </c>
      <c r="BM18" s="62">
        <f>IF('2017 Individual scores unweight'!BM18="","",'2017 Individual scores unweight'!BM18*'2017 Individual scores weighted'!CL18)</f>
        <v>68406.184615384613</v>
      </c>
      <c r="BN18" s="62">
        <f>IF('2017 Individual scores unweight'!BN18="","",'2017 Individual scores unweight'!BN18*'2017 Individual scores weighted'!CL18)</f>
        <v>41803.77948717949</v>
      </c>
      <c r="BO18" s="62">
        <f>IF('2017 Individual scores unweight'!BO18="","",'2017 Individual scores unweight'!BO18*'2017 Individual scores weighted'!CL18)</f>
        <v>38003.435897435891</v>
      </c>
      <c r="BP18" s="62">
        <f>IF('2017 Individual scores unweight'!BP18="","",'2017 Individual scores unweight'!BP18*'2017 Individual scores weighted'!CL18)</f>
        <v>95008.589743589735</v>
      </c>
      <c r="BQ18" s="62">
        <f>IF('2017 Individual scores unweight'!BQ18="","",'2017 Individual scores unweight'!BQ18*'2017 Individual scores weighted'!CL18)</f>
        <v>76006.871794871782</v>
      </c>
      <c r="BR18" s="62">
        <f>IF('2017 Individual scores unweight'!BR18="","",'2017 Individual scores unweight'!BR18*'2017 Individual scores weighted'!CL18)</f>
        <v>209018.89743589741</v>
      </c>
      <c r="BS18" s="62">
        <f>IF('2017 Individual scores unweight'!BS18="","",'2017 Individual scores unweight'!BS18*'2017 Individual scores weighted'!CL18)</f>
        <v>209968.98333333334</v>
      </c>
      <c r="BT18" s="62">
        <f>IF('2017 Individual scores unweight'!BT18="","",'2017 Individual scores unweight'!BT18*'2017 Individual scores weighted'!CL18)</f>
        <v>140612.71282051282</v>
      </c>
      <c r="BU18" s="62">
        <f>IF('2017 Individual scores unweight'!BU18="","",'2017 Individual scores unweight'!BU18*'2017 Individual scores weighted'!CL18)</f>
        <v>163414.77435897436</v>
      </c>
      <c r="BV18" s="62">
        <f>IF('2017 Individual scores unweight'!BV18="","",'2017 Individual scores unweight'!BV18*'2017 Individual scores weighted'!CL18)</f>
        <v>266024.05128205131</v>
      </c>
      <c r="BW18" s="62">
        <f>IF('2017 Individual scores unweight'!BW18="","",'2017 Individual scores unweight'!BW18*'2017 Individual scores weighted'!CL18)</f>
        <v>269824.39487179485</v>
      </c>
      <c r="BX18" s="62">
        <f>IF('2017 Individual scores unweight'!BX18="","",'2017 Individual scores unweight'!BX18*'2017 Individual scores weighted'!CL18)</f>
        <v>372433.6717948718</v>
      </c>
      <c r="BY18" s="62">
        <f>IF('2017 Individual scores unweight'!BY18="","",'2017 Individual scores unweight'!BY18*'2017 Individual scores weighted'!CL18)</f>
        <v>399036.07692307688</v>
      </c>
      <c r="BZ18" s="62">
        <f>IF('2017 Individual scores unweight'!BZ18="","",'2017 Individual scores unweight'!BZ18*'2017 Individual scores weighted'!CL18)</f>
        <v>376234.0153846154</v>
      </c>
      <c r="CA18" s="62">
        <f>IF('2017 Individual scores unweight'!CA18="","",'2017 Individual scores unweight'!CA18*'2017 Individual scores weighted'!CL18)</f>
        <v>342030.92307692306</v>
      </c>
      <c r="CB18" s="62">
        <f>IF('2017 Individual scores unweight'!CB18="","",'2017 Individual scores unweight'!CB18*'2017 Individual scores weighted'!CL18)</f>
        <v>376234.0153846154</v>
      </c>
      <c r="CC18" s="62">
        <f>IF('2017 Individual scores unweight'!CC18="","",'2017 Individual scores unweight'!CC18*'2017 Individual scores weighted'!CL18)</f>
        <v>201734.90555555554</v>
      </c>
      <c r="CD18" s="62">
        <f>IF('2017 Individual scores unweight'!CD18="","",'2017 Individual scores unweight'!CD18*'2017 Individual scores weighted'!CL18)</f>
        <v>342030.92307692312</v>
      </c>
      <c r="CE18" s="62">
        <f>IF('2017 Individual scores unweight'!CE18="","",'2017 Individual scores unweight'!CE18*'2017 Individual scores weighted'!CL18)</f>
        <v>197617.86666666667</v>
      </c>
      <c r="CF18" s="62">
        <f>IF('2017 Individual scores unweight'!CF18="","",'2017 Individual scores unweight'!CF18*'2017 Individual scores weighted'!CL18)</f>
        <v>342030.92307692312</v>
      </c>
      <c r="CG18" s="62">
        <f>IF('2017 Individual scores unweight'!CG18="","",'2017 Individual scores unweight'!CG18*'2017 Individual scores weighted'!CL18)</f>
        <v>175161.29090909092</v>
      </c>
      <c r="CH18" s="62">
        <f>IF('2017 Individual scores unweight'!CH18="","",'2017 Individual scores unweight'!CH18*'2017 Individual scores weighted'!CL18)</f>
        <v>444640.2</v>
      </c>
      <c r="CI18" s="62">
        <f>IF('2017 Individual scores unweight'!CI18="","",'2017 Individual scores unweight'!CI18*'2017 Individual scores weighted'!CL18)</f>
        <v>205851.94444444444</v>
      </c>
      <c r="CJ18" s="62">
        <f>IF('2017 Individual scores unweight'!CJ18="","",'2017 Individual scores unweight'!CJ18*'2017 Individual scores weighted'!CL18)</f>
        <v>376234.0153846154</v>
      </c>
      <c r="CK18" s="62">
        <f>IF('2017 Individual scores unweight'!CK18="","",'2017 Individual scores unweight'!CK18*'2017 Individual scores weighted'!CL18)</f>
        <v>279958.64444444445</v>
      </c>
      <c r="CL18">
        <v>4446.402</v>
      </c>
    </row>
    <row r="19" spans="1:90">
      <c r="A19" s="60" t="s">
        <v>119</v>
      </c>
      <c r="B19" s="61" t="s">
        <v>125</v>
      </c>
      <c r="C19" s="62">
        <f>IF('2017 Individual scores unweight'!C19="","",'2017 Individual scores unweight'!C19*'2017 Individual scores weighted'!CL19)</f>
        <v>253093.80000000002</v>
      </c>
      <c r="D19" s="62">
        <f>IF('2017 Individual scores unweight'!D19="","",'2017 Individual scores unweight'!D19*'2017 Individual scores weighted'!CL19)</f>
        <v>162703.15714285712</v>
      </c>
      <c r="E19" s="62">
        <f>IF('2017 Individual scores unweight'!E19="","",'2017 Individual scores unweight'!E19*'2017 Individual scores weighted'!CL19)</f>
        <v>198859.4142857143</v>
      </c>
      <c r="F19" s="62">
        <f>IF('2017 Individual scores unweight'!F19="","",'2017 Individual scores unweight'!F19*'2017 Individual scores weighted'!CL19)</f>
        <v>142951.12777777776</v>
      </c>
      <c r="G19" s="62">
        <f>IF('2017 Individual scores unweight'!G19="","",'2017 Individual scores unweight'!G19*'2017 Individual scores weighted'!CL19)</f>
        <v>198859.4142857143</v>
      </c>
      <c r="H19" s="62">
        <f>IF('2017 Individual scores unweight'!H19="","",'2017 Individual scores unweight'!H19*'2017 Individual scores weighted'!CL19)</f>
        <v>127628.49743589744</v>
      </c>
      <c r="I19" s="62">
        <f>IF('2017 Individual scores unweight'!I19="","",'2017 Individual scores unweight'!I19*'2017 Individual scores weighted'!CL19)</f>
        <v>216937.54285714286</v>
      </c>
      <c r="J19" s="62">
        <f>IF('2017 Individual scores unweight'!J19="","",'2017 Individual scores unweight'!J19*'2017 Individual scores weighted'!CL19)</f>
        <v>149260.44615384616</v>
      </c>
      <c r="K19" s="62">
        <f>IF('2017 Individual scores unweight'!K19="","",'2017 Individual scores unweight'!K19*'2017 Individual scores weighted'!CL19)</f>
        <v>200868.09523809521</v>
      </c>
      <c r="L19" s="62">
        <f>IF('2017 Individual scores unweight'!L19="","",'2017 Individual scores unweight'!L19*'2017 Individual scores weighted'!CL19)</f>
        <v>162703.15714285712</v>
      </c>
      <c r="M19" s="62">
        <f>IF('2017 Individual scores unweight'!M19="","",'2017 Individual scores unweight'!M19*'2017 Individual scores weighted'!CL19)</f>
        <v>180781.28571428574</v>
      </c>
      <c r="N19" s="62">
        <f>IF('2017 Individual scores unweight'!N19="","",'2017 Individual scores unweight'!N19*'2017 Individual scores weighted'!CL19)</f>
        <v>135494.66060606061</v>
      </c>
      <c r="O19" s="62">
        <f>IF('2017 Individual scores unweight'!O19="","",'2017 Individual scores unweight'!O19*'2017 Individual scores weighted'!CL19)</f>
        <v>253093.80000000002</v>
      </c>
      <c r="P19" s="62">
        <f>IF('2017 Individual scores unweight'!P19="","",'2017 Individual scores unweight'!P19*'2017 Individual scores weighted'!CL19)</f>
        <v>122529.53809523808</v>
      </c>
      <c r="Q19" s="62">
        <f>IF('2017 Individual scores unweight'!Q19="","",'2017 Individual scores unweight'!Q19*'2017 Individual scores weighted'!CL19)</f>
        <v>126546.90000000001</v>
      </c>
      <c r="R19" s="62">
        <f>IF('2017 Individual scores unweight'!R19="","",'2017 Individual scores unweight'!R19*'2017 Individual scores weighted'!CL19)</f>
        <v>47806.606666666667</v>
      </c>
      <c r="S19" s="62">
        <f>IF('2017 Individual scores unweight'!S19="","",'2017 Individual scores unweight'!S19*'2017 Individual scores weighted'!CL19)</f>
        <v>151856.28</v>
      </c>
      <c r="T19" s="62">
        <f>IF('2017 Individual scores unweight'!T19="","",'2017 Individual scores unweight'!T19*'2017 Individual scores weighted'!CL19)</f>
        <v>126103.96009768012</v>
      </c>
      <c r="U19" s="62">
        <f>IF('2017 Individual scores unweight'!U19="","",'2017 Individual scores unweight'!U19*'2017 Individual scores weighted'!CL19)</f>
        <v>235015.67142857146</v>
      </c>
      <c r="V19" s="62">
        <f>IF('2017 Individual scores unweight'!V19="","",'2017 Individual scores unweight'!V19*'2017 Individual scores weighted'!CL19)</f>
        <v>147097.25128205129</v>
      </c>
      <c r="W19" s="62">
        <f>IF('2017 Individual scores unweight'!W19="","",'2017 Individual scores unweight'!W19*'2017 Individual scores weighted'!CL19)</f>
        <v>126546.90000000001</v>
      </c>
      <c r="X19" s="62">
        <f>IF('2017 Individual scores unweight'!X19="","",'2017 Individual scores unweight'!X19*'2017 Individual scores weighted'!CL19)</f>
        <v>121859.97777777778</v>
      </c>
      <c r="Y19" s="62">
        <f>IF('2017 Individual scores unweight'!Y19="","",'2017 Individual scores unweight'!Y19*'2017 Individual scores weighted'!CL19)</f>
        <v>72312.514285714278</v>
      </c>
      <c r="Z19" s="62">
        <f>IF('2017 Individual scores unweight'!Z19="","",'2017 Individual scores unweight'!Z19*'2017 Individual scores weighted'!CL19)</f>
        <v>89051.522222222236</v>
      </c>
      <c r="AA19" s="62">
        <f>IF('2017 Individual scores unweight'!AA19="","",'2017 Individual scores unweight'!AA19*'2017 Individual scores weighted'!CL19)</f>
        <v>72312.514285714278</v>
      </c>
      <c r="AB19" s="62">
        <f>IF('2017 Individual scores unweight'!AB19="","",'2017 Individual scores unweight'!AB19*'2017 Individual scores weighted'!CL19)</f>
        <v>79677.677777777775</v>
      </c>
      <c r="AC19" s="62">
        <f>IF('2017 Individual scores unweight'!AC19="","",'2017 Individual scores unweight'!AC19*'2017 Individual scores weighted'!CL19)</f>
        <v>253093.80000000002</v>
      </c>
      <c r="AD19" s="62">
        <f>IF('2017 Individual scores unweight'!AD19="","",'2017 Individual scores unweight'!AD19*'2017 Individual scores weighted'!CL19)</f>
        <v>192833.37142857144</v>
      </c>
      <c r="AE19" s="62">
        <f>IF('2017 Individual scores unweight'!AE19="","",'2017 Individual scores unweight'!AE19*'2017 Individual scores weighted'!CL19)</f>
        <v>134581.62380952379</v>
      </c>
      <c r="AF19" s="62">
        <f>IF('2017 Individual scores unweight'!AF19="","",'2017 Individual scores unweight'!AF19*'2017 Individual scores weighted'!CL19)</f>
        <v>154668.43333333332</v>
      </c>
      <c r="AG19" s="62">
        <f>IF('2017 Individual scores unweight'!AG19="","",'2017 Individual scores unweight'!AG19*'2017 Individual scores weighted'!CL19)</f>
        <v>134581.62380952379</v>
      </c>
      <c r="AH19" s="62">
        <f>IF('2017 Individual scores unweight'!AH19="","",'2017 Individual scores unweight'!AH19*'2017 Individual scores weighted'!CL19)</f>
        <v>253093.80000000002</v>
      </c>
      <c r="AI19" s="62">
        <f>IF('2017 Individual scores unweight'!AI19="","",'2017 Individual scores unweight'!AI19*'2017 Individual scores weighted'!CL19)</f>
        <v>178772.60476190477</v>
      </c>
      <c r="AJ19" s="62">
        <f>IF('2017 Individual scores unweight'!AJ19="","",'2017 Individual scores unweight'!AJ19*'2017 Individual scores weighted'!CL19)</f>
        <v>253093.80000000002</v>
      </c>
      <c r="AK19" s="62">
        <f>IF('2017 Individual scores unweight'!AK19="","",'2017 Individual scores unweight'!AK19*'2017 Individual scores weighted'!CL19)</f>
        <v>196850.73333333334</v>
      </c>
      <c r="AL19" s="62">
        <f>IF('2017 Individual scores unweight'!AL19="","",'2017 Individual scores unweight'!AL19*'2017 Individual scores weighted'!CL19)</f>
        <v>216937.54285714286</v>
      </c>
      <c r="AM19" s="62">
        <f>IF('2017 Individual scores unweight'!AM19="","",'2017 Individual scores unweight'!AM19*'2017 Individual scores weighted'!CL19)</f>
        <v>149260.44615384616</v>
      </c>
      <c r="AN19" s="62">
        <f>IF('2017 Individual scores unweight'!AN19="","",'2017 Individual scores unweight'!AN19*'2017 Individual scores weighted'!CL19)</f>
        <v>162703.15714285718</v>
      </c>
      <c r="AO19" s="62">
        <f>IF('2017 Individual scores unweight'!AO19="","",'2017 Individual scores unweight'!AO19*'2017 Individual scores weighted'!CL19)</f>
        <v>143419.81999999998</v>
      </c>
      <c r="AP19" s="62">
        <f>IF('2017 Individual scores unweight'!AP19="","",'2017 Individual scores unweight'!AP19*'2017 Individual scores weighted'!CL19)</f>
        <v>253093.80000000002</v>
      </c>
      <c r="AQ19" s="62">
        <f>IF('2017 Individual scores unweight'!AQ19="","",'2017 Individual scores unweight'!AQ19*'2017 Individual scores weighted'!CL19)</f>
        <v>138598.98571428572</v>
      </c>
      <c r="AR19" s="62">
        <f>IF('2017 Individual scores unweight'!AR19="","",'2017 Individual scores unweight'!AR19*'2017 Individual scores weighted'!CL19)</f>
        <v>198859.4142857143</v>
      </c>
      <c r="AS19" s="62">
        <f>IF('2017 Individual scores unweight'!AS19="","",'2017 Individual scores unweight'!AS19*'2017 Individual scores weighted'!CL19)</f>
        <v>101670.15897435896</v>
      </c>
      <c r="AT19" s="62">
        <f>IF('2017 Individual scores unweight'!AT19="","",'2017 Individual scores unweight'!AT19*'2017 Individual scores weighted'!CL19)</f>
        <v>138598.98571428572</v>
      </c>
      <c r="AU19" s="62">
        <f>IF('2017 Individual scores unweight'!AU19="","",'2017 Individual scores unweight'!AU19*'2017 Individual scores weighted'!CL19)</f>
        <v>148642.39047619049</v>
      </c>
      <c r="AV19" s="62">
        <f>IF('2017 Individual scores unweight'!AV19="","",'2017 Individual scores unweight'!AV19*'2017 Individual scores weighted'!CL19)</f>
        <v>158685.79523809525</v>
      </c>
      <c r="AW19" s="62">
        <f>IF('2017 Individual scores unweight'!AW19="","",'2017 Individual scores unweight'!AW19*'2017 Individual scores weighted'!CL19)</f>
        <v>194842.0523809524</v>
      </c>
      <c r="AX19" s="62">
        <f>IF('2017 Individual scores unweight'!AX19="","",'2017 Individual scores unweight'!AX19*'2017 Individual scores weighted'!CL19)</f>
        <v>166566.00512820514</v>
      </c>
      <c r="AY19" s="62">
        <f>IF('2017 Individual scores unweight'!AY19="","",'2017 Individual scores unweight'!AY19*'2017 Individual scores weighted'!CL19)</f>
        <v>166720.51904761905</v>
      </c>
      <c r="AZ19" s="62">
        <f>IF('2017 Individual scores unweight'!AZ19="","",'2017 Individual scores unweight'!AZ19*'2017 Individual scores weighted'!CL19)</f>
        <v>151856.28</v>
      </c>
      <c r="BA19" s="62">
        <f>IF('2017 Individual scores unweight'!BA19="","",'2017 Individual scores unweight'!BA19*'2017 Individual scores weighted'!CL19)</f>
        <v>101913.57302356903</v>
      </c>
      <c r="BB19" s="62">
        <f>IF('2017 Individual scores unweight'!BB19="","",'2017 Individual scores unweight'!BB19*'2017 Individual scores weighted'!CL19)</f>
        <v>198859.4142857143</v>
      </c>
      <c r="BC19" s="62">
        <f>IF('2017 Individual scores unweight'!BC19="","",'2017 Individual scores unweight'!BC19*'2017 Individual scores weighted'!CL19)</f>
        <v>109929.63030303031</v>
      </c>
      <c r="BD19" s="62">
        <f>IF('2017 Individual scores unweight'!BD19="","",'2017 Individual scores unweight'!BD19*'2017 Individual scores weighted'!CL19)</f>
        <v>126546.90000000001</v>
      </c>
      <c r="BE19" s="62">
        <f>IF('2017 Individual scores unweight'!BE19="","",'2017 Individual scores unweight'!BE19*'2017 Individual scores weighted'!CL19)</f>
        <v>87176.753333333312</v>
      </c>
      <c r="BF19" s="62">
        <f>IF('2017 Individual scores unweight'!BF19="","",'2017 Individual scores unweight'!BF19*'2017 Individual scores weighted'!CL19)</f>
        <v>108468.77142857143</v>
      </c>
      <c r="BG19" s="62">
        <f>IF('2017 Individual scores unweight'!BG19="","",'2017 Individual scores unweight'!BG19*'2017 Individual scores weighted'!CL19)</f>
        <v>78115.370370370365</v>
      </c>
      <c r="BH19" s="62">
        <f>IF('2017 Individual scores unweight'!BH19="","",'2017 Individual scores unweight'!BH19*'2017 Individual scores weighted'!CL19)</f>
        <v>108468.77142857143</v>
      </c>
      <c r="BI19" s="62">
        <f>IF('2017 Individual scores unweight'!BI19="","",'2017 Individual scores unweight'!BI19*'2017 Individual scores weighted'!CL19)</f>
        <v>65616.911111111112</v>
      </c>
      <c r="BJ19" s="62">
        <f>IF('2017 Individual scores unweight'!BJ19="","",'2017 Individual scores unweight'!BJ19*'2017 Individual scores weighted'!CL19)</f>
        <v>216937.54285714286</v>
      </c>
      <c r="BK19" s="62">
        <f>IF('2017 Individual scores unweight'!BK19="","",'2017 Individual scores unweight'!BK19*'2017 Individual scores weighted'!CL19)</f>
        <v>168729.19999999998</v>
      </c>
      <c r="BL19" s="62">
        <f>IF('2017 Individual scores unweight'!BL19="","",'2017 Individual scores unweight'!BL19*'2017 Individual scores weighted'!CL19)</f>
        <v>195645.52476190479</v>
      </c>
      <c r="BM19" s="62">
        <f>IF('2017 Individual scores unweight'!BM19="","",'2017 Individual scores unweight'!BM19*'2017 Individual scores weighted'!CL19)</f>
        <v>80347.238095238106</v>
      </c>
      <c r="BN19" s="62">
        <f>IF('2017 Individual scores unweight'!BN19="","",'2017 Individual scores unweight'!BN19*'2017 Individual scores weighted'!CL19)</f>
        <v>54234.385714285716</v>
      </c>
      <c r="BO19" s="62">
        <f>IF('2017 Individual scores unweight'!BO19="","",'2017 Individual scores unweight'!BO19*'2017 Individual scores weighted'!CL19)</f>
        <v>48208.342857142859</v>
      </c>
      <c r="BP19" s="62">
        <f>IF('2017 Individual scores unweight'!BP19="","",'2017 Individual scores unweight'!BP19*'2017 Individual scores weighted'!CL19)</f>
        <v>52225.704761904766</v>
      </c>
      <c r="BQ19" s="62">
        <f>IF('2017 Individual scores unweight'!BQ19="","",'2017 Individual scores unweight'!BQ19*'2017 Individual scores weighted'!CL19)</f>
        <v>52225.704761904766</v>
      </c>
      <c r="BR19" s="62">
        <f>IF('2017 Individual scores unweight'!BR19="","",'2017 Individual scores unweight'!BR19*'2017 Individual scores weighted'!CL19)</f>
        <v>138598.98571428572</v>
      </c>
      <c r="BS19" s="62">
        <f>IF('2017 Individual scores unweight'!BS19="","",'2017 Individual scores unweight'!BS19*'2017 Individual scores weighted'!CL19)</f>
        <v>145127.1988095238</v>
      </c>
      <c r="BT19" s="62">
        <f>IF('2017 Individual scores unweight'!BT19="","",'2017 Individual scores unweight'!BT19*'2017 Individual scores weighted'!CL19)</f>
        <v>124538.21904761906</v>
      </c>
      <c r="BU19" s="62">
        <f>IF('2017 Individual scores unweight'!BU19="","",'2017 Individual scores unweight'!BU19*'2017 Individual scores weighted'!CL19)</f>
        <v>110477.45238095238</v>
      </c>
      <c r="BV19" s="62">
        <f>IF('2017 Individual scores unweight'!BV19="","",'2017 Individual scores unweight'!BV19*'2017 Individual scores weighted'!CL19)</f>
        <v>168729.19999999998</v>
      </c>
      <c r="BW19" s="62">
        <f>IF('2017 Individual scores unweight'!BW19="","",'2017 Individual scores unweight'!BW19*'2017 Individual scores weighted'!CL19)</f>
        <v>176763.92380952381</v>
      </c>
      <c r="BX19" s="62">
        <f>IF('2017 Individual scores unweight'!BX19="","",'2017 Individual scores unweight'!BX19*'2017 Individual scores weighted'!CL19)</f>
        <v>204215.89682539683</v>
      </c>
      <c r="BY19" s="62">
        <f>IF('2017 Individual scores unweight'!BY19="","",'2017 Individual scores unweight'!BY19*'2017 Individual scores weighted'!CL19)</f>
        <v>218946.22380952386</v>
      </c>
      <c r="BZ19" s="62">
        <f>IF('2017 Individual scores unweight'!BZ19="","",'2017 Individual scores unweight'!BZ19*'2017 Individual scores weighted'!CL19)</f>
        <v>192833.37142857144</v>
      </c>
      <c r="CA19" s="62">
        <f>IF('2017 Individual scores unweight'!CA19="","",'2017 Individual scores unweight'!CA19*'2017 Individual scores weighted'!CL19)</f>
        <v>200868.09523809521</v>
      </c>
      <c r="CB19" s="62">
        <f>IF('2017 Individual scores unweight'!CB19="","",'2017 Individual scores unweight'!CB19*'2017 Individual scores weighted'!CL19)</f>
        <v>198859.4142857143</v>
      </c>
      <c r="CC19" s="62">
        <f>IF('2017 Individual scores unweight'!CC19="","",'2017 Individual scores unweight'!CC19*'2017 Individual scores weighted'!CL19)</f>
        <v>125465.30256410257</v>
      </c>
      <c r="CD19" s="62">
        <f>IF('2017 Individual scores unweight'!CD19="","",'2017 Individual scores unweight'!CD19*'2017 Individual scores weighted'!CL19)</f>
        <v>144625.02857142856</v>
      </c>
      <c r="CE19" s="62">
        <f>IF('2017 Individual scores unweight'!CE19="","",'2017 Individual scores unweight'!CE19*'2017 Individual scores weighted'!CL19)</f>
        <v>89988.906666666677</v>
      </c>
      <c r="CF19" s="62">
        <f>IF('2017 Individual scores unweight'!CF19="","",'2017 Individual scores unweight'!CF19*'2017 Individual scores weighted'!CL19)</f>
        <v>108468.77142857143</v>
      </c>
      <c r="CG19" s="62">
        <f>IF('2017 Individual scores unweight'!CG19="","",'2017 Individual scores unweight'!CG19*'2017 Individual scores weighted'!CL19)</f>
        <v>37495.377777777787</v>
      </c>
      <c r="CH19" s="62">
        <f>IF('2017 Individual scores unweight'!CH19="","",'2017 Individual scores unweight'!CH19*'2017 Individual scores weighted'!CL19)</f>
        <v>162703.15714285718</v>
      </c>
      <c r="CI19" s="62">
        <f>IF('2017 Individual scores unweight'!CI19="","",'2017 Individual scores unweight'!CI19*'2017 Individual scores weighted'!CL19)</f>
        <v>79251.593939393948</v>
      </c>
      <c r="CJ19" s="62">
        <f>IF('2017 Individual scores unweight'!CJ19="","",'2017 Individual scores unweight'!CJ19*'2017 Individual scores weighted'!CL19)</f>
        <v>235015.67142857146</v>
      </c>
      <c r="CK19" s="62">
        <f>IF('2017 Individual scores unweight'!CK19="","",'2017 Individual scores unweight'!CK19*'2017 Individual scores weighted'!CL19)</f>
        <v>102442.72857142858</v>
      </c>
      <c r="CL19">
        <v>2530.9380000000001</v>
      </c>
    </row>
    <row r="20" spans="1:90">
      <c r="A20" s="60" t="s">
        <v>110</v>
      </c>
      <c r="B20" s="61" t="s">
        <v>126</v>
      </c>
      <c r="C20" s="62">
        <f>IF('2017 Individual scores unweight'!C20="","",'2017 Individual scores unweight'!C20*'2017 Individual scores weighted'!CL20)</f>
        <v>436083.9</v>
      </c>
      <c r="D20" s="62">
        <f>IF('2017 Individual scores unweight'!D20="","",'2017 Individual scores unweight'!D20*'2017 Individual scores weighted'!CL20)</f>
        <v>281031.84666666668</v>
      </c>
      <c r="E20" s="62">
        <f>IF('2017 Individual scores unweight'!E20="","",'2017 Individual scores unweight'!E20*'2017 Individual scores weighted'!CL20)</f>
        <v>348867.12</v>
      </c>
      <c r="F20" s="62">
        <f>IF('2017 Individual scores unweight'!F20="","",'2017 Individual scores unweight'!F20*'2017 Individual scores weighted'!CL20)</f>
        <v>270533.53055555554</v>
      </c>
      <c r="G20" s="62">
        <f>IF('2017 Individual scores unweight'!G20="","",'2017 Individual scores unweight'!G20*'2017 Individual scores weighted'!CL20)</f>
        <v>436083.9</v>
      </c>
      <c r="H20" s="62">
        <f>IF('2017 Individual scores unweight'!H20="","",'2017 Individual scores unweight'!H20*'2017 Individual scores weighted'!CL20)</f>
        <v>180894.06222222222</v>
      </c>
      <c r="I20" s="62">
        <f>IF('2017 Individual scores unweight'!I20="","",'2017 Individual scores unweight'!I20*'2017 Individual scores weighted'!CL20)</f>
        <v>407011.63999999996</v>
      </c>
      <c r="J20" s="62">
        <f>IF('2017 Individual scores unweight'!J20="","",'2017 Individual scores unweight'!J20*'2017 Individual scores weighted'!CL20)</f>
        <v>171203.30888888889</v>
      </c>
      <c r="K20" s="62">
        <f>IF('2017 Individual scores unweight'!K20="","",'2017 Individual scores unweight'!K20*'2017 Individual scores weighted'!CL20)</f>
        <v>310104.10666666669</v>
      </c>
      <c r="L20" s="62">
        <f>IF('2017 Individual scores unweight'!L20="","",'2017 Individual scores unweight'!L20*'2017 Individual scores weighted'!CL20)</f>
        <v>242268.83333333334</v>
      </c>
      <c r="M20" s="62">
        <f>IF('2017 Individual scores unweight'!M20="","",'2017 Individual scores unweight'!M20*'2017 Individual scores weighted'!CL20)</f>
        <v>319794.86</v>
      </c>
      <c r="N20" s="62">
        <f>IF('2017 Individual scores unweight'!N20="","",'2017 Individual scores unweight'!N20*'2017 Individual scores weighted'!CL20)</f>
        <v>124595.40000000001</v>
      </c>
      <c r="O20" s="62">
        <f>IF('2017 Individual scores unweight'!O20="","",'2017 Individual scores unweight'!O20*'2017 Individual scores weighted'!CL20)</f>
        <v>407011.63999999996</v>
      </c>
      <c r="P20" s="62">
        <f>IF('2017 Individual scores unweight'!P20="","",'2017 Individual scores unweight'!P20*'2017 Individual scores weighted'!CL20)</f>
        <v>119519.29111111112</v>
      </c>
      <c r="Q20" s="62">
        <f>IF('2017 Individual scores unweight'!Q20="","",'2017 Individual scores unweight'!Q20*'2017 Individual scores weighted'!CL20)</f>
        <v>249190.8</v>
      </c>
      <c r="R20" s="62">
        <f>IF('2017 Individual scores unweight'!R20="","",'2017 Individual scores unweight'!R20*'2017 Individual scores weighted'!CL20)</f>
        <v>156128.80370370368</v>
      </c>
      <c r="S20" s="62">
        <f>IF('2017 Individual scores unweight'!S20="","",'2017 Individual scores unweight'!S20*'2017 Individual scores weighted'!CL20)</f>
        <v>255835.88800000001</v>
      </c>
      <c r="T20" s="62">
        <f>IF('2017 Individual scores unweight'!T20="","",'2017 Individual scores unweight'!T20*'2017 Individual scores weighted'!CL20)</f>
        <v>140623.5983703704</v>
      </c>
      <c r="U20" s="62">
        <f>IF('2017 Individual scores unweight'!U20="","",'2017 Individual scores unweight'!U20*'2017 Individual scores weighted'!CL20)</f>
        <v>232578.08000000002</v>
      </c>
      <c r="V20" s="62">
        <f>IF('2017 Individual scores unweight'!V20="","",'2017 Individual scores unweight'!V20*'2017 Individual scores weighted'!CL20)</f>
        <v>150745.05185185184</v>
      </c>
      <c r="W20" s="62">
        <f>IF('2017 Individual scores unweight'!W20="","",'2017 Individual scores unweight'!W20*'2017 Individual scores weighted'!CL20)</f>
        <v>116289.04000000001</v>
      </c>
      <c r="X20" s="62">
        <f>IF('2017 Individual scores unweight'!X20="","",'2017 Individual scores unweight'!X20*'2017 Individual scores weighted'!CL20)</f>
        <v>102291.28518518519</v>
      </c>
      <c r="Y20" s="62">
        <f>IF('2017 Individual scores unweight'!Y20="","",'2017 Individual scores unweight'!Y20*'2017 Individual scores weighted'!CL20)</f>
        <v>174433.56</v>
      </c>
      <c r="Z20" s="62">
        <f>IF('2017 Individual scores unweight'!Z20="","",'2017 Individual scores unweight'!Z20*'2017 Individual scores weighted'!CL20)</f>
        <v>156128.80370370368</v>
      </c>
      <c r="AA20" s="62">
        <f>IF('2017 Individual scores unweight'!AA20="","",'2017 Individual scores unweight'!AA20*'2017 Individual scores weighted'!CL20)</f>
        <v>377939.38</v>
      </c>
      <c r="AB20" s="62">
        <f>IF('2017 Individual scores unweight'!AB20="","",'2017 Individual scores unweight'!AB20*'2017 Individual scores weighted'!CL20)</f>
        <v>158282.30444444445</v>
      </c>
      <c r="AC20" s="62">
        <f>IF('2017 Individual scores unweight'!AC20="","",'2017 Individual scores unweight'!AC20*'2017 Individual scores weighted'!CL20)</f>
        <v>377939.38</v>
      </c>
      <c r="AD20" s="62">
        <f>IF('2017 Individual scores unweight'!AD20="","",'2017 Individual scores unweight'!AD20*'2017 Individual scores weighted'!CL20)</f>
        <v>135670.54666666666</v>
      </c>
      <c r="AE20" s="62">
        <f>IF('2017 Individual scores unweight'!AE20="","",'2017 Individual scores unweight'!AE20*'2017 Individual scores weighted'!CL20)</f>
        <v>167973.05777777778</v>
      </c>
      <c r="AF20" s="62">
        <f>IF('2017 Individual scores unweight'!AF20="","",'2017 Individual scores unweight'!AF20*'2017 Individual scores weighted'!CL20)</f>
        <v>206736.07111111109</v>
      </c>
      <c r="AG20" s="62">
        <f>IF('2017 Individual scores unweight'!AG20="","",'2017 Individual scores unweight'!AG20*'2017 Individual scores weighted'!CL20)</f>
        <v>184124.31333333332</v>
      </c>
      <c r="AH20" s="62">
        <f>IF('2017 Individual scores unweight'!AH20="","",'2017 Individual scores unweight'!AH20*'2017 Individual scores weighted'!CL20)</f>
        <v>436083.9</v>
      </c>
      <c r="AI20" s="62">
        <f>IF('2017 Individual scores unweight'!AI20="","",'2017 Individual scores unweight'!AI20*'2017 Individual scores weighted'!CL20)</f>
        <v>293952.85111111111</v>
      </c>
      <c r="AJ20" s="62">
        <f>IF('2017 Individual scores unweight'!AJ20="","",'2017 Individual scores unweight'!AJ20*'2017 Individual scores weighted'!CL20)</f>
        <v>363403.25000000006</v>
      </c>
      <c r="AK20" s="62">
        <f>IF('2017 Individual scores unweight'!AK20="","",'2017 Individual scores unweight'!AK20*'2017 Individual scores weighted'!CL20)</f>
        <v>266495.71666666667</v>
      </c>
      <c r="AL20" s="62">
        <f>IF('2017 Individual scores unweight'!AL20="","",'2017 Individual scores unweight'!AL20*'2017 Individual scores weighted'!CL20)</f>
        <v>436083.9</v>
      </c>
      <c r="AM20" s="62">
        <f>IF('2017 Individual scores unweight'!AM20="","",'2017 Individual scores unweight'!AM20*'2017 Individual scores weighted'!CL20)</f>
        <v>242268.83333333334</v>
      </c>
      <c r="AN20" s="62">
        <f>IF('2017 Individual scores unweight'!AN20="","",'2017 Individual scores unweight'!AN20*'2017 Individual scores weighted'!CL20)</f>
        <v>145361.29999999999</v>
      </c>
      <c r="AO20" s="62">
        <f>IF('2017 Individual scores unweight'!AO20="","",'2017 Individual scores unweight'!AO20*'2017 Individual scores weighted'!CL20)</f>
        <v>72680.649999999994</v>
      </c>
      <c r="AP20" s="62">
        <f>IF('2017 Individual scores unweight'!AP20="","",'2017 Individual scores unweight'!AP20*'2017 Individual scores weighted'!CL20)</f>
        <v>377939.38</v>
      </c>
      <c r="AQ20" s="62">
        <f>IF('2017 Individual scores unweight'!AQ20="","",'2017 Individual scores unweight'!AQ20*'2017 Individual scores weighted'!CL20)</f>
        <v>193815.06666666665</v>
      </c>
      <c r="AR20" s="62">
        <f>IF('2017 Individual scores unweight'!AR20="","",'2017 Individual scores unweight'!AR20*'2017 Individual scores weighted'!CL20)</f>
        <v>145361.29999999999</v>
      </c>
      <c r="AS20" s="62">
        <f>IF('2017 Individual scores unweight'!AS20="","",'2017 Individual scores unweight'!AS20*'2017 Individual scores weighted'!CL20)</f>
        <v>87216.779999999984</v>
      </c>
      <c r="AT20" s="62">
        <f>IF('2017 Individual scores unweight'!AT20="","",'2017 Individual scores unweight'!AT20*'2017 Individual scores weighted'!CL20)</f>
        <v>242268.83333333334</v>
      </c>
      <c r="AU20" s="62">
        <f>IF('2017 Individual scores unweight'!AU20="","",'2017 Individual scores unweight'!AU20*'2017 Individual scores weighted'!CL20)</f>
        <v>226117.5777777778</v>
      </c>
      <c r="AV20" s="62">
        <f>IF('2017 Individual scores unweight'!AV20="","",'2017 Individual scores unweight'!AV20*'2017 Individual scores weighted'!CL20)</f>
        <v>171203.30888888889</v>
      </c>
      <c r="AW20" s="62">
        <f>IF('2017 Individual scores unweight'!AW20="","",'2017 Individual scores unweight'!AW20*'2017 Individual scores weighted'!CL20)</f>
        <v>200275.5688888889</v>
      </c>
      <c r="AX20" s="62">
        <f>IF('2017 Individual scores unweight'!AX20="","",'2017 Individual scores unweight'!AX20*'2017 Individual scores weighted'!CL20)</f>
        <v>261650.34</v>
      </c>
      <c r="AY20" s="62">
        <f>IF('2017 Individual scores unweight'!AY20="","",'2017 Individual scores unweight'!AY20*'2017 Individual scores weighted'!CL20)</f>
        <v>239038.58222222223</v>
      </c>
      <c r="AZ20" s="62">
        <f>IF('2017 Individual scores unweight'!AZ20="","",'2017 Individual scores unweight'!AZ20*'2017 Individual scores weighted'!CL20)</f>
        <v>343531.88107692305</v>
      </c>
      <c r="BA20" s="62">
        <f>IF('2017 Individual scores unweight'!BA20="","",'2017 Individual scores unweight'!BA20*'2017 Individual scores weighted'!CL20)</f>
        <v>213242.71977777776</v>
      </c>
      <c r="BB20" s="62">
        <f>IF('2017 Individual scores unweight'!BB20="","",'2017 Individual scores unweight'!BB20*'2017 Individual scores weighted'!CL20)</f>
        <v>268359.32307692309</v>
      </c>
      <c r="BC20" s="62">
        <f>IF('2017 Individual scores unweight'!BC20="","",'2017 Individual scores unweight'!BC20*'2017 Individual scores weighted'!CL20)</f>
        <v>155052.05333333334</v>
      </c>
      <c r="BD20" s="62">
        <f>IF('2017 Individual scores unweight'!BD20="","",'2017 Individual scores unweight'!BD20*'2017 Individual scores weighted'!CL20)</f>
        <v>268359.32307692309</v>
      </c>
      <c r="BE20" s="62">
        <f>IF('2017 Individual scores unweight'!BE20="","",'2017 Individual scores unweight'!BE20*'2017 Individual scores weighted'!CL20)</f>
        <v>164742.80666666667</v>
      </c>
      <c r="BF20" s="62">
        <f>IF('2017 Individual scores unweight'!BF20="","",'2017 Individual scores unweight'!BF20*'2017 Individual scores weighted'!CL20)</f>
        <v>368994.06923076924</v>
      </c>
      <c r="BG20" s="62">
        <f>IF('2017 Individual scores unweight'!BG20="","",'2017 Individual scores unweight'!BG20*'2017 Individual scores weighted'!CL20)</f>
        <v>234193.20555555553</v>
      </c>
      <c r="BH20" s="62">
        <f>IF('2017 Individual scores unweight'!BH20="","",'2017 Individual scores unweight'!BH20*'2017 Individual scores weighted'!CL20)</f>
        <v>407011.63999999996</v>
      </c>
      <c r="BI20" s="62">
        <f>IF('2017 Individual scores unweight'!BI20="","",'2017 Individual scores unweight'!BI20*'2017 Individual scores weighted'!CL20)</f>
        <v>269956.69999999995</v>
      </c>
      <c r="BJ20" s="62">
        <f>IF('2017 Individual scores unweight'!BJ20="","",'2017 Individual scores unweight'!BJ20*'2017 Individual scores weighted'!CL20)</f>
        <v>404935.05</v>
      </c>
      <c r="BK20" s="62">
        <f>IF('2017 Individual scores unweight'!BK20="","",'2017 Individual scores unweight'!BK20*'2017 Individual scores weighted'!CL20)</f>
        <v>242268.83333333334</v>
      </c>
      <c r="BL20" s="62">
        <f>IF('2017 Individual scores unweight'!BL20="","",'2017 Individual scores unweight'!BL20*'2017 Individual scores weighted'!CL20)</f>
        <v>387630.1333333333</v>
      </c>
      <c r="BM20" s="62">
        <f>IF('2017 Individual scores unweight'!BM20="","",'2017 Individual scores unweight'!BM20*'2017 Individual scores weighted'!CL20)</f>
        <v>96907.533333333326</v>
      </c>
      <c r="BN20" s="62">
        <f>IF('2017 Individual scores unweight'!BN20="","",'2017 Individual scores unweight'!BN20*'2017 Individual scores weighted'!CL20)</f>
        <v>93677.282222222202</v>
      </c>
      <c r="BO20" s="62">
        <f>IF('2017 Individual scores unweight'!BO20="","",'2017 Individual scores unweight'!BO20*'2017 Individual scores weighted'!CL20)</f>
        <v>22611.757777777773</v>
      </c>
      <c r="BP20" s="62">
        <f>IF('2017 Individual scores unweight'!BP20="","",'2017 Individual scores unweight'!BP20*'2017 Individual scores weighted'!CL20)</f>
        <v>9690.7533333333304</v>
      </c>
      <c r="BQ20" s="62">
        <f>IF('2017 Individual scores unweight'!BQ20="","",'2017 Individual scores unweight'!BQ20*'2017 Individual scores weighted'!CL20)</f>
        <v>19381.506666666661</v>
      </c>
      <c r="BR20" s="62">
        <f>IF('2017 Individual scores unweight'!BR20="","",'2017 Individual scores unweight'!BR20*'2017 Individual scores weighted'!CL20)</f>
        <v>155052.05333333334</v>
      </c>
      <c r="BS20" s="62">
        <f>IF('2017 Individual scores unweight'!BS20="","",'2017 Individual scores unweight'!BS20*'2017 Individual scores weighted'!CL20)</f>
        <v>170395.7461111111</v>
      </c>
      <c r="BT20" s="62">
        <f>IF('2017 Individual scores unweight'!BT20="","",'2017 Individual scores unweight'!BT20*'2017 Individual scores weighted'!CL20)</f>
        <v>138900.79777777777</v>
      </c>
      <c r="BU20" s="62">
        <f>IF('2017 Individual scores unweight'!BU20="","",'2017 Individual scores unweight'!BU20*'2017 Individual scores weighted'!CL20)</f>
        <v>116289.04</v>
      </c>
      <c r="BV20" s="62">
        <f>IF('2017 Individual scores unweight'!BV20="","",'2017 Individual scores unweight'!BV20*'2017 Individual scores weighted'!CL20)</f>
        <v>239038.58222222223</v>
      </c>
      <c r="BW20" s="62">
        <f>IF('2017 Individual scores unweight'!BW20="","",'2017 Individual scores unweight'!BW20*'2017 Individual scores weighted'!CL20)</f>
        <v>187354.5644444444</v>
      </c>
      <c r="BX20" s="62">
        <f>IF('2017 Individual scores unweight'!BX20="","",'2017 Individual scores unweight'!BX20*'2017 Individual scores weighted'!CL20)</f>
        <v>299336.60296296293</v>
      </c>
      <c r="BY20" s="62">
        <f>IF('2017 Individual scores unweight'!BY20="","",'2017 Individual scores unweight'!BY20*'2017 Individual scores weighted'!CL20)</f>
        <v>323025.11111111112</v>
      </c>
      <c r="BZ20" s="62">
        <f>IF('2017 Individual scores unweight'!BZ20="","",'2017 Individual scores unweight'!BZ20*'2017 Individual scores weighted'!CL20)</f>
        <v>300413.35333333333</v>
      </c>
      <c r="CA20" s="62">
        <f>IF('2017 Individual scores unweight'!CA20="","",'2017 Individual scores unweight'!CA20*'2017 Individual scores weighted'!CL20)</f>
        <v>274571.34444444446</v>
      </c>
      <c r="CB20" s="62">
        <f>IF('2017 Individual scores unweight'!CB20="","",'2017 Individual scores unweight'!CB20*'2017 Individual scores weighted'!CL20)</f>
        <v>436083.9</v>
      </c>
      <c r="CC20" s="62">
        <f>IF('2017 Individual scores unweight'!CC20="","",'2017 Individual scores unweight'!CC20*'2017 Individual scores weighted'!CL20)</f>
        <v>232578.08</v>
      </c>
      <c r="CD20" s="62">
        <f>IF('2017 Individual scores unweight'!CD20="","",'2017 Individual scores unweight'!CD20*'2017 Individual scores weighted'!CL20)</f>
        <v>145361.29999999999</v>
      </c>
      <c r="CE20" s="62">
        <f>IF('2017 Individual scores unweight'!CE20="","",'2017 Individual scores unweight'!CE20*'2017 Individual scores weighted'!CL20)</f>
        <v>113058.7888888889</v>
      </c>
      <c r="CF20" s="62">
        <f>IF('2017 Individual scores unweight'!CF20="","",'2017 Individual scores unweight'!CF20*'2017 Individual scores weighted'!CL20)</f>
        <v>124595.4</v>
      </c>
      <c r="CG20" s="62">
        <f>IF('2017 Individual scores unweight'!CG20="","",'2017 Individual scores unweight'!CG20*'2017 Individual scores weighted'!CL20)</f>
        <v>72680.649999999994</v>
      </c>
      <c r="CH20" s="62">
        <f>IF('2017 Individual scores unweight'!CH20="","",'2017 Individual scores unweight'!CH20*'2017 Individual scores weighted'!CL20)</f>
        <v>377939.38</v>
      </c>
      <c r="CI20" s="62">
        <f>IF('2017 Individual scores unweight'!CI20="","",'2017 Individual scores unweight'!CI20*'2017 Individual scores weighted'!CL20)</f>
        <v>163997.36410256411</v>
      </c>
      <c r="CJ20" s="62">
        <f>IF('2017 Individual scores unweight'!CJ20="","",'2017 Individual scores unweight'!CJ20*'2017 Individual scores weighted'!CL20)</f>
        <v>261650.34</v>
      </c>
      <c r="CK20" s="62">
        <f>IF('2017 Individual scores unweight'!CK20="","",'2017 Individual scores unweight'!CK20*'2017 Individual scores weighted'!CL20)</f>
        <v>185739.43888888886</v>
      </c>
      <c r="CL20">
        <v>4360.8389999999999</v>
      </c>
    </row>
    <row r="21" spans="1:90">
      <c r="A21" s="60" t="s">
        <v>127</v>
      </c>
      <c r="B21" s="61" t="s">
        <v>128</v>
      </c>
      <c r="C21" s="62">
        <f>IF('2017 Individual scores unweight'!C21="","",'2017 Individual scores unweight'!C21*'2017 Individual scores weighted'!CL21)</f>
        <v>590340.80000000005</v>
      </c>
      <c r="D21" s="62">
        <f>IF('2017 Individual scores unweight'!D21="","",'2017 Individual scores unweight'!D21*'2017 Individual scores weighted'!CL21)</f>
        <v>358240.99829059828</v>
      </c>
      <c r="E21" s="62">
        <f>IF('2017 Individual scores unweight'!E21="","",'2017 Individual scores unweight'!E21*'2017 Individual scores weighted'!CL21)</f>
        <v>590340.80000000005</v>
      </c>
      <c r="F21" s="62">
        <f>IF('2017 Individual scores unweight'!F21="","",'2017 Individual scores unweight'!F21*'2017 Individual scores weighted'!CL21)</f>
        <v>358240.99829059828</v>
      </c>
      <c r="G21" s="62">
        <f>IF('2017 Individual scores unweight'!G21="","",'2017 Individual scores unweight'!G21*'2017 Individual scores weighted'!CL21)</f>
        <v>590340.80000000005</v>
      </c>
      <c r="H21" s="62">
        <f>IF('2017 Individual scores unweight'!H21="","",'2017 Individual scores unweight'!H21*'2017 Individual scores weighted'!CL21)</f>
        <v>344365.46666666667</v>
      </c>
      <c r="I21" s="62">
        <f>IF('2017 Individual scores unweight'!I21="","",'2017 Individual scores unweight'!I21*'2017 Individual scores weighted'!CL21)</f>
        <v>413238.56</v>
      </c>
      <c r="J21" s="62">
        <f>IF('2017 Individual scores unweight'!J21="","",'2017 Individual scores unweight'!J21*'2017 Individual scores weighted'!CL21)</f>
        <v>304114.95757575758</v>
      </c>
      <c r="K21" s="62">
        <f>IF('2017 Individual scores unweight'!K21="","",'2017 Individual scores unweight'!K21*'2017 Individual scores weighted'!CL21)</f>
        <v>285799.91111111105</v>
      </c>
      <c r="L21" s="62">
        <f>IF('2017 Individual scores unweight'!L21="","",'2017 Individual scores unweight'!L21*'2017 Individual scores weighted'!CL21)</f>
        <v>281114.66666666663</v>
      </c>
      <c r="M21" s="62">
        <f>IF('2017 Individual scores unweight'!M21="","",'2017 Individual scores unweight'!M21*'2017 Individual scores weighted'!CL21)</f>
        <v>590340.80000000005</v>
      </c>
      <c r="N21" s="62">
        <f>IF('2017 Individual scores unweight'!N21="","",'2017 Individual scores unweight'!N21*'2017 Individual scores weighted'!CL21)</f>
        <v>312830.16752136755</v>
      </c>
      <c r="O21" s="62">
        <f>IF('2017 Individual scores unweight'!O21="","",'2017 Individual scores unweight'!O21*'2017 Individual scores weighted'!CL21)</f>
        <v>536673.45454545459</v>
      </c>
      <c r="P21" s="62">
        <f>IF('2017 Individual scores unweight'!P21="","",'2017 Individual scores unweight'!P21*'2017 Individual scores weighted'!CL21)</f>
        <v>274299.76565656567</v>
      </c>
      <c r="Q21" s="62">
        <f>IF('2017 Individual scores unweight'!Q21="","",'2017 Individual scores unweight'!Q21*'2017 Individual scores weighted'!CL21)</f>
        <v>442755.60000000003</v>
      </c>
      <c r="R21" s="62">
        <f>IF('2017 Individual scores unweight'!R21="","",'2017 Individual scores unweight'!R21*'2017 Individual scores weighted'!CL21)</f>
        <v>268933.03111111111</v>
      </c>
      <c r="S21" s="62">
        <f>IF('2017 Individual scores unweight'!S21="","",'2017 Individual scores unweight'!S21*'2017 Individual scores weighted'!CL21)</f>
        <v>530412.26424242428</v>
      </c>
      <c r="T21" s="62">
        <f>IF('2017 Individual scores unweight'!T21="","",'2017 Individual scores unweight'!T21*'2017 Individual scores weighted'!CL21)</f>
        <v>282051.71555555559</v>
      </c>
      <c r="U21" s="62">
        <f>IF('2017 Individual scores unweight'!U21="","",'2017 Individual scores unweight'!U21*'2017 Individual scores weighted'!CL21)</f>
        <v>590340.80000000005</v>
      </c>
      <c r="V21" s="62">
        <f>IF('2017 Individual scores unweight'!V21="","",'2017 Individual scores unweight'!V21*'2017 Individual scores weighted'!CL21)</f>
        <v>304540.88888888893</v>
      </c>
      <c r="W21" s="62">
        <f>IF('2017 Individual scores unweight'!W21="","",'2017 Individual scores unweight'!W21*'2017 Individual scores weighted'!CL21)</f>
        <v>491950.66666666674</v>
      </c>
      <c r="X21" s="62">
        <f>IF('2017 Individual scores unweight'!X21="","",'2017 Individual scores unweight'!X21*'2017 Individual scores weighted'!CL21)</f>
        <v>276429.4222222222</v>
      </c>
      <c r="Y21" s="62">
        <f>IF('2017 Individual scores unweight'!Y21="","",'2017 Individual scores unweight'!Y21*'2017 Individual scores weighted'!CL21)</f>
        <v>541145.73333333328</v>
      </c>
      <c r="Z21" s="62">
        <f>IF('2017 Individual scores unweight'!Z21="","",'2017 Individual scores unweight'!Z21*'2017 Individual scores weighted'!CL21)</f>
        <v>248317.95555555556</v>
      </c>
      <c r="AA21" s="62">
        <f>IF('2017 Individual scores unweight'!AA21="","",'2017 Individual scores unweight'!AA21*'2017 Individual scores weighted'!CL21)</f>
        <v>491950.66666666674</v>
      </c>
      <c r="AB21" s="62">
        <f>IF('2017 Individual scores unweight'!AB21="","",'2017 Individual scores unweight'!AB21*'2017 Individual scores weighted'!CL21)</f>
        <v>271744.17777777778</v>
      </c>
      <c r="AC21" s="62">
        <f>IF('2017 Individual scores unweight'!AC21="","",'2017 Individual scores unweight'!AC21*'2017 Individual scores weighted'!CL21)</f>
        <v>536673.45454545459</v>
      </c>
      <c r="AD21" s="62">
        <f>IF('2017 Individual scores unweight'!AD21="","",'2017 Individual scores unweight'!AD21*'2017 Individual scores weighted'!CL21)</f>
        <v>309226.13333333336</v>
      </c>
      <c r="AE21" s="62">
        <f>IF('2017 Individual scores unweight'!AE21="","",'2017 Individual scores unweight'!AE21*'2017 Individual scores weighted'!CL21)</f>
        <v>304114.95757575758</v>
      </c>
      <c r="AF21" s="62">
        <f>IF('2017 Individual scores unweight'!AF21="","",'2017 Individual scores unweight'!AF21*'2017 Individual scores weighted'!CL21)</f>
        <v>284238.16296296299</v>
      </c>
      <c r="AG21" s="62">
        <f>IF('2017 Individual scores unweight'!AG21="","",'2017 Individual scores unweight'!AG21*'2017 Individual scores weighted'!CL21)</f>
        <v>262373.68888888892</v>
      </c>
      <c r="AH21" s="62">
        <f>IF('2017 Individual scores unweight'!AH21="","",'2017 Individual scores unweight'!AH21*'2017 Individual scores weighted'!CL21)</f>
        <v>536673.45454545459</v>
      </c>
      <c r="AI21" s="62">
        <f>IF('2017 Individual scores unweight'!AI21="","",'2017 Individual scores unweight'!AI21*'2017 Individual scores weighted'!CL21)</f>
        <v>319767.93333333335</v>
      </c>
      <c r="AJ21" s="62">
        <f>IF('2017 Individual scores unweight'!AJ21="","",'2017 Individual scores unweight'!AJ21*'2017 Individual scores weighted'!CL21)</f>
        <v>491950.66666666674</v>
      </c>
      <c r="AK21" s="62">
        <f>IF('2017 Individual scores unweight'!AK21="","",'2017 Individual scores unweight'!AK21*'2017 Individual scores weighted'!CL21)</f>
        <v>288611.05777777784</v>
      </c>
      <c r="AL21" s="62">
        <f>IF('2017 Individual scores unweight'!AL21="","",'2017 Individual scores unweight'!AL21*'2017 Individual scores weighted'!CL21)</f>
        <v>544929.9692307692</v>
      </c>
      <c r="AM21" s="62">
        <f>IF('2017 Individual scores unweight'!AM21="","",'2017 Individual scores unweight'!AM21*'2017 Individual scores weighted'!CL21)</f>
        <v>354204.48000000004</v>
      </c>
      <c r="AN21" s="62">
        <f>IF('2017 Individual scores unweight'!AN21="","",'2017 Individual scores unweight'!AN21*'2017 Individual scores weighted'!CL21)</f>
        <v>472272.64000000001</v>
      </c>
      <c r="AO21" s="62">
        <f>IF('2017 Individual scores unweight'!AO21="","",'2017 Individual scores unweight'!AO21*'2017 Individual scores weighted'!CL21)</f>
        <v>327967.11111111112</v>
      </c>
      <c r="AP21" s="62">
        <f>IF('2017 Individual scores unweight'!AP21="","",'2017 Individual scores unweight'!AP21*'2017 Individual scores weighted'!CL21)</f>
        <v>363286.64615384617</v>
      </c>
      <c r="AQ21" s="62">
        <f>IF('2017 Individual scores unweight'!AQ21="","",'2017 Individual scores unweight'!AQ21*'2017 Individual scores weighted'!CL21)</f>
        <v>280262.80404040404</v>
      </c>
      <c r="AR21" s="62">
        <f>IF('2017 Individual scores unweight'!AR21="","",'2017 Individual scores unweight'!AR21*'2017 Individual scores weighted'!CL21)</f>
        <v>322004.07272727269</v>
      </c>
      <c r="AS21" s="62">
        <f>IF('2017 Individual scores unweight'!AS21="","",'2017 Individual scores unweight'!AS21*'2017 Individual scores weighted'!CL21)</f>
        <v>225932.89876543212</v>
      </c>
      <c r="AT21" s="62">
        <f>IF('2017 Individual scores unweight'!AT21="","",'2017 Individual scores unweight'!AT21*'2017 Individual scores weighted'!CL21)</f>
        <v>338899.34814814822</v>
      </c>
      <c r="AU21" s="62">
        <f>IF('2017 Individual scores unweight'!AU21="","",'2017 Individual scores unweight'!AU21*'2017 Individual scores weighted'!CL21)</f>
        <v>297693.22393162391</v>
      </c>
      <c r="AV21" s="62">
        <f>IF('2017 Individual scores unweight'!AV21="","",'2017 Individual scores unweight'!AV21*'2017 Individual scores weighted'!CL21)</f>
        <v>273305.92592592596</v>
      </c>
      <c r="AW21" s="62">
        <f>IF('2017 Individual scores unweight'!AW21="","",'2017 Individual scores unweight'!AW21*'2017 Individual scores weighted'!CL21)</f>
        <v>273305.92592592596</v>
      </c>
      <c r="AX21" s="62">
        <f>IF('2017 Individual scores unweight'!AX21="","",'2017 Individual scores unweight'!AX21*'2017 Individual scores weighted'!CL21)</f>
        <v>327967.11111111112</v>
      </c>
      <c r="AY21" s="62">
        <f>IF('2017 Individual scores unweight'!AY21="","",'2017 Individual scores unweight'!AY21*'2017 Individual scores weighted'!CL21)</f>
        <v>360763.82222222222</v>
      </c>
      <c r="AZ21" s="62">
        <f>IF('2017 Individual scores unweight'!AZ21="","",'2017 Individual scores unweight'!AZ21*'2017 Individual scores weighted'!CL21)</f>
        <v>559034.84848484851</v>
      </c>
      <c r="BA21" s="62">
        <f>IF('2017 Individual scores unweight'!BA21="","",'2017 Individual scores unweight'!BA21*'2017 Individual scores weighted'!CL21)</f>
        <v>311568.75555555552</v>
      </c>
      <c r="BB21" s="62">
        <f>IF('2017 Individual scores unweight'!BB21="","",'2017 Individual scores unweight'!BB21*'2017 Individual scores weighted'!CL21)</f>
        <v>541145.73333333328</v>
      </c>
      <c r="BC21" s="62">
        <f>IF('2017 Individual scores unweight'!BC21="","",'2017 Individual scores unweight'!BC21*'2017 Individual scores weighted'!CL21)</f>
        <v>371696.05925925926</v>
      </c>
      <c r="BD21" s="62">
        <f>IF('2017 Individual scores unweight'!BD21="","",'2017 Individual scores unweight'!BD21*'2017 Individual scores weighted'!CL21)</f>
        <v>536673.45454545459</v>
      </c>
      <c r="BE21" s="62">
        <f>IF('2017 Individual scores unweight'!BE21="","",'2017 Individual scores unweight'!BE21*'2017 Individual scores weighted'!CL21)</f>
        <v>333433.22962962958</v>
      </c>
      <c r="BF21" s="62">
        <f>IF('2017 Individual scores unweight'!BF21="","",'2017 Individual scores unweight'!BF21*'2017 Individual scores weighted'!CL21)</f>
        <v>590340.80000000005</v>
      </c>
      <c r="BG21" s="62">
        <f>IF('2017 Individual scores unweight'!BG21="","",'2017 Individual scores unweight'!BG21*'2017 Individual scores weighted'!CL21)</f>
        <v>300636.51851851854</v>
      </c>
      <c r="BH21" s="62">
        <f>IF('2017 Individual scores unweight'!BH21="","",'2017 Individual scores unweight'!BH21*'2017 Individual scores weighted'!CL21)</f>
        <v>536673.45454545459</v>
      </c>
      <c r="BI21" s="62">
        <f>IF('2017 Individual scores unweight'!BI21="","",'2017 Individual scores unweight'!BI21*'2017 Individual scores weighted'!CL21)</f>
        <v>262373.68888888892</v>
      </c>
      <c r="BJ21" s="62">
        <f>IF('2017 Individual scores unweight'!BJ21="","",'2017 Individual scores unweight'!BJ21*'2017 Individual scores weighted'!CL21)</f>
        <v>590340.80000000005</v>
      </c>
      <c r="BK21" s="62">
        <f>IF('2017 Individual scores unweight'!BK21="","",'2017 Individual scores unweight'!BK21*'2017 Individual scores weighted'!CL21)</f>
        <v>289704.28148148151</v>
      </c>
      <c r="BL21" s="62">
        <f>IF('2017 Individual scores unweight'!BL21="","",'2017 Individual scores unweight'!BL21*'2017 Individual scores weighted'!CL21)</f>
        <v>468236.12170940178</v>
      </c>
      <c r="BM21" s="62">
        <f>IF('2017 Individual scores unweight'!BM21="","",'2017 Individual scores unweight'!BM21*'2017 Individual scores weighted'!CL21)</f>
        <v>116049.90085470084</v>
      </c>
      <c r="BN21" s="62">
        <f>IF('2017 Individual scores unweight'!BN21="","",'2017 Individual scores unweight'!BN21*'2017 Individual scores weighted'!CL21)</f>
        <v>90821.661538461529</v>
      </c>
      <c r="BO21" s="62">
        <f>IF('2017 Individual scores unweight'!BO21="","",'2017 Individual scores unweight'!BO21*'2017 Individual scores weighted'!CL21)</f>
        <v>126141.19658119658</v>
      </c>
      <c r="BP21" s="62">
        <f>IF('2017 Individual scores unweight'!BP21="","",'2017 Individual scores unweight'!BP21*'2017 Individual scores weighted'!CL21)</f>
        <v>121095.54871794874</v>
      </c>
      <c r="BQ21" s="62">
        <f>IF('2017 Individual scores unweight'!BQ21="","",'2017 Individual scores unweight'!BQ21*'2017 Individual scores weighted'!CL21)</f>
        <v>156415.08376068377</v>
      </c>
      <c r="BR21" s="62">
        <f>IF('2017 Individual scores unweight'!BR21="","",'2017 Individual scores unweight'!BR21*'2017 Individual scores weighted'!CL21)</f>
        <v>268336.72727272729</v>
      </c>
      <c r="BS21" s="62">
        <f>IF('2017 Individual scores unweight'!BS21="","",'2017 Individual scores unweight'!BS21*'2017 Individual scores weighted'!CL21)</f>
        <v>239037.56752136757</v>
      </c>
      <c r="BT21" s="62">
        <f>IF('2017 Individual scores unweight'!BT21="","",'2017 Individual scores unweight'!BT21*'2017 Individual scores weighted'!CL21)</f>
        <v>206871.56239316243</v>
      </c>
      <c r="BU21" s="62">
        <f>IF('2017 Individual scores unweight'!BU21="","",'2017 Individual scores unweight'!BU21*'2017 Individual scores weighted'!CL21)</f>
        <v>111004.252991453</v>
      </c>
      <c r="BV21" s="62">
        <f>IF('2017 Individual scores unweight'!BV21="","",'2017 Individual scores unweight'!BV21*'2017 Individual scores weighted'!CL21)</f>
        <v>277510.6324786325</v>
      </c>
      <c r="BW21" s="62">
        <f>IF('2017 Individual scores unweight'!BW21="","",'2017 Individual scores unweight'!BW21*'2017 Individual scores weighted'!CL21)</f>
        <v>360763.82222222222</v>
      </c>
      <c r="BX21" s="62">
        <f>IF('2017 Individual scores unweight'!BX21="","",'2017 Individual scores unweight'!BX21*'2017 Individual scores weighted'!CL21)</f>
        <v>432243.83361823356</v>
      </c>
      <c r="BY21" s="62">
        <f>IF('2017 Individual scores unweight'!BY21="","",'2017 Individual scores unweight'!BY21*'2017 Individual scores weighted'!CL21)</f>
        <v>449062.65982905985</v>
      </c>
      <c r="BZ21" s="62">
        <f>IF('2017 Individual scores unweight'!BZ21="","",'2017 Individual scores unweight'!BZ21*'2017 Individual scores weighted'!CL21)</f>
        <v>433925.71623931621</v>
      </c>
      <c r="CA21" s="62">
        <f>IF('2017 Individual scores unweight'!CA21="","",'2017 Individual scores unweight'!CA21*'2017 Individual scores weighted'!CL21)</f>
        <v>413743.12478632474</v>
      </c>
      <c r="CB21" s="62">
        <f>IF('2017 Individual scores unweight'!CB21="","",'2017 Individual scores unweight'!CB21*'2017 Individual scores weighted'!CL21)</f>
        <v>413238.56</v>
      </c>
      <c r="CC21" s="62">
        <f>IF('2017 Individual scores unweight'!CC21="","",'2017 Individual scores unweight'!CC21*'2017 Individual scores weighted'!CL21)</f>
        <v>214669.38181818181</v>
      </c>
      <c r="CD21" s="62">
        <f>IF('2017 Individual scores unweight'!CD21="","",'2017 Individual scores unweight'!CD21*'2017 Individual scores weighted'!CL21)</f>
        <v>262373.68888888892</v>
      </c>
      <c r="CE21" s="62">
        <f>IF('2017 Individual scores unweight'!CE21="","",'2017 Individual scores unweight'!CE21*'2017 Individual scores weighted'!CL21)</f>
        <v>123898.68641975308</v>
      </c>
      <c r="CF21" s="62">
        <f>IF('2017 Individual scores unweight'!CF21="","",'2017 Individual scores unweight'!CF21*'2017 Individual scores weighted'!CL21)</f>
        <v>196780.26666666666</v>
      </c>
      <c r="CG21" s="62">
        <f>IF('2017 Individual scores unweight'!CG21="","",'2017 Individual scores unweight'!CG21*'2017 Individual scores weighted'!CL21)</f>
        <v>131186.84444444446</v>
      </c>
      <c r="CH21" s="62">
        <f>IF('2017 Individual scores unweight'!CH21="","",'2017 Individual scores unweight'!CH21*'2017 Individual scores weighted'!CL21)</f>
        <v>268336.72727272729</v>
      </c>
      <c r="CI21" s="62">
        <f>IF('2017 Individual scores unweight'!CI21="","",'2017 Individual scores unweight'!CI21*'2017 Individual scores weighted'!CL21)</f>
        <v>295170.40000000002</v>
      </c>
      <c r="CJ21" s="62">
        <f>IF('2017 Individual scores unweight'!CJ21="","",'2017 Individual scores unweight'!CJ21*'2017 Individual scores weighted'!CL21)</f>
        <v>472272.64000000001</v>
      </c>
      <c r="CK21" s="62">
        <f>IF('2017 Individual scores unweight'!CK21="","",'2017 Individual scores unweight'!CK21*'2017 Individual scores weighted'!CL21)</f>
        <v>256410.65050505052</v>
      </c>
      <c r="CL21">
        <v>5903.4080000000004</v>
      </c>
    </row>
    <row r="22" spans="1:90">
      <c r="A22" s="60" t="s">
        <v>119</v>
      </c>
      <c r="B22" s="61" t="s">
        <v>129</v>
      </c>
      <c r="C22" s="62">
        <f>IF('2017 Individual scores unweight'!C22="","",'2017 Individual scores unweight'!C22*'2017 Individual scores weighted'!CL22)</f>
        <v>82506.666666666672</v>
      </c>
      <c r="D22" s="62">
        <f>IF('2017 Individual scores unweight'!D22="","",'2017 Individual scores unweight'!D22*'2017 Individual scores weighted'!CL22)</f>
        <v>36833.333333333328</v>
      </c>
      <c r="E22" s="62">
        <f>IF('2017 Individual scores unweight'!E22="","",'2017 Individual scores unweight'!E22*'2017 Individual scores weighted'!CL22)</f>
        <v>58933.333333333336</v>
      </c>
      <c r="F22" s="62">
        <f>IF('2017 Individual scores unweight'!F22="","",'2017 Individual scores unweight'!F22*'2017 Individual scores weighted'!CL22)</f>
        <v>33886.666666666664</v>
      </c>
      <c r="G22" s="62">
        <f>IF('2017 Individual scores unweight'!G22="","",'2017 Individual scores unweight'!G22*'2017 Individual scores weighted'!CL22)</f>
        <v>70719.999999999985</v>
      </c>
      <c r="H22" s="62">
        <f>IF('2017 Individual scores unweight'!H22="","",'2017 Individual scores unweight'!H22*'2017 Individual scores weighted'!CL22)</f>
        <v>19153.333333333332</v>
      </c>
      <c r="I22" s="62">
        <f>IF('2017 Individual scores unweight'!I22="","",'2017 Individual scores unweight'!I22*'2017 Individual scores weighted'!CL22)</f>
        <v>47146.666666666664</v>
      </c>
      <c r="J22" s="62">
        <f>IF('2017 Individual scores unweight'!J22="","",'2017 Individual scores unweight'!J22*'2017 Individual scores weighted'!CL22)</f>
        <v>8839.9999999999982</v>
      </c>
      <c r="K22" s="62">
        <f>IF('2017 Individual scores unweight'!K22="","",'2017 Individual scores unweight'!K22*'2017 Individual scores weighted'!CL22)</f>
        <v>36266.666666666657</v>
      </c>
      <c r="L22" s="62">
        <f>IF('2017 Individual scores unweight'!L22="","",'2017 Individual scores unweight'!L22*'2017 Individual scores weighted'!CL22)</f>
        <v>61076.363636363625</v>
      </c>
      <c r="M22" s="62">
        <f>IF('2017 Individual scores unweight'!M22="","",'2017 Individual scores unweight'!M22*'2017 Individual scores weighted'!CL22)</f>
        <v>73439.999999999985</v>
      </c>
      <c r="N22" s="62">
        <f>IF('2017 Individual scores unweight'!N22="","",'2017 Individual scores unweight'!N22*'2017 Individual scores weighted'!CL22)</f>
        <v>35359.999999999993</v>
      </c>
      <c r="O22" s="62">
        <f>IF('2017 Individual scores unweight'!O22="","",'2017 Individual scores unweight'!O22*'2017 Individual scores weighted'!CL22)</f>
        <v>70719.999999999985</v>
      </c>
      <c r="P22" s="62">
        <f>IF('2017 Individual scores unweight'!P22="","",'2017 Individual scores unweight'!P22*'2017 Individual scores weighted'!CL22)</f>
        <v>23573.333333333332</v>
      </c>
      <c r="Q22" s="62">
        <f>IF('2017 Individual scores unweight'!Q22="","",'2017 Individual scores unweight'!Q22*'2017 Individual scores weighted'!CL22)</f>
        <v>97920</v>
      </c>
      <c r="R22" s="62">
        <f>IF('2017 Individual scores unweight'!R22="","",'2017 Individual scores unweight'!R22*'2017 Individual scores weighted'!CL22)</f>
        <v>33546.666666666664</v>
      </c>
      <c r="S22" s="62">
        <f>IF('2017 Individual scores unweight'!S22="","",'2017 Individual scores unweight'!S22*'2017 Individual scores weighted'!CL22)</f>
        <v>72487.999999999985</v>
      </c>
      <c r="T22" s="62">
        <f>IF('2017 Individual scores unweight'!T22="","",'2017 Individual scores unweight'!T22*'2017 Individual scores weighted'!CL22)</f>
        <v>29693.333333333332</v>
      </c>
      <c r="U22" s="62">
        <f>IF('2017 Individual scores unweight'!U22="","",'2017 Individual scores unweight'!U22*'2017 Individual scores weighted'!CL22)</f>
        <v>106080</v>
      </c>
      <c r="V22" s="62">
        <f>IF('2017 Individual scores unweight'!V22="","",'2017 Individual scores unweight'!V22*'2017 Individual scores weighted'!CL22)</f>
        <v>45333.333333333328</v>
      </c>
      <c r="W22" s="62">
        <f>IF('2017 Individual scores unweight'!W22="","",'2017 Individual scores unweight'!W22*'2017 Individual scores weighted'!CL22)</f>
        <v>53040</v>
      </c>
      <c r="X22" s="62">
        <f>IF('2017 Individual scores unweight'!X22="","",'2017 Individual scores unweight'!X22*'2017 Individual scores weighted'!CL22)</f>
        <v>16697.777777777774</v>
      </c>
      <c r="Y22" s="62">
        <f>IF('2017 Individual scores unweight'!Y22="","",'2017 Individual scores unweight'!Y22*'2017 Individual scores weighted'!CL22)</f>
        <v>53040</v>
      </c>
      <c r="Z22" s="62">
        <f>IF('2017 Individual scores unweight'!Z22="","",'2017 Individual scores unweight'!Z22*'2017 Individual scores weighted'!CL22)</f>
        <v>20626.666666666664</v>
      </c>
      <c r="AA22" s="62">
        <f>IF('2017 Individual scores unweight'!AA22="","",'2017 Individual scores unweight'!AA22*'2017 Individual scores weighted'!CL22)</f>
        <v>70719.999999999985</v>
      </c>
      <c r="AB22" s="62">
        <f>IF('2017 Individual scores unweight'!AB22="","",'2017 Individual scores unweight'!AB22*'2017 Individual scores weighted'!CL22)</f>
        <v>28484.444444444438</v>
      </c>
      <c r="AC22" s="62">
        <f>IF('2017 Individual scores unweight'!AC22="","",'2017 Individual scores unweight'!AC22*'2017 Individual scores weighted'!CL22)</f>
        <v>79560</v>
      </c>
      <c r="AD22" s="62">
        <f>IF('2017 Individual scores unweight'!AD22="","",'2017 Individual scores unweight'!AD22*'2017 Individual scores weighted'!CL22)</f>
        <v>37324.444444444445</v>
      </c>
      <c r="AE22" s="62">
        <f>IF('2017 Individual scores unweight'!AE22="","",'2017 Individual scores unweight'!AE22*'2017 Individual scores weighted'!CL22)</f>
        <v>42860.606060606064</v>
      </c>
      <c r="AF22" s="62">
        <f>IF('2017 Individual scores unweight'!AF22="","",'2017 Individual scores unweight'!AF22*'2017 Individual scores weighted'!CL22)</f>
        <v>53575.757575757576</v>
      </c>
      <c r="AG22" s="62">
        <f>IF('2017 Individual scores unweight'!AG22="","",'2017 Individual scores unweight'!AG22*'2017 Individual scores weighted'!CL22)</f>
        <v>57861.818181818184</v>
      </c>
      <c r="AH22" s="62">
        <f>IF('2017 Individual scores unweight'!AH22="","",'2017 Individual scores unweight'!AH22*'2017 Individual scores weighted'!CL22)</f>
        <v>106080</v>
      </c>
      <c r="AI22" s="62">
        <f>IF('2017 Individual scores unweight'!AI22="","",'2017 Individual scores unweight'!AI22*'2017 Individual scores weighted'!CL22)</f>
        <v>49503.999999999993</v>
      </c>
      <c r="AJ22" s="62">
        <f>IF('2017 Individual scores unweight'!AJ22="","",'2017 Individual scores unweight'!AJ22*'2017 Individual scores weighted'!CL22)</f>
        <v>86792.727272727279</v>
      </c>
      <c r="AK22" s="62">
        <f>IF('2017 Individual scores unweight'!AK22="","",'2017 Individual scores unweight'!AK22*'2017 Individual scores weighted'!CL22)</f>
        <v>56575.999999999993</v>
      </c>
      <c r="AL22" s="62">
        <f>IF('2017 Individual scores unweight'!AL22="","",'2017 Individual scores unweight'!AL22*'2017 Individual scores weighted'!CL22)</f>
        <v>96436.363636363632</v>
      </c>
      <c r="AM22" s="62">
        <f>IF('2017 Individual scores unweight'!AM22="","",'2017 Individual scores unweight'!AM22*'2017 Individual scores weighted'!CL22)</f>
        <v>55397.333333333328</v>
      </c>
      <c r="AN22" s="62">
        <f>IF('2017 Individual scores unweight'!AN22="","",'2017 Individual scores unweight'!AN22*'2017 Individual scores weighted'!CL22)</f>
        <v>77149.090909090912</v>
      </c>
      <c r="AO22" s="62">
        <f>IF('2017 Individual scores unweight'!AO22="","",'2017 Individual scores unweight'!AO22*'2017 Individual scores weighted'!CL22)</f>
        <v>43610.666666666672</v>
      </c>
      <c r="AP22" s="62">
        <f>IF('2017 Individual scores unweight'!AP22="","",'2017 Individual scores unweight'!AP22*'2017 Individual scores weighted'!CL22)</f>
        <v>38574.545454545456</v>
      </c>
      <c r="AQ22" s="62">
        <f>IF('2017 Individual scores unweight'!AQ22="","",'2017 Individual scores unweight'!AQ22*'2017 Individual scores weighted'!CL22)</f>
        <v>24751.999999999996</v>
      </c>
      <c r="AR22" s="62">
        <f>IF('2017 Individual scores unweight'!AR22="","",'2017 Individual scores unweight'!AR22*'2017 Individual scores weighted'!CL22)</f>
        <v>53040</v>
      </c>
      <c r="AS22" s="62">
        <f>IF('2017 Individual scores unweight'!AS22="","",'2017 Individual scores unweight'!AS22*'2017 Individual scores weighted'!CL22)</f>
        <v>31824</v>
      </c>
      <c r="AT22" s="62">
        <f>IF('2017 Individual scores unweight'!AT22="","",'2017 Individual scores unweight'!AT22*'2017 Individual scores weighted'!CL22)</f>
        <v>66791.111111111109</v>
      </c>
      <c r="AU22" s="62">
        <f>IF('2017 Individual scores unweight'!AU22="","",'2017 Individual scores unweight'!AU22*'2017 Individual scores weighted'!CL22)</f>
        <v>40800</v>
      </c>
      <c r="AV22" s="62">
        <f>IF('2017 Individual scores unweight'!AV22="","",'2017 Individual scores unweight'!AV22*'2017 Individual scores weighted'!CL22)</f>
        <v>33676.190476190473</v>
      </c>
      <c r="AW22" s="62">
        <f>IF('2017 Individual scores unweight'!AW22="","",'2017 Individual scores unweight'!AW22*'2017 Individual scores weighted'!CL22)</f>
        <v>25257.142857142851</v>
      </c>
      <c r="AX22" s="62">
        <f>IF('2017 Individual scores unweight'!AX22="","",'2017 Individual scores unweight'!AX22*'2017 Individual scores weighted'!CL22)</f>
        <v>31992.38095238095</v>
      </c>
      <c r="AY22" s="62">
        <f>IF('2017 Individual scores unweight'!AY22="","",'2017 Individual scores unweight'!AY22*'2017 Individual scores weighted'!CL22)</f>
        <v>49866.666666666664</v>
      </c>
      <c r="AZ22" s="62">
        <f>IF('2017 Individual scores unweight'!AZ22="","",'2017 Individual scores unweight'!AZ22*'2017 Individual scores weighted'!CL22)</f>
        <v>70591.418181818182</v>
      </c>
      <c r="BA22" s="62">
        <f>IF('2017 Individual scores unweight'!BA22="","",'2017 Individual scores unweight'!BA22*'2017 Individual scores weighted'!CL22)</f>
        <v>49503.999999999993</v>
      </c>
      <c r="BB22" s="62">
        <f>IF('2017 Individual scores unweight'!BB22="","",'2017 Individual scores unweight'!BB22*'2017 Individual scores weighted'!CL22)</f>
        <v>77149.090909090912</v>
      </c>
      <c r="BC22" s="62">
        <f>IF('2017 Individual scores unweight'!BC22="","",'2017 Individual scores unweight'!BC22*'2017 Individual scores weighted'!CL22)</f>
        <v>50682.666666666657</v>
      </c>
      <c r="BD22" s="62">
        <f>IF('2017 Individual scores unweight'!BD22="","",'2017 Individual scores unweight'!BD22*'2017 Individual scores weighted'!CL22)</f>
        <v>63648</v>
      </c>
      <c r="BE22" s="62">
        <f>IF('2017 Individual scores unweight'!BE22="","",'2017 Individual scores unweight'!BE22*'2017 Individual scores weighted'!CL22)</f>
        <v>48325.333333333328</v>
      </c>
      <c r="BF22" s="62">
        <f>IF('2017 Individual scores unweight'!BF22="","",'2017 Individual scores unweight'!BF22*'2017 Individual scores weighted'!CL22)</f>
        <v>74256</v>
      </c>
      <c r="BG22" s="62">
        <f>IF('2017 Individual scores unweight'!BG22="","",'2017 Individual scores unweight'!BG22*'2017 Individual scores weighted'!CL22)</f>
        <v>44789.333333333328</v>
      </c>
      <c r="BH22" s="62">
        <f>IF('2017 Individual scores unweight'!BH22="","",'2017 Individual scores unweight'!BH22*'2017 Individual scores weighted'!CL22)</f>
        <v>63648</v>
      </c>
      <c r="BI22" s="62">
        <f>IF('2017 Individual scores unweight'!BI22="","",'2017 Individual scores unweight'!BI22*'2017 Individual scores weighted'!CL22)</f>
        <v>43610.666666666672</v>
      </c>
      <c r="BJ22" s="62">
        <f>IF('2017 Individual scores unweight'!BJ22="","",'2017 Individual scores unweight'!BJ22*'2017 Individual scores weighted'!CL22)</f>
        <v>74256</v>
      </c>
      <c r="BK22" s="62">
        <f>IF('2017 Individual scores unweight'!BK22="","",'2017 Individual scores unweight'!BK22*'2017 Individual scores weighted'!CL22)</f>
        <v>60111.999999999985</v>
      </c>
      <c r="BL22" s="62">
        <f>IF('2017 Individual scores unweight'!BL22="","",'2017 Individual scores unweight'!BL22*'2017 Individual scores weighted'!CL22)</f>
        <v>95472</v>
      </c>
      <c r="BM22" s="62">
        <f>IF('2017 Individual scores unweight'!BM22="","",'2017 Individual scores unweight'!BM22*'2017 Individual scores weighted'!CL22)</f>
        <v>17679.999999999996</v>
      </c>
      <c r="BN22" s="62">
        <f>IF('2017 Individual scores unweight'!BN22="","",'2017 Individual scores unweight'!BN22*'2017 Individual scores weighted'!CL22)</f>
        <v>6875.5555555555538</v>
      </c>
      <c r="BO22" s="62">
        <f>IF('2017 Individual scores unweight'!BO22="","",'2017 Individual scores unweight'!BO22*'2017 Individual scores weighted'!CL22)</f>
        <v>13751.111111111108</v>
      </c>
      <c r="BP22" s="62">
        <f>IF('2017 Individual scores unweight'!BP22="","",'2017 Individual scores unweight'!BP22*'2017 Individual scores weighted'!CL22)</f>
        <v>6875.5555555555538</v>
      </c>
      <c r="BQ22" s="62">
        <f>IF('2017 Individual scores unweight'!BQ22="","",'2017 Individual scores unweight'!BQ22*'2017 Individual scores weighted'!CL22)</f>
        <v>7857.7777777777783</v>
      </c>
      <c r="BR22" s="62">
        <f>IF('2017 Individual scores unweight'!BR22="","",'2017 Individual scores unweight'!BR22*'2017 Individual scores weighted'!CL22)</f>
        <v>14733.333333333334</v>
      </c>
      <c r="BS22" s="62">
        <f>IF('2017 Individual scores unweight'!BS22="","",'2017 Individual scores unweight'!BS22*'2017 Individual scores weighted'!CL22)</f>
        <v>25629.523809523809</v>
      </c>
      <c r="BT22" s="62">
        <f>IF('2017 Individual scores unweight'!BT22="","",'2017 Individual scores unweight'!BT22*'2017 Individual scores weighted'!CL22)</f>
        <v>18521.904761904763</v>
      </c>
      <c r="BU22" s="62">
        <f>IF('2017 Individual scores unweight'!BU22="","",'2017 Individual scores unweight'!BU22*'2017 Individual scores weighted'!CL22)</f>
        <v>9066.6666666666642</v>
      </c>
      <c r="BV22" s="62">
        <f>IF('2017 Individual scores unweight'!BV22="","",'2017 Individual scores unweight'!BV22*'2017 Individual scores weighted'!CL22)</f>
        <v>24415.238095238095</v>
      </c>
      <c r="BW22" s="62">
        <f>IF('2017 Individual scores unweight'!BW22="","",'2017 Individual scores unweight'!BW22*'2017 Individual scores weighted'!CL22)</f>
        <v>50514.285714285703</v>
      </c>
      <c r="BX22" s="62">
        <f>IF('2017 Individual scores unweight'!BX22="","",'2017 Individual scores unweight'!BX22*'2017 Individual scores weighted'!CL22)</f>
        <v>69316.825396825385</v>
      </c>
      <c r="BY22" s="62">
        <f>IF('2017 Individual scores unweight'!BY22="","",'2017 Individual scores unweight'!BY22*'2017 Individual scores weighted'!CL22)</f>
        <v>73245.71428571429</v>
      </c>
      <c r="BZ22" s="62">
        <f>IF('2017 Individual scores unweight'!BZ22="","",'2017 Individual scores unweight'!BZ22*'2017 Individual scores weighted'!CL22)</f>
        <v>71561.904761904749</v>
      </c>
      <c r="CA22" s="62">
        <f>IF('2017 Individual scores unweight'!CA22="","",'2017 Individual scores unweight'!CA22*'2017 Individual scores weighted'!CL22)</f>
        <v>63142.857142857138</v>
      </c>
      <c r="CB22" s="62">
        <f>IF('2017 Individual scores unweight'!CB22="","",'2017 Individual scores unweight'!CB22*'2017 Individual scores weighted'!CL22)</f>
        <v>48960</v>
      </c>
      <c r="CC22" s="62">
        <f>IF('2017 Individual scores unweight'!CC22="","",'2017 Individual scores unweight'!CC22*'2017 Individual scores weighted'!CL22)</f>
        <v>25716.363636363632</v>
      </c>
      <c r="CD22" s="62">
        <f>IF('2017 Individual scores unweight'!CD22="","",'2017 Individual scores unweight'!CD22*'2017 Individual scores weighted'!CL22)</f>
        <v>35359.999999999993</v>
      </c>
      <c r="CE22" s="62">
        <f>IF('2017 Individual scores unweight'!CE22="","",'2017 Individual scores unweight'!CE22*'2017 Individual scores weighted'!CL22)</f>
        <v>19287.272727272724</v>
      </c>
      <c r="CF22" s="62">
        <f>IF('2017 Individual scores unweight'!CF22="","",'2017 Individual scores unweight'!CF22*'2017 Individual scores weighted'!CL22)</f>
        <v>42432</v>
      </c>
      <c r="CG22" s="62">
        <f>IF('2017 Individual scores unweight'!CG22="","",'2017 Individual scores unweight'!CG22*'2017 Individual scores weighted'!CL22)</f>
        <v>16501.333333333332</v>
      </c>
      <c r="CH22" s="62">
        <f>IF('2017 Individual scores unweight'!CH22="","",'2017 Individual scores unweight'!CH22*'2017 Individual scores weighted'!CL22)</f>
        <v>53040</v>
      </c>
      <c r="CI22" s="62">
        <f>IF('2017 Individual scores unweight'!CI22="","",'2017 Individual scores unweight'!CI22*'2017 Individual scores weighted'!CL22)</f>
        <v>27859.39393939394</v>
      </c>
      <c r="CJ22" s="62">
        <f>IF('2017 Individual scores unweight'!CJ22="","",'2017 Individual scores unweight'!CJ22*'2017 Individual scores weighted'!CL22)</f>
        <v>97920</v>
      </c>
      <c r="CK22" s="62">
        <f>IF('2017 Individual scores unweight'!CK22="","",'2017 Individual scores unweight'!CK22*'2017 Individual scores weighted'!CL22)</f>
        <v>42235.555555555547</v>
      </c>
      <c r="CL22">
        <v>1060.8</v>
      </c>
    </row>
    <row r="23" spans="1:90">
      <c r="A23" s="60" t="s">
        <v>119</v>
      </c>
      <c r="B23" s="61" t="s">
        <v>130</v>
      </c>
      <c r="C23" s="62">
        <f>IF('2017 Individual scores unweight'!C23="","",'2017 Individual scores unweight'!C23*'2017 Individual scores weighted'!CL23)</f>
        <v>200740.91999999998</v>
      </c>
      <c r="D23" s="62">
        <f>IF('2017 Individual scores unweight'!D23="","",'2017 Individual scores unweight'!D23*'2017 Individual scores weighted'!CL23)</f>
        <v>69391.922962962955</v>
      </c>
      <c r="E23" s="62">
        <f>IF('2017 Individual scores unweight'!E23="","",'2017 Individual scores unweight'!E23*'2017 Individual scores weighted'!CL23)</f>
        <v>245350.01333333331</v>
      </c>
      <c r="F23" s="62">
        <f>IF('2017 Individual scores unweight'!F23="","",'2017 Individual scores unweight'!F23*'2017 Individual scores weighted'!CL23)</f>
        <v>114001.01629629628</v>
      </c>
      <c r="G23" s="62">
        <f>IF('2017 Individual scores unweight'!G23="","",'2017 Individual scores unweight'!G23*'2017 Individual scores weighted'!CL23)</f>
        <v>178436.37333333332</v>
      </c>
      <c r="H23" s="62">
        <f>IF('2017 Individual scores unweight'!H23="","",'2017 Individual scores unweight'!H23*'2017 Individual scores weighted'!CL23)</f>
        <v>66913.639999999985</v>
      </c>
      <c r="I23" s="62">
        <f>IF('2017 Individual scores unweight'!I23="","",'2017 Individual scores unweight'!I23*'2017 Individual scores weighted'!CL23)</f>
        <v>200740.91999999998</v>
      </c>
      <c r="J23" s="62">
        <f>IF('2017 Individual scores unweight'!J23="","",'2017 Individual scores unweight'!J23*'2017 Individual scores weighted'!CL23)</f>
        <v>104087.88444444443</v>
      </c>
      <c r="K23" s="62">
        <f>IF('2017 Individual scores unweight'!K23="","",'2017 Individual scores unweight'!K23*'2017 Individual scores weighted'!CL23)</f>
        <v>71870.205925925911</v>
      </c>
      <c r="L23" s="62">
        <f>IF('2017 Individual scores unweight'!L23="","",'2017 Individual scores unweight'!L23*'2017 Individual scores weighted'!CL23)</f>
        <v>90280.307936507917</v>
      </c>
      <c r="M23" s="62">
        <f>IF('2017 Individual scores unweight'!M23="","",'2017 Individual scores unweight'!M23*'2017 Individual scores weighted'!CL23)</f>
        <v>111522.73333333331</v>
      </c>
      <c r="N23" s="62">
        <f>IF('2017 Individual scores unweight'!N23="","",'2017 Individual scores unweight'!N23*'2017 Individual scores weighted'!CL23)</f>
        <v>39829.547619047626</v>
      </c>
      <c r="O23" s="62">
        <f>IF('2017 Individual scores unweight'!O23="","",'2017 Individual scores unweight'!O23*'2017 Individual scores weighted'!CL23)</f>
        <v>71693.185714285704</v>
      </c>
      <c r="P23" s="62">
        <f>IF('2017 Individual scores unweight'!P23="","",'2017 Individual scores unweight'!P23*'2017 Individual scores weighted'!CL23)</f>
        <v>57191.145299145282</v>
      </c>
      <c r="Q23" s="62">
        <f>IF('2017 Individual scores unweight'!Q23="","",'2017 Individual scores unweight'!Q23*'2017 Individual scores weighted'!CL23)</f>
        <v>200740.91999999998</v>
      </c>
      <c r="R23" s="62">
        <f>IF('2017 Individual scores unweight'!R23="","",'2017 Individual scores unweight'!R23*'2017 Individual scores weighted'!CL23)</f>
        <v>90280.307936507917</v>
      </c>
      <c r="S23" s="62">
        <f>IF('2017 Individual scores unweight'!S23="","",'2017 Individual scores unweight'!S23*'2017 Individual scores weighted'!CL23)</f>
        <v>184809.10095238089</v>
      </c>
      <c r="T23" s="62">
        <f>IF('2017 Individual scores unweight'!T23="","",'2017 Individual scores unweight'!T23*'2017 Individual scores weighted'!CL23)</f>
        <v>103592.22785185181</v>
      </c>
      <c r="U23" s="62">
        <f>IF('2017 Individual scores unweight'!U23="","",'2017 Individual scores unweight'!U23*'2017 Individual scores weighted'!CL23)</f>
        <v>223045.46666666662</v>
      </c>
      <c r="V23" s="62">
        <f>IF('2017 Individual scores unweight'!V23="","",'2017 Individual scores unweight'!V23*'2017 Individual scores weighted'!CL23)</f>
        <v>99131.318518518499</v>
      </c>
      <c r="W23" s="62">
        <f>IF('2017 Individual scores unweight'!W23="","",'2017 Individual scores unweight'!W23*'2017 Individual scores weighted'!CL23)</f>
        <v>143386.37142857141</v>
      </c>
      <c r="X23" s="62">
        <f>IF('2017 Individual scores unweight'!X23="","",'2017 Individual scores unweight'!X23*'2017 Individual scores weighted'!CL23)</f>
        <v>84261.620740740735</v>
      </c>
      <c r="Y23" s="62">
        <f>IF('2017 Individual scores unweight'!Y23="","",'2017 Individual scores unweight'!Y23*'2017 Individual scores weighted'!CL23)</f>
        <v>89218.186666666661</v>
      </c>
      <c r="Z23" s="62">
        <f>IF('2017 Individual scores unweight'!Z23="","",'2017 Individual scores unweight'!Z23*'2017 Individual scores weighted'!CL23)</f>
        <v>69391.922962962955</v>
      </c>
      <c r="AA23" s="62">
        <f>IF('2017 Individual scores unweight'!AA23="","",'2017 Individual scores unweight'!AA23*'2017 Individual scores weighted'!CL23)</f>
        <v>245350.01333333331</v>
      </c>
      <c r="AB23" s="62">
        <f>IF('2017 Individual scores unweight'!AB23="","",'2017 Individual scores unweight'!AB23*'2017 Individual scores weighted'!CL23)</f>
        <v>136305.56296296295</v>
      </c>
      <c r="AC23" s="62">
        <f>IF('2017 Individual scores unweight'!AC23="","",'2017 Individual scores unweight'!AC23*'2017 Individual scores weighted'!CL23)</f>
        <v>223045.46666666662</v>
      </c>
      <c r="AD23" s="62">
        <f>IF('2017 Individual scores unweight'!AD23="","",'2017 Individual scores unweight'!AD23*'2017 Individual scores weighted'!CL23)</f>
        <v>128870.71407407407</v>
      </c>
      <c r="AE23" s="62">
        <f>IF('2017 Individual scores unweight'!AE23="","",'2017 Individual scores unweight'!AE23*'2017 Individual scores weighted'!CL23)</f>
        <v>84261.620740740735</v>
      </c>
      <c r="AF23" s="62">
        <f>IF('2017 Individual scores unweight'!AF23="","",'2017 Individual scores unweight'!AF23*'2017 Individual scores weighted'!CL23)</f>
        <v>84261.620740740735</v>
      </c>
      <c r="AG23" s="62">
        <f>IF('2017 Individual scores unweight'!AG23="","",'2017 Individual scores unweight'!AG23*'2017 Individual scores weighted'!CL23)</f>
        <v>111522.73333333331</v>
      </c>
      <c r="AH23" s="62">
        <f>IF('2017 Individual scores unweight'!AH23="","",'2017 Individual scores unweight'!AH23*'2017 Individual scores weighted'!CL23)</f>
        <v>334568.19999999995</v>
      </c>
      <c r="AI23" s="62">
        <f>IF('2017 Individual scores unweight'!AI23="","",'2017 Individual scores unweight'!AI23*'2017 Individual scores weighted'!CL23)</f>
        <v>180914.65629629628</v>
      </c>
      <c r="AJ23" s="62">
        <f>IF('2017 Individual scores unweight'!AJ23="","",'2017 Individual scores unweight'!AJ23*'2017 Individual scores weighted'!CL23)</f>
        <v>289959.10666666669</v>
      </c>
      <c r="AK23" s="62">
        <f>IF('2017 Individual scores unweight'!AK23="","",'2017 Individual scores unweight'!AK23*'2017 Individual scores weighted'!CL23)</f>
        <v>126392.4311111111</v>
      </c>
      <c r="AL23" s="62">
        <f>IF('2017 Individual scores unweight'!AL23="","",'2017 Individual scores unweight'!AL23*'2017 Individual scores weighted'!CL23)</f>
        <v>312263.65333333332</v>
      </c>
      <c r="AM23" s="62">
        <f>IF('2017 Individual scores unweight'!AM23="","",'2017 Individual scores unweight'!AM23*'2017 Individual scores weighted'!CL23)</f>
        <v>131348.99703703704</v>
      </c>
      <c r="AN23" s="62">
        <f>IF('2017 Individual scores unweight'!AN23="","",'2017 Individual scores unweight'!AN23*'2017 Individual scores weighted'!CL23)</f>
        <v>245350.01333333331</v>
      </c>
      <c r="AO23" s="62">
        <f>IF('2017 Individual scores unweight'!AO23="","",'2017 Individual scores unweight'!AO23*'2017 Individual scores weighted'!CL23)</f>
        <v>86739.903703703705</v>
      </c>
      <c r="AP23" s="62">
        <f>IF('2017 Individual scores unweight'!AP23="","",'2017 Individual scores unweight'!AP23*'2017 Individual scores weighted'!CL23)</f>
        <v>262875.01428571425</v>
      </c>
      <c r="AQ23" s="62">
        <f>IF('2017 Individual scores unweight'!AQ23="","",'2017 Individual scores unweight'!AQ23*'2017 Individual scores weighted'!CL23)</f>
        <v>100901.52063492063</v>
      </c>
      <c r="AR23" s="62">
        <f>IF('2017 Individual scores unweight'!AR23="","",'2017 Individual scores unweight'!AR23*'2017 Individual scores weighted'!CL23)</f>
        <v>133827.28</v>
      </c>
      <c r="AS23" s="62">
        <f>IF('2017 Individual scores unweight'!AS23="","",'2017 Individual scores unweight'!AS23*'2017 Individual scores weighted'!CL23)</f>
        <v>77003.792063492059</v>
      </c>
      <c r="AT23" s="62">
        <f>IF('2017 Individual scores unweight'!AT23="","",'2017 Individual scores unweight'!AT23*'2017 Individual scores weighted'!CL23)</f>
        <v>79305.054814814808</v>
      </c>
      <c r="AU23" s="62">
        <f>IF('2017 Individual scores unweight'!AU23="","",'2017 Individual scores unweight'!AU23*'2017 Individual scores weighted'!CL23)</f>
        <v>123914.14814814812</v>
      </c>
      <c r="AV23" s="62">
        <f>IF('2017 Individual scores unweight'!AV23="","",'2017 Individual scores unweight'!AV23*'2017 Individual scores weighted'!CL23)</f>
        <v>74348.488888888882</v>
      </c>
      <c r="AW23" s="62">
        <f>IF('2017 Individual scores unweight'!AW23="","",'2017 Individual scores unweight'!AW23*'2017 Individual scores weighted'!CL23)</f>
        <v>29739.395555555555</v>
      </c>
      <c r="AX23" s="62">
        <f>IF('2017 Individual scores unweight'!AX23="","",'2017 Individual scores unweight'!AX23*'2017 Individual scores weighted'!CL23)</f>
        <v>49565.659259259264</v>
      </c>
      <c r="AY23" s="62">
        <f>IF('2017 Individual scores unweight'!AY23="","",'2017 Individual scores unweight'!AY23*'2017 Individual scores weighted'!CL23)</f>
        <v>96653.035555555558</v>
      </c>
      <c r="AZ23" s="62">
        <f>IF('2017 Individual scores unweight'!AZ23="","",'2017 Individual scores unweight'!AZ23*'2017 Individual scores weighted'!CL23)</f>
        <v>249810.92266666662</v>
      </c>
      <c r="BA23" s="62">
        <f>IF('2017 Individual scores unweight'!BA23="","",'2017 Individual scores unweight'!BA23*'2017 Individual scores weighted'!CL23)</f>
        <v>155636.17007407406</v>
      </c>
      <c r="BB23" s="62">
        <f>IF('2017 Individual scores unweight'!BB23="","",'2017 Individual scores unweight'!BB23*'2017 Individual scores weighted'!CL23)</f>
        <v>267654.56</v>
      </c>
      <c r="BC23" s="62">
        <f>IF('2017 Individual scores unweight'!BC23="","",'2017 Individual scores unweight'!BC23*'2017 Individual scores weighted'!CL23)</f>
        <v>156131.82666666666</v>
      </c>
      <c r="BD23" s="62">
        <f>IF('2017 Individual scores unweight'!BD23="","",'2017 Individual scores unweight'!BD23*'2017 Individual scores weighted'!CL23)</f>
        <v>223045.46666666662</v>
      </c>
      <c r="BE23" s="62">
        <f>IF('2017 Individual scores unweight'!BE23="","",'2017 Individual scores unweight'!BE23*'2017 Individual scores weighted'!CL23)</f>
        <v>158610.10962962962</v>
      </c>
      <c r="BF23" s="62">
        <f>IF('2017 Individual scores unweight'!BF23="","",'2017 Individual scores unweight'!BF23*'2017 Individual scores weighted'!CL23)</f>
        <v>245350.01333333331</v>
      </c>
      <c r="BG23" s="62">
        <f>IF('2017 Individual scores unweight'!BG23="","",'2017 Individual scores unweight'!BG23*'2017 Individual scores weighted'!CL23)</f>
        <v>123914.14814814812</v>
      </c>
      <c r="BH23" s="62">
        <f>IF('2017 Individual scores unweight'!BH23="","",'2017 Individual scores unweight'!BH23*'2017 Individual scores weighted'!CL23)</f>
        <v>267654.56</v>
      </c>
      <c r="BI23" s="62">
        <f>IF('2017 Individual scores unweight'!BI23="","",'2017 Individual scores unweight'!BI23*'2017 Individual scores weighted'!CL23)</f>
        <v>168523.24148148147</v>
      </c>
      <c r="BJ23" s="62">
        <f>IF('2017 Individual scores unweight'!BJ23="","",'2017 Individual scores unweight'!BJ23*'2017 Individual scores weighted'!CL23)</f>
        <v>245350.01333333331</v>
      </c>
      <c r="BK23" s="62">
        <f>IF('2017 Individual scores unweight'!BK23="","",'2017 Individual scores unweight'!BK23*'2017 Individual scores weighted'!CL23)</f>
        <v>171001.52444444443</v>
      </c>
      <c r="BL23" s="62">
        <f>IF('2017 Individual scores unweight'!BL23="","",'2017 Individual scores unweight'!BL23*'2017 Individual scores weighted'!CL23)</f>
        <v>268150.21659259259</v>
      </c>
      <c r="BM23" s="62">
        <f>IF('2017 Individual scores unweight'!BM23="","",'2017 Individual scores unweight'!BM23*'2017 Individual scores weighted'!CL23)</f>
        <v>59478.79111111111</v>
      </c>
      <c r="BN23" s="62">
        <f>IF('2017 Individual scores unweight'!BN23="","",'2017 Individual scores unweight'!BN23*'2017 Individual scores weighted'!CL23)</f>
        <v>61957.074074074058</v>
      </c>
      <c r="BO23" s="62">
        <f>IF('2017 Individual scores unweight'!BO23="","",'2017 Individual scores unweight'!BO23*'2017 Individual scores weighted'!CL23)</f>
        <v>59478.79111111111</v>
      </c>
      <c r="BP23" s="62">
        <f>IF('2017 Individual scores unweight'!BP23="","",'2017 Individual scores unweight'!BP23*'2017 Individual scores weighted'!CL23)</f>
        <v>64435.357037037036</v>
      </c>
      <c r="BQ23" s="62">
        <f>IF('2017 Individual scores unweight'!BQ23="","",'2017 Individual scores unweight'!BQ23*'2017 Individual scores weighted'!CL23)</f>
        <v>86739.903703703705</v>
      </c>
      <c r="BR23" s="62">
        <f>IF('2017 Individual scores unweight'!BR23="","",'2017 Individual scores unweight'!BR23*'2017 Individual scores weighted'!CL23)</f>
        <v>58859.220370370378</v>
      </c>
      <c r="BS23" s="62">
        <f>IF('2017 Individual scores unweight'!BS23="","",'2017 Individual scores unweight'!BS23*'2017 Individual scores weighted'!CL23)</f>
        <v>48193.75261904762</v>
      </c>
      <c r="BT23" s="62">
        <f>IF('2017 Individual scores unweight'!BT23="","",'2017 Individual scores unweight'!BT23*'2017 Individual scores weighted'!CL23)</f>
        <v>32217.678518518518</v>
      </c>
      <c r="BU23" s="62">
        <f>IF('2017 Individual scores unweight'!BU23="","",'2017 Individual scores unweight'!BU23*'2017 Individual scores weighted'!CL23)</f>
        <v>29208.334920634923</v>
      </c>
      <c r="BV23" s="62">
        <f>IF('2017 Individual scores unweight'!BV23="","",'2017 Individual scores unweight'!BV23*'2017 Individual scores weighted'!CL23)</f>
        <v>49565.659259259264</v>
      </c>
      <c r="BW23" s="62">
        <f>IF('2017 Individual scores unweight'!BW23="","",'2017 Individual scores unweight'!BW23*'2017 Individual scores weighted'!CL23)</f>
        <v>81783.337777777779</v>
      </c>
      <c r="BX23" s="62">
        <f>IF('2017 Individual scores unweight'!BX23="","",'2017 Individual scores unweight'!BX23*'2017 Individual scores weighted'!CL23)</f>
        <v>205697.48592592592</v>
      </c>
      <c r="BY23" s="62">
        <f>IF('2017 Individual scores unweight'!BY23="","",'2017 Individual scores unweight'!BY23*'2017 Individual scores weighted'!CL23)</f>
        <v>220567.18370370369</v>
      </c>
      <c r="BZ23" s="62">
        <f>IF('2017 Individual scores unweight'!BZ23="","",'2017 Individual scores unweight'!BZ23*'2017 Individual scores weighted'!CL23)</f>
        <v>200740.91999999998</v>
      </c>
      <c r="CA23" s="62">
        <f>IF('2017 Individual scores unweight'!CA23="","",'2017 Individual scores unweight'!CA23*'2017 Individual scores weighted'!CL23)</f>
        <v>195784.35407407407</v>
      </c>
      <c r="CB23" s="62">
        <f>IF('2017 Individual scores unweight'!CB23="","",'2017 Individual scores unweight'!CB23*'2017 Individual scores weighted'!CL23)</f>
        <v>156131.82666666666</v>
      </c>
      <c r="CC23" s="62">
        <f>IF('2017 Individual scores unweight'!CC23="","",'2017 Individual scores unweight'!CC23*'2017 Individual scores weighted'!CL23)</f>
        <v>57000.508148148139</v>
      </c>
      <c r="CD23" s="62">
        <f>IF('2017 Individual scores unweight'!CD23="","",'2017 Individual scores unweight'!CD23*'2017 Individual scores weighted'!CL23)</f>
        <v>89218.186666666661</v>
      </c>
      <c r="CE23" s="62">
        <f>IF('2017 Individual scores unweight'!CE23="","",'2017 Individual scores unweight'!CE23*'2017 Individual scores weighted'!CL23)</f>
        <v>49565.659259259264</v>
      </c>
      <c r="CF23" s="62">
        <f>IF('2017 Individual scores unweight'!CF23="","",'2017 Individual scores unweight'!CF23*'2017 Individual scores weighted'!CL23)</f>
        <v>66913.64</v>
      </c>
      <c r="CG23" s="62">
        <f>IF('2017 Individual scores unweight'!CG23="","",'2017 Individual scores unweight'!CG23*'2017 Individual scores weighted'!CL23)</f>
        <v>47087.376296296286</v>
      </c>
      <c r="CH23" s="62">
        <f>IF('2017 Individual scores unweight'!CH23="","",'2017 Individual scores unweight'!CH23*'2017 Individual scores weighted'!CL23)</f>
        <v>267654.56</v>
      </c>
      <c r="CI23" s="62">
        <f>IF('2017 Individual scores unweight'!CI23="","",'2017 Individual scores unweight'!CI23*'2017 Individual scores weighted'!CL23)</f>
        <v>76826.771851851852</v>
      </c>
      <c r="CJ23" s="62">
        <f>IF('2017 Individual scores unweight'!CJ23="","",'2017 Individual scores unweight'!CJ23*'2017 Individual scores weighted'!CL23)</f>
        <v>223045.46666666662</v>
      </c>
      <c r="CK23" s="62">
        <f>IF('2017 Individual scores unweight'!CK23="","",'2017 Individual scores unweight'!CK23*'2017 Individual scores weighted'!CL23)</f>
        <v>111522.73333333331</v>
      </c>
      <c r="CL23">
        <v>3345.6819999999998</v>
      </c>
    </row>
    <row r="24" spans="1:90">
      <c r="A24" s="60" t="s">
        <v>122</v>
      </c>
      <c r="B24" s="61" t="s">
        <v>131</v>
      </c>
      <c r="C24" s="62">
        <f>IF('2017 Individual scores unweight'!C24="","",'2017 Individual scores unweight'!C24*'2017 Individual scores weighted'!CL24)</f>
        <v>1208508.9090909089</v>
      </c>
      <c r="D24" s="62">
        <f>IF('2017 Individual scores unweight'!D24="","",'2017 Individual scores unweight'!D24*'2017 Individual scores weighted'!CL24)</f>
        <v>872811.98989898991</v>
      </c>
      <c r="E24" s="62">
        <f>IF('2017 Individual scores unweight'!E24="","",'2017 Individual scores unweight'!E24*'2017 Individual scores weighted'!CL24)</f>
        <v>1107799.8333333335</v>
      </c>
      <c r="F24" s="62">
        <f>IF('2017 Individual scores unweight'!F24="","",'2017 Individual scores unweight'!F24*'2017 Individual scores weighted'!CL24)</f>
        <v>832528.35959595966</v>
      </c>
      <c r="G24" s="62">
        <f>IF('2017 Individual scores unweight'!G24="","",'2017 Individual scores unweight'!G24*'2017 Individual scores weighted'!CL24)</f>
        <v>1107799.8333333335</v>
      </c>
      <c r="H24" s="62">
        <f>IF('2017 Individual scores unweight'!H24="","",'2017 Individual scores unweight'!H24*'2017 Individual scores weighted'!CL24)</f>
        <v>679450.56444444438</v>
      </c>
      <c r="I24" s="62">
        <f>IF('2017 Individual scores unweight'!I24="","",'2017 Individual scores unweight'!I24*'2017 Individual scores weighted'!CL24)</f>
        <v>845956.23636363633</v>
      </c>
      <c r="J24" s="62">
        <f>IF('2017 Individual scores unweight'!J24="","",'2017 Individual scores unweight'!J24*'2017 Individual scores weighted'!CL24)</f>
        <v>535436.5861111111</v>
      </c>
      <c r="K24" s="62">
        <f>IF('2017 Individual scores unweight'!K24="","",'2017 Individual scores unweight'!K24*'2017 Individual scores weighted'!CL24)</f>
        <v>951887.26419753081</v>
      </c>
      <c r="L24" s="62">
        <f>IF('2017 Individual scores unweight'!L24="","",'2017 Individual scores unweight'!L24*'2017 Individual scores weighted'!CL24)</f>
        <v>738533.22222222225</v>
      </c>
      <c r="M24" s="62">
        <f>IF('2017 Individual scores unweight'!M24="","",'2017 Individual scores unweight'!M24*'2017 Individual scores weighted'!CL24)</f>
        <v>997019.85</v>
      </c>
      <c r="N24" s="62">
        <f>IF('2017 Individual scores unweight'!N24="","",'2017 Individual scores unweight'!N24*'2017 Individual scores weighted'!CL24)</f>
        <v>657965.96161616151</v>
      </c>
      <c r="O24" s="62">
        <f>IF('2017 Individual scores unweight'!O24="","",'2017 Individual scores unweight'!O24*'2017 Individual scores weighted'!CL24)</f>
        <v>1208508.9090909089</v>
      </c>
      <c r="P24" s="62">
        <f>IF('2017 Individual scores unweight'!P24="","",'2017 Individual scores unweight'!P24*'2017 Individual scores weighted'!CL24)</f>
        <v>738533.22222222225</v>
      </c>
      <c r="Q24" s="62">
        <f>IF('2017 Individual scores unweight'!Q24="","",'2017 Individual scores unweight'!Q24*'2017 Individual scores weighted'!CL24)</f>
        <v>1063487.8400000001</v>
      </c>
      <c r="R24" s="62">
        <f>IF('2017 Individual scores unweight'!R24="","",'2017 Individual scores unweight'!R24*'2017 Individual scores weighted'!CL24)</f>
        <v>607238.42716049368</v>
      </c>
      <c r="S24" s="62">
        <f>IF('2017 Individual scores unweight'!S24="","",'2017 Individual scores unweight'!S24*'2017 Individual scores weighted'!CL24)</f>
        <v>1106994.1607272727</v>
      </c>
      <c r="T24" s="62">
        <f>IF('2017 Individual scores unweight'!T24="","",'2017 Individual scores unweight'!T24*'2017 Individual scores weighted'!CL24)</f>
        <v>881338.69164646452</v>
      </c>
      <c r="U24" s="62">
        <f>IF('2017 Individual scores unweight'!U24="","",'2017 Individual scores unweight'!U24*'2017 Individual scores weighted'!CL24)</f>
        <v>1329359.8</v>
      </c>
      <c r="V24" s="62">
        <f>IF('2017 Individual scores unweight'!V24="","",'2017 Individual scores unweight'!V24*'2017 Individual scores weighted'!CL24)</f>
        <v>872811.98989898991</v>
      </c>
      <c r="W24" s="62">
        <f>IF('2017 Individual scores unweight'!W24="","",'2017 Individual scores unweight'!W24*'2017 Individual scores weighted'!CL24)</f>
        <v>1087658.0181818183</v>
      </c>
      <c r="X24" s="62">
        <f>IF('2017 Individual scores unweight'!X24="","",'2017 Individual scores unweight'!X24*'2017 Individual scores weighted'!CL24)</f>
        <v>827157.20888888882</v>
      </c>
      <c r="Y24" s="62">
        <f>IF('2017 Individual scores unweight'!Y24="","",'2017 Individual scores unweight'!Y24*'2017 Individual scores weighted'!CL24)</f>
        <v>1208508.9090909089</v>
      </c>
      <c r="Z24" s="62">
        <f>IF('2017 Individual scores unweight'!Z24="","",'2017 Individual scores unweight'!Z24*'2017 Individual scores weighted'!CL24)</f>
        <v>989634.51777777774</v>
      </c>
      <c r="AA24" s="62">
        <f>IF('2017 Individual scores unweight'!AA24="","",'2017 Individual scores unweight'!AA24*'2017 Individual scores weighted'!CL24)</f>
        <v>845956.23636363633</v>
      </c>
      <c r="AB24" s="62">
        <f>IF('2017 Individual scores unweight'!AB24="","",'2017 Individual scores unweight'!AB24*'2017 Individual scores weighted'!CL24)</f>
        <v>886239.86666666658</v>
      </c>
      <c r="AC24" s="62">
        <f>IF('2017 Individual scores unweight'!AC24="","",'2017 Individual scores unweight'!AC24*'2017 Individual scores weighted'!CL24)</f>
        <v>1063487.8400000001</v>
      </c>
      <c r="AD24" s="62">
        <f>IF('2017 Individual scores unweight'!AD24="","",'2017 Individual scores unweight'!AD24*'2017 Individual scores weighted'!CL24)</f>
        <v>830849.875</v>
      </c>
      <c r="AE24" s="62">
        <f>IF('2017 Individual scores unweight'!AE24="","",'2017 Individual scores unweight'!AE24*'2017 Individual scores weighted'!CL24)</f>
        <v>617682.33131313126</v>
      </c>
      <c r="AF24" s="62">
        <f>IF('2017 Individual scores unweight'!AF24="","",'2017 Individual scores unweight'!AF24*'2017 Individual scores weighted'!CL24)</f>
        <v>824695.43148148141</v>
      </c>
      <c r="AG24" s="62">
        <f>IF('2017 Individual scores unweight'!AG24="","",'2017 Individual scores unweight'!AG24*'2017 Individual scores weighted'!CL24)</f>
        <v>812386.54444444436</v>
      </c>
      <c r="AH24" s="62">
        <f>IF('2017 Individual scores unweight'!AH24="","",'2017 Individual scores unweight'!AH24*'2017 Individual scores weighted'!CL24)</f>
        <v>1208508.9090909089</v>
      </c>
      <c r="AI24" s="62">
        <f>IF('2017 Individual scores unweight'!AI24="","",'2017 Individual scores unweight'!AI24*'2017 Individual scores weighted'!CL24)</f>
        <v>832528.35959595966</v>
      </c>
      <c r="AJ24" s="62">
        <f>IF('2017 Individual scores unweight'!AJ24="","",'2017 Individual scores unweight'!AJ24*'2017 Individual scores weighted'!CL24)</f>
        <v>997019.85</v>
      </c>
      <c r="AK24" s="62">
        <f>IF('2017 Individual scores unweight'!AK24="","",'2017 Individual scores unweight'!AK24*'2017 Individual scores weighted'!CL24)</f>
        <v>738533.22222222225</v>
      </c>
      <c r="AL24" s="62">
        <f>IF('2017 Individual scores unweight'!AL24="","",'2017 Individual scores unweight'!AL24*'2017 Individual scores weighted'!CL24)</f>
        <v>966807.12727272732</v>
      </c>
      <c r="AM24" s="62">
        <f>IF('2017 Individual scores unweight'!AM24="","",'2017 Individual scores unweight'!AM24*'2017 Individual scores weighted'!CL24)</f>
        <v>722121.37283950613</v>
      </c>
      <c r="AN24" s="62">
        <f>IF('2017 Individual scores unweight'!AN24="","",'2017 Individual scores unweight'!AN24*'2017 Individual scores weighted'!CL24)</f>
        <v>966807.12727272732</v>
      </c>
      <c r="AO24" s="62">
        <f>IF('2017 Individual scores unweight'!AO24="","",'2017 Individual scores unweight'!AO24*'2017 Individual scores weighted'!CL24)</f>
        <v>720069.8916666666</v>
      </c>
      <c r="AP24" s="62">
        <f>IF('2017 Individual scores unweight'!AP24="","",'2017 Individual scores unweight'!AP24*'2017 Individual scores weighted'!CL24)</f>
        <v>531743.92000000004</v>
      </c>
      <c r="AQ24" s="62">
        <f>IF('2017 Individual scores unweight'!AQ24="","",'2017 Individual scores unweight'!AQ24*'2017 Individual scores weighted'!CL24)</f>
        <v>502202.59111111111</v>
      </c>
      <c r="AR24" s="62">
        <f>IF('2017 Individual scores unweight'!AR24="","",'2017 Individual scores unweight'!AR24*'2017 Individual scores weighted'!CL24)</f>
        <v>797615.88</v>
      </c>
      <c r="AS24" s="62">
        <f>IF('2017 Individual scores unweight'!AS24="","",'2017 Individual scores unweight'!AS24*'2017 Individual scores weighted'!CL24)</f>
        <v>763150.99629629636</v>
      </c>
      <c r="AT24" s="62">
        <f>IF('2017 Individual scores unweight'!AT24="","",'2017 Individual scores unweight'!AT24*'2017 Individual scores weighted'!CL24)</f>
        <v>529282.14259259251</v>
      </c>
      <c r="AU24" s="62">
        <f>IF('2017 Individual scores unweight'!AU24="","",'2017 Individual scores unweight'!AU24*'2017 Individual scores weighted'!CL24)</f>
        <v>623650.27654320991</v>
      </c>
      <c r="AV24" s="62">
        <f>IF('2017 Individual scores unweight'!AV24="","",'2017 Individual scores unweight'!AV24*'2017 Individual scores weighted'!CL24)</f>
        <v>492355.4814814814</v>
      </c>
      <c r="AW24" s="62">
        <f>IF('2017 Individual scores unweight'!AW24="","",'2017 Individual scores unweight'!AW24*'2017 Individual scores weighted'!CL24)</f>
        <v>872811.98989898991</v>
      </c>
      <c r="AX24" s="62">
        <f>IF('2017 Individual scores unweight'!AX24="","",'2017 Individual scores unweight'!AX24*'2017 Individual scores weighted'!CL24)</f>
        <v>775459.8833333333</v>
      </c>
      <c r="AY24" s="62">
        <f>IF('2017 Individual scores unweight'!AY24="","",'2017 Individual scores unweight'!AY24*'2017 Individual scores weighted'!CL24)</f>
        <v>763150.99629629636</v>
      </c>
      <c r="AZ24" s="62">
        <f>IF('2017 Individual scores unweight'!AZ24="","",'2017 Individual scores unweight'!AZ24*'2017 Individual scores weighted'!CL24)</f>
        <v>1177087.6774545454</v>
      </c>
      <c r="BA24" s="62">
        <f>IF('2017 Individual scores unweight'!BA24="","",'2017 Individual scores unweight'!BA24*'2017 Individual scores weighted'!CL24)</f>
        <v>868655.74232804228</v>
      </c>
      <c r="BB24" s="62">
        <f>IF('2017 Individual scores unweight'!BB24="","",'2017 Individual scores unweight'!BB24*'2017 Individual scores weighted'!CL24)</f>
        <v>1329359.8</v>
      </c>
      <c r="BC24" s="62">
        <f>IF('2017 Individual scores unweight'!BC24="","",'2017 Individual scores unweight'!BC24*'2017 Individual scores weighted'!CL24)</f>
        <v>915781.19555555552</v>
      </c>
      <c r="BD24" s="62">
        <f>IF('2017 Individual scores unweight'!BD24="","",'2017 Individual scores unweight'!BD24*'2017 Individual scores weighted'!CL24)</f>
        <v>1087658.0181818183</v>
      </c>
      <c r="BE24" s="62">
        <f>IF('2017 Individual scores unweight'!BE24="","",'2017 Individual scores unweight'!BE24*'2017 Individual scores weighted'!CL24)</f>
        <v>837004.31851851847</v>
      </c>
      <c r="BF24" s="62">
        <f>IF('2017 Individual scores unweight'!BF24="","",'2017 Individual scores unweight'!BF24*'2017 Individual scores weighted'!CL24)</f>
        <v>1208508.9090909089</v>
      </c>
      <c r="BG24" s="62">
        <f>IF('2017 Individual scores unweight'!BG24="","",'2017 Individual scores unweight'!BG24*'2017 Individual scores weighted'!CL24)</f>
        <v>930551.86</v>
      </c>
      <c r="BH24" s="62">
        <f>IF('2017 Individual scores unweight'!BH24="","",'2017 Individual scores unweight'!BH24*'2017 Individual scores weighted'!CL24)</f>
        <v>930551.86</v>
      </c>
      <c r="BI24" s="62">
        <f>IF('2017 Individual scores unweight'!BI24="","",'2017 Individual scores unweight'!BI24*'2017 Individual scores weighted'!CL24)</f>
        <v>822937.01904761896</v>
      </c>
      <c r="BJ24" s="62">
        <f>IF('2017 Individual scores unweight'!BJ24="","",'2017 Individual scores unweight'!BJ24*'2017 Individual scores weighted'!CL24)</f>
        <v>1329359.8</v>
      </c>
      <c r="BK24" s="62">
        <f>IF('2017 Individual scores unweight'!BK24="","",'2017 Individual scores unweight'!BK24*'2017 Individual scores weighted'!CL24)</f>
        <v>837004.31851851847</v>
      </c>
      <c r="BL24" s="62">
        <f>IF('2017 Individual scores unweight'!BL24="","",'2017 Individual scores unweight'!BL24*'2017 Individual scores weighted'!CL24)</f>
        <v>926523.49696969707</v>
      </c>
      <c r="BM24" s="62">
        <f>IF('2017 Individual scores unweight'!BM24="","",'2017 Individual scores unweight'!BM24*'2017 Individual scores weighted'!CL24)</f>
        <v>483403.5636363636</v>
      </c>
      <c r="BN24" s="62">
        <f>IF('2017 Individual scores unweight'!BN24="","",'2017 Individual scores unweight'!BN24*'2017 Individual scores weighted'!CL24)</f>
        <v>255129.65858585856</v>
      </c>
      <c r="BO24" s="62">
        <f>IF('2017 Individual scores unweight'!BO24="","",'2017 Individual scores unweight'!BO24*'2017 Individual scores weighted'!CL24)</f>
        <v>375980.54949494946</v>
      </c>
      <c r="BP24" s="62">
        <f>IF('2017 Individual scores unweight'!BP24="","",'2017 Individual scores unweight'!BP24*'2017 Individual scores weighted'!CL24)</f>
        <v>443119.93333333329</v>
      </c>
      <c r="BQ24" s="62">
        <f>IF('2017 Individual scores unweight'!BQ24="","",'2017 Individual scores unweight'!BQ24*'2017 Individual scores weighted'!CL24)</f>
        <v>456547.81010101002</v>
      </c>
      <c r="BR24" s="62">
        <f>IF('2017 Individual scores unweight'!BR24="","",'2017 Individual scores unweight'!BR24*'2017 Individual scores weighted'!CL24)</f>
        <v>413578.60444444441</v>
      </c>
      <c r="BS24" s="62">
        <f>IF('2017 Individual scores unweight'!BS24="","",'2017 Individual scores unweight'!BS24*'2017 Individual scores weighted'!CL24)</f>
        <v>720069.8916666666</v>
      </c>
      <c r="BT24" s="62">
        <f>IF('2017 Individual scores unweight'!BT24="","",'2017 Individual scores unweight'!BT24*'2017 Individual scores weighted'!CL24)</f>
        <v>726224.33518518519</v>
      </c>
      <c r="BU24" s="62">
        <f>IF('2017 Individual scores unweight'!BU24="","",'2017 Individual scores unweight'!BU24*'2017 Individual scores weighted'!CL24)</f>
        <v>689297.67407407414</v>
      </c>
      <c r="BV24" s="62">
        <f>IF('2017 Individual scores unweight'!BV24="","",'2017 Individual scores unweight'!BV24*'2017 Individual scores weighted'!CL24)</f>
        <v>750842.10925925919</v>
      </c>
      <c r="BW24" s="62">
        <f>IF('2017 Individual scores unweight'!BW24="","",'2017 Individual scores unweight'!BW24*'2017 Individual scores weighted'!CL24)</f>
        <v>713915.44814814802</v>
      </c>
      <c r="BX24" s="62">
        <f>IF('2017 Individual scores unweight'!BX24="","",'2017 Individual scores unweight'!BX24*'2017 Individual scores weighted'!CL24)</f>
        <v>873930.97962962976</v>
      </c>
      <c r="BY24" s="62">
        <f>IF('2017 Individual scores unweight'!BY24="","",'2017 Individual scores unweight'!BY24*'2017 Individual scores weighted'!CL24)</f>
        <v>800077.65740740742</v>
      </c>
      <c r="BZ24" s="62">
        <f>IF('2017 Individual scores unweight'!BZ24="","",'2017 Individual scores unweight'!BZ24*'2017 Individual scores weighted'!CL24)</f>
        <v>910857.6407407407</v>
      </c>
      <c r="CA24" s="62">
        <f>IF('2017 Individual scores unweight'!CA24="","",'2017 Individual scores unweight'!CA24*'2017 Individual scores weighted'!CL24)</f>
        <v>910857.6407407407</v>
      </c>
      <c r="CB24" s="62">
        <f>IF('2017 Individual scores unweight'!CB24="","",'2017 Individual scores unweight'!CB24*'2017 Individual scores weighted'!CL24)</f>
        <v>1087658.0181818183</v>
      </c>
      <c r="CC24" s="62">
        <f>IF('2017 Individual scores unweight'!CC24="","",'2017 Individual scores unweight'!CC24*'2017 Individual scores weighted'!CL24)</f>
        <v>689297.67407407414</v>
      </c>
      <c r="CD24" s="62">
        <f>IF('2017 Individual scores unweight'!CD24="","",'2017 Individual scores unweight'!CD24*'2017 Individual scores weighted'!CL24)</f>
        <v>1087658.0181818183</v>
      </c>
      <c r="CE24" s="62">
        <f>IF('2017 Individual scores unweight'!CE24="","",'2017 Individual scores unweight'!CE24*'2017 Individual scores weighted'!CL24)</f>
        <v>656473.97530864191</v>
      </c>
      <c r="CF24" s="62">
        <f>IF('2017 Individual scores unweight'!CF24="","",'2017 Individual scores unweight'!CF24*'2017 Individual scores weighted'!CL24)</f>
        <v>930551.86</v>
      </c>
      <c r="CG24" s="62">
        <f>IF('2017 Individual scores unweight'!CG24="","",'2017 Individual scores unweight'!CG24*'2017 Individual scores weighted'!CL24)</f>
        <v>633028.4761904761</v>
      </c>
      <c r="CH24" s="62">
        <f>IF('2017 Individual scores unweight'!CH24="","",'2017 Individual scores unweight'!CH24*'2017 Individual scores weighted'!CL24)</f>
        <v>1329359.8</v>
      </c>
      <c r="CI24" s="62">
        <f>IF('2017 Individual scores unweight'!CI24="","",'2017 Individual scores unweight'!CI24*'2017 Individual scores weighted'!CL24)</f>
        <v>656473.97530864191</v>
      </c>
      <c r="CJ24" s="62">
        <f>IF('2017 Individual scores unweight'!CJ24="","",'2017 Individual scores unweight'!CJ24*'2017 Individual scores weighted'!CL24)</f>
        <v>604254.45454545447</v>
      </c>
      <c r="CK24" s="62">
        <f>IF('2017 Individual scores unweight'!CK24="","",'2017 Individual scores unweight'!CK24*'2017 Individual scores weighted'!CL24)</f>
        <v>713915.44814814802</v>
      </c>
      <c r="CL24">
        <v>13293.598</v>
      </c>
    </row>
    <row r="25" spans="1:90">
      <c r="A25" s="60" t="s">
        <v>119</v>
      </c>
      <c r="B25" s="61" t="s">
        <v>132</v>
      </c>
      <c r="C25" s="62">
        <f>IF('2017 Individual scores unweight'!C25="","",'2017 Individual scores unweight'!C25*'2017 Individual scores weighted'!CL25)</f>
        <v>105474.42857142857</v>
      </c>
      <c r="D25" s="62">
        <f>IF('2017 Individual scores unweight'!D25="","",'2017 Individual scores unweight'!D25*'2017 Individual scores weighted'!CL25)</f>
        <v>75725.230769230766</v>
      </c>
      <c r="E25" s="62">
        <f>IF('2017 Individual scores unweight'!E25="","",'2017 Individual scores unweight'!E25*'2017 Individual scores weighted'!CL25)</f>
        <v>113587.84615384616</v>
      </c>
      <c r="F25" s="62">
        <f>IF('2017 Individual scores unweight'!F25="","",'2017 Individual scores unweight'!F25*'2017 Individual scores weighted'!CL25)</f>
        <v>54690.444444444445</v>
      </c>
      <c r="G25" s="62">
        <f>IF('2017 Individual scores unweight'!G25="","",'2017 Individual scores unweight'!G25*'2017 Individual scores weighted'!CL25)</f>
        <v>79105.821428571435</v>
      </c>
      <c r="H25" s="62">
        <f>IF('2017 Individual scores unweight'!H25="","",'2017 Individual scores unweight'!H25*'2017 Individual scores weighted'!CL25)</f>
        <v>64944.902777777781</v>
      </c>
      <c r="I25" s="62">
        <f>IF('2017 Individual scores unweight'!I25="","",'2017 Individual scores unweight'!I25*'2017 Individual scores weighted'!CL25)</f>
        <v>85190.88461538461</v>
      </c>
      <c r="J25" s="62">
        <f>IF('2017 Individual scores unweight'!J25="","",'2017 Individual scores unweight'!J25*'2017 Individual scores weighted'!CL25)</f>
        <v>43752.355555555558</v>
      </c>
      <c r="K25" s="62">
        <f>IF('2017 Individual scores unweight'!K25="","",'2017 Individual scores unweight'!K25*'2017 Individual scores weighted'!CL25)</f>
        <v>70316.285714285725</v>
      </c>
      <c r="L25" s="62">
        <f>IF('2017 Individual scores unweight'!L25="","",'2017 Individual scores unweight'!L25*'2017 Individual scores weighted'!CL25)</f>
        <v>43121.311965811976</v>
      </c>
      <c r="M25" s="62">
        <f>IF('2017 Individual scores unweight'!M25="","",'2017 Individual scores unweight'!M25*'2017 Individual scores weighted'!CL25)</f>
        <v>71781.208333333343</v>
      </c>
      <c r="N25" s="62">
        <f>IF('2017 Individual scores unweight'!N25="","",'2017 Individual scores unweight'!N25*'2017 Individual scores weighted'!CL25)</f>
        <v>39774.868686868693</v>
      </c>
      <c r="O25" s="62">
        <f>IF('2017 Individual scores unweight'!O25="","",'2017 Individual scores unweight'!O25*'2017 Individual scores weighted'!CL25)</f>
        <v>87895.357142857145</v>
      </c>
      <c r="P25" s="62">
        <f>IF('2017 Individual scores unweight'!P25="","",'2017 Individual scores unweight'!P25*'2017 Individual scores weighted'!CL25)</f>
        <v>73334.914141414134</v>
      </c>
      <c r="Q25" s="62">
        <f>IF('2017 Individual scores unweight'!Q25="","",'2017 Individual scores unweight'!Q25*'2017 Individual scores weighted'!CL25)</f>
        <v>123053.50000000001</v>
      </c>
      <c r="R25" s="62">
        <f>IF('2017 Individual scores unweight'!R25="","",'2017 Individual scores unweight'!R25*'2017 Individual scores weighted'!CL25)</f>
        <v>66084.287037037036</v>
      </c>
      <c r="S25" s="62">
        <f>IF('2017 Individual scores unweight'!S25="","",'2017 Individual scores unweight'!S25*'2017 Individual scores weighted'!CL25)</f>
        <v>112899.43496503499</v>
      </c>
      <c r="T25" s="62">
        <f>IF('2017 Individual scores unweight'!T25="","",'2017 Individual scores unweight'!T25*'2017 Individual scores weighted'!CL25)</f>
        <v>72145.811296296306</v>
      </c>
      <c r="U25" s="62">
        <f>IF('2017 Individual scores unweight'!U25="","",'2017 Individual scores unweight'!U25*'2017 Individual scores weighted'!CL25)</f>
        <v>123053.50000000001</v>
      </c>
      <c r="V25" s="62">
        <f>IF('2017 Individual scores unweight'!V25="","",'2017 Individual scores unweight'!V25*'2017 Individual scores weighted'!CL25)</f>
        <v>74059.976851851854</v>
      </c>
      <c r="W25" s="62">
        <f>IF('2017 Individual scores unweight'!W25="","",'2017 Individual scores unweight'!W25*'2017 Individual scores weighted'!CL25)</f>
        <v>123053.50000000001</v>
      </c>
      <c r="X25" s="62">
        <f>IF('2017 Individual scores unweight'!X25="","",'2017 Individual scores unweight'!X25*'2017 Individual scores weighted'!CL25)</f>
        <v>70641.824074074088</v>
      </c>
      <c r="Y25" s="62">
        <f>IF('2017 Individual scores unweight'!Y25="","",'2017 Individual scores unweight'!Y25*'2017 Individual scores weighted'!CL25)</f>
        <v>100680.13636363638</v>
      </c>
      <c r="Z25" s="62">
        <f>IF('2017 Individual scores unweight'!Z25="","",'2017 Individual scores unweight'!Z25*'2017 Individual scores weighted'!CL25)</f>
        <v>58792.227777777771</v>
      </c>
      <c r="AA25" s="62">
        <f>IF('2017 Individual scores unweight'!AA25="","",'2017 Individual scores unweight'!AA25*'2017 Individual scores weighted'!CL25)</f>
        <v>94656.538461538483</v>
      </c>
      <c r="AB25" s="62">
        <f>IF('2017 Individual scores unweight'!AB25="","",'2017 Individual scores unweight'!AB25*'2017 Individual scores weighted'!CL25)</f>
        <v>75199.361111111109</v>
      </c>
      <c r="AC25" s="62">
        <f>IF('2017 Individual scores unweight'!AC25="","",'2017 Individual scores unweight'!AC25*'2017 Individual scores weighted'!CL25)</f>
        <v>123053.50000000001</v>
      </c>
      <c r="AD25" s="62">
        <f>IF('2017 Individual scores unweight'!AD25="","",'2017 Individual scores unweight'!AD25*'2017 Individual scores weighted'!CL25)</f>
        <v>82035.666666666657</v>
      </c>
      <c r="AE25" s="62">
        <f>IF('2017 Individual scores unweight'!AE25="","",'2017 Individual scores unweight'!AE25*'2017 Individual scores weighted'!CL25)</f>
        <v>57845.662393162391</v>
      </c>
      <c r="AF25" s="62">
        <f>IF('2017 Individual scores unweight'!AF25="","",'2017 Individual scores unweight'!AF25*'2017 Individual scores weighted'!CL25)</f>
        <v>67311.316239316249</v>
      </c>
      <c r="AG25" s="62">
        <f>IF('2017 Individual scores unweight'!AG25="","",'2017 Individual scores unweight'!AG25*'2017 Individual scores weighted'!CL25)</f>
        <v>78880.448717948719</v>
      </c>
      <c r="AH25" s="62">
        <f>IF('2017 Individual scores unweight'!AH25="","",'2017 Individual scores unweight'!AH25*'2017 Individual scores weighted'!CL25)</f>
        <v>123053.50000000001</v>
      </c>
      <c r="AI25" s="62">
        <f>IF('2017 Individual scores unweight'!AI25="","",'2017 Individual scores unweight'!AI25*'2017 Individual scores weighted'!CL25)</f>
        <v>88871.972222222219</v>
      </c>
      <c r="AJ25" s="62">
        <f>IF('2017 Individual scores unweight'!AJ25="","",'2017 Individual scores unweight'!AJ25*'2017 Individual scores weighted'!CL25)</f>
        <v>112799.04166666666</v>
      </c>
      <c r="AK25" s="62">
        <f>IF('2017 Individual scores unweight'!AK25="","",'2017 Individual scores unweight'!AK25*'2017 Individual scores weighted'!CL25)</f>
        <v>74059.976851851854</v>
      </c>
      <c r="AL25" s="62">
        <f>IF('2017 Individual scores unweight'!AL25="","",'2017 Individual scores unweight'!AL25*'2017 Individual scores weighted'!CL25)</f>
        <v>113587.84615384616</v>
      </c>
      <c r="AM25" s="62">
        <f>IF('2017 Individual scores unweight'!AM25="","",'2017 Individual scores unweight'!AM25*'2017 Individual scores weighted'!CL25)</f>
        <v>69502.439814814803</v>
      </c>
      <c r="AN25" s="62">
        <f>IF('2017 Individual scores unweight'!AN25="","",'2017 Individual scores unweight'!AN25*'2017 Individual scores weighted'!CL25)</f>
        <v>113587.84615384616</v>
      </c>
      <c r="AO25" s="62">
        <f>IF('2017 Individual scores unweight'!AO25="","",'2017 Individual scores unweight'!AO25*'2017 Individual scores weighted'!CL25)</f>
        <v>65877.126262626261</v>
      </c>
      <c r="AP25" s="62">
        <f>IF('2017 Individual scores unweight'!AP25="","",'2017 Individual scores unweight'!AP25*'2017 Individual scores weighted'!CL25)</f>
        <v>92290.125</v>
      </c>
      <c r="AQ25" s="62">
        <f>IF('2017 Individual scores unweight'!AQ25="","",'2017 Individual scores unweight'!AQ25*'2017 Individual scores weighted'!CL25)</f>
        <v>68363.055555555562</v>
      </c>
      <c r="AR25" s="62">
        <f>IF('2017 Individual scores unweight'!AR25="","",'2017 Individual scores unweight'!AR25*'2017 Individual scores weighted'!CL25)</f>
        <v>78306.772727272735</v>
      </c>
      <c r="AS25" s="62">
        <f>IF('2017 Individual scores unweight'!AS25="","",'2017 Individual scores unweight'!AS25*'2017 Individual scores weighted'!CL25)</f>
        <v>54690.444444444445</v>
      </c>
      <c r="AT25" s="62">
        <f>IF('2017 Individual scores unweight'!AT25="","",'2017 Individual scores unweight'!AT25*'2017 Individual scores weighted'!CL25)</f>
        <v>66409.825396825399</v>
      </c>
      <c r="AU25" s="62">
        <f>IF('2017 Individual scores unweight'!AU25="","",'2017 Individual scores unweight'!AU25*'2017 Individual scores weighted'!CL25)</f>
        <v>44924.293650793654</v>
      </c>
      <c r="AV25" s="62">
        <f>IF('2017 Individual scores unweight'!AV25="","",'2017 Individual scores unweight'!AV25*'2017 Individual scores weighted'!CL25)</f>
        <v>38914.354700854703</v>
      </c>
      <c r="AW25" s="62">
        <f>IF('2017 Individual scores unweight'!AW25="","",'2017 Individual scores unweight'!AW25*'2017 Individual scores weighted'!CL25)</f>
        <v>33204.9126984127</v>
      </c>
      <c r="AX25" s="62">
        <f>IF('2017 Individual scores unweight'!AX25="","",'2017 Individual scores unweight'!AX25*'2017 Individual scores weighted'!CL25)</f>
        <v>57845.662393162391</v>
      </c>
      <c r="AY25" s="62">
        <f>IF('2017 Individual scores unweight'!AY25="","",'2017 Individual scores unweight'!AY25*'2017 Individual scores weighted'!CL25)</f>
        <v>68363.055555555562</v>
      </c>
      <c r="AZ25" s="62">
        <f>IF('2017 Individual scores unweight'!AZ25="","",'2017 Individual scores unweight'!AZ25*'2017 Individual scores weighted'!CL25)</f>
        <v>104888.45952380954</v>
      </c>
      <c r="BA25" s="62">
        <f>IF('2017 Individual scores unweight'!BA25="","",'2017 Individual scores unweight'!BA25*'2017 Individual scores weighted'!CL25)</f>
        <v>69373.818015318029</v>
      </c>
      <c r="BB25" s="62">
        <f>IF('2017 Individual scores unweight'!BB25="","",'2017 Individual scores unweight'!BB25*'2017 Individual scores weighted'!CL25)</f>
        <v>105474.42857142857</v>
      </c>
      <c r="BC25" s="62">
        <f>IF('2017 Individual scores unweight'!BC25="","",'2017 Individual scores unweight'!BC25*'2017 Individual scores weighted'!CL25)</f>
        <v>69339.670634920636</v>
      </c>
      <c r="BD25" s="62">
        <f>IF('2017 Individual scores unweight'!BD25="","",'2017 Individual scores unweight'!BD25*'2017 Individual scores weighted'!CL25)</f>
        <v>105474.42857142857</v>
      </c>
      <c r="BE25" s="62">
        <f>IF('2017 Individual scores unweight'!BE25="","",'2017 Individual scores unweight'!BE25*'2017 Individual scores weighted'!CL25)</f>
        <v>62052.619658119664</v>
      </c>
      <c r="BF25" s="62">
        <f>IF('2017 Individual scores unweight'!BF25="","",'2017 Individual scores unweight'!BF25*'2017 Individual scores weighted'!CL25)</f>
        <v>102544.58333333336</v>
      </c>
      <c r="BG25" s="62">
        <f>IF('2017 Individual scores unweight'!BG25="","",'2017 Individual scores unweight'!BG25*'2017 Individual scores weighted'!CL25)</f>
        <v>63391.196969696975</v>
      </c>
      <c r="BH25" s="62">
        <f>IF('2017 Individual scores unweight'!BH25="","",'2017 Individual scores unweight'!BH25*'2017 Individual scores weighted'!CL25)</f>
        <v>87895.357142857145</v>
      </c>
      <c r="BI25" s="62">
        <f>IF('2017 Individual scores unweight'!BI25="","",'2017 Individual scores unweight'!BI25*'2017 Individual scores weighted'!CL25)</f>
        <v>67120.090909090912</v>
      </c>
      <c r="BJ25" s="62">
        <f>IF('2017 Individual scores unweight'!BJ25="","",'2017 Individual scores unweight'!BJ25*'2017 Individual scores weighted'!CL25)</f>
        <v>123053.50000000001</v>
      </c>
      <c r="BK25" s="62">
        <f>IF('2017 Individual scores unweight'!BK25="","",'2017 Individual scores unweight'!BK25*'2017 Individual scores weighted'!CL25)</f>
        <v>84965.511904761908</v>
      </c>
      <c r="BL25" s="62">
        <f>IF('2017 Individual scores unweight'!BL25="","",'2017 Individual scores unweight'!BL25*'2017 Individual scores weighted'!CL25)</f>
        <v>86166.133799533796</v>
      </c>
      <c r="BM25" s="62">
        <f>IF('2017 Individual scores unweight'!BM25="","",'2017 Individual scores unweight'!BM25*'2017 Individual scores weighted'!CL25)</f>
        <v>39966.094017094016</v>
      </c>
      <c r="BN25" s="62">
        <f>IF('2017 Individual scores unweight'!BN25="","",'2017 Individual scores unweight'!BN25*'2017 Individual scores weighted'!CL25)</f>
        <v>30500.440170940175</v>
      </c>
      <c r="BO25" s="62">
        <f>IF('2017 Individual scores unweight'!BO25="","",'2017 Individual scores unweight'!BO25*'2017 Individual scores weighted'!CL25)</f>
        <v>29831.151515151512</v>
      </c>
      <c r="BP25" s="62">
        <f>IF('2017 Individual scores unweight'!BP25="","",'2017 Individual scores unweight'!BP25*'2017 Individual scores weighted'!CL25)</f>
        <v>39966.094017094016</v>
      </c>
      <c r="BQ25" s="62">
        <f>IF('2017 Individual scores unweight'!BQ25="","",'2017 Individual scores unweight'!BQ25*'2017 Individual scores weighted'!CL25)</f>
        <v>44173.051282051289</v>
      </c>
      <c r="BR25" s="62">
        <f>IF('2017 Individual scores unweight'!BR25="","",'2017 Individual scores unweight'!BR25*'2017 Individual scores weighted'!CL25)</f>
        <v>35320.912037037044</v>
      </c>
      <c r="BS25" s="62">
        <f>IF('2017 Individual scores unweight'!BS25="","",'2017 Individual scores unweight'!BS25*'2017 Individual scores weighted'!CL25)</f>
        <v>35158.142857142855</v>
      </c>
      <c r="BT25" s="62">
        <f>IF('2017 Individual scores unweight'!BT25="","",'2017 Individual scores unweight'!BT25*'2017 Individual scores weighted'!CL25)</f>
        <v>23438.761904761905</v>
      </c>
      <c r="BU25" s="62">
        <f>IF('2017 Individual scores unweight'!BU25="","",'2017 Individual scores unweight'!BU25*'2017 Individual scores weighted'!CL25)</f>
        <v>13672.611111111111</v>
      </c>
      <c r="BV25" s="62">
        <f>IF('2017 Individual scores unweight'!BV25="","",'2017 Individual scores unweight'!BV25*'2017 Individual scores weighted'!CL25)</f>
        <v>47854.138888888891</v>
      </c>
      <c r="BW25" s="62">
        <f>IF('2017 Individual scores unweight'!BW25="","",'2017 Individual scores unweight'!BW25*'2017 Individual scores weighted'!CL25)</f>
        <v>55667.059523809519</v>
      </c>
      <c r="BX25" s="62">
        <f>IF('2017 Individual scores unweight'!BX25="","",'2017 Individual scores unweight'!BX25*'2017 Individual scores weighted'!CL25)</f>
        <v>83062.364570614562</v>
      </c>
      <c r="BY25" s="62">
        <f>IF('2017 Individual scores unweight'!BY25="","",'2017 Individual scores unweight'!BY25*'2017 Individual scores weighted'!CL25)</f>
        <v>97811.756410256407</v>
      </c>
      <c r="BZ25" s="62">
        <f>IF('2017 Individual scores unweight'!BZ25="","",'2017 Individual scores unweight'!BZ25*'2017 Individual scores weighted'!CL25)</f>
        <v>82035.666666666657</v>
      </c>
      <c r="CA25" s="62">
        <f>IF('2017 Individual scores unweight'!CA25="","",'2017 Individual scores unweight'!CA25*'2017 Individual scores weighted'!CL25)</f>
        <v>69339.670634920636</v>
      </c>
      <c r="CB25" s="62">
        <f>IF('2017 Individual scores unweight'!CB25="","",'2017 Individual scores unweight'!CB25*'2017 Individual scores weighted'!CL25)</f>
        <v>75725.23076923078</v>
      </c>
      <c r="CC25" s="62">
        <f>IF('2017 Individual scores unweight'!CC25="","",'2017 Individual scores unweight'!CC25*'2017 Individual scores weighted'!CL25)</f>
        <v>37288.939393939392</v>
      </c>
      <c r="CD25" s="62">
        <f>IF('2017 Individual scores unweight'!CD25="","",'2017 Individual scores unweight'!CD25*'2017 Individual scores weighted'!CL25)</f>
        <v>11186.68181818182</v>
      </c>
      <c r="CE25" s="62">
        <f>IF('2017 Individual scores unweight'!CE25="","",'2017 Individual scores unweight'!CE25*'2017 Individual scores weighted'!CL25)</f>
        <v>17090.763888888891</v>
      </c>
      <c r="CF25" s="62">
        <f>IF('2017 Individual scores unweight'!CF25="","",'2017 Individual scores unweight'!CF25*'2017 Individual scores weighted'!CL25)</f>
        <v>36916.050000000003</v>
      </c>
      <c r="CG25" s="62">
        <f>IF('2017 Individual scores unweight'!CG25="","",'2017 Individual scores unweight'!CG25*'2017 Individual scores weighted'!CL25)</f>
        <v>41017.833333333328</v>
      </c>
      <c r="CH25" s="62">
        <f>IF('2017 Individual scores unweight'!CH25="","",'2017 Individual scores unweight'!CH25*'2017 Individual scores weighted'!CL25)</f>
        <v>66259.576923076922</v>
      </c>
      <c r="CI25" s="62">
        <f>IF('2017 Individual scores unweight'!CI25="","",'2017 Individual scores unweight'!CI25*'2017 Individual scores weighted'!CL25)</f>
        <v>42385.094444444439</v>
      </c>
      <c r="CJ25" s="62">
        <f>IF('2017 Individual scores unweight'!CJ25="","",'2017 Individual scores unweight'!CJ25*'2017 Individual scores weighted'!CL25)</f>
        <v>79105.821428571435</v>
      </c>
      <c r="CK25" s="62">
        <f>IF('2017 Individual scores unweight'!CK25="","",'2017 Individual scores unweight'!CK25*'2017 Individual scores weighted'!CL25)</f>
        <v>55829.828703703701</v>
      </c>
      <c r="CL25">
        <v>1230.5350000000001</v>
      </c>
    </row>
    <row r="26" spans="1:90">
      <c r="A26" s="60" t="s">
        <v>119</v>
      </c>
      <c r="B26" s="61" t="s">
        <v>133</v>
      </c>
      <c r="C26" s="62">
        <f>IF('2017 Individual scores unweight'!C26="","",'2017 Individual scores unweight'!C26*'2017 Individual scores weighted'!CL26)</f>
        <v>585343.1</v>
      </c>
      <c r="D26" s="62">
        <f>IF('2017 Individual scores unweight'!D26="","",'2017 Individual scores unweight'!D26*'2017 Individual scores weighted'!CL26)</f>
        <v>471526.38611111109</v>
      </c>
      <c r="E26" s="62">
        <f>IF('2017 Individual scores unweight'!E26="","",'2017 Individual scores unweight'!E26*'2017 Individual scores weighted'!CL26)</f>
        <v>536564.50833333319</v>
      </c>
      <c r="F26" s="62">
        <f>IF('2017 Individual scores unweight'!F26="","",'2017 Individual scores unweight'!F26*'2017 Individual scores weighted'!CL26)</f>
        <v>401068.42037037032</v>
      </c>
      <c r="G26" s="62">
        <f>IF('2017 Individual scores unweight'!G26="","",'2017 Individual scores unweight'!G26*'2017 Individual scores weighted'!CL26)</f>
        <v>585343.1</v>
      </c>
      <c r="H26" s="62">
        <f>IF('2017 Individual scores unweight'!H26="","",'2017 Individual scores unweight'!H26*'2017 Individual scores weighted'!CL26)</f>
        <v>409740.17</v>
      </c>
      <c r="I26" s="62">
        <f>IF('2017 Individual scores unweight'!I26="","",'2017 Individual scores unweight'!I26*'2017 Individual scores weighted'!CL26)</f>
        <v>260152.48888888885</v>
      </c>
      <c r="J26" s="62">
        <f>IF('2017 Individual scores unweight'!J26="","",'2017 Individual scores unweight'!J26*'2017 Individual scores weighted'!CL26)</f>
        <v>314350.92407407402</v>
      </c>
      <c r="K26" s="62">
        <f>IF('2017 Individual scores unweight'!K26="","",'2017 Individual scores unweight'!K26*'2017 Individual scores weighted'!CL26)</f>
        <v>285167.15128205129</v>
      </c>
      <c r="L26" s="62">
        <f>IF('2017 Individual scores unweight'!L26="","",'2017 Individual scores unweight'!L26*'2017 Individual scores weighted'!CL26)</f>
        <v>274605.40493827162</v>
      </c>
      <c r="M26" s="62">
        <f>IF('2017 Individual scores unweight'!M26="","",'2017 Individual scores unweight'!M26*'2017 Individual scores weighted'!CL26)</f>
        <v>585343.1</v>
      </c>
      <c r="N26" s="62">
        <f>IF('2017 Individual scores unweight'!N26="","",'2017 Individual scores unweight'!N26*'2017 Individual scores weighted'!CL26)</f>
        <v>222213.58425925922</v>
      </c>
      <c r="O26" s="62">
        <f>IF('2017 Individual scores unweight'!O26="","",'2017 Individual scores unweight'!O26*'2017 Individual scores weighted'!CL26)</f>
        <v>585343.1</v>
      </c>
      <c r="P26" s="62">
        <f>IF('2017 Individual scores unweight'!P26="","",'2017 Individual scores unweight'!P26*'2017 Individual scores weighted'!CL26)</f>
        <v>265572.33240740735</v>
      </c>
      <c r="Q26" s="62">
        <f>IF('2017 Individual scores unweight'!Q26="","",'2017 Individual scores unweight'!Q26*'2017 Individual scores weighted'!CL26)</f>
        <v>585343.1</v>
      </c>
      <c r="R26" s="62">
        <f>IF('2017 Individual scores unweight'!R26="","",'2017 Individual scores unweight'!R26*'2017 Individual scores weighted'!CL26)</f>
        <v>255149.55641025639</v>
      </c>
      <c r="S26" s="62">
        <f>IF('2017 Individual scores unweight'!S26="","",'2017 Individual scores unweight'!S26*'2017 Individual scores weighted'!CL26)</f>
        <v>496654.75151515147</v>
      </c>
      <c r="T26" s="62">
        <f>IF('2017 Individual scores unweight'!T26="","",'2017 Individual scores unweight'!T26*'2017 Individual scores weighted'!CL26)</f>
        <v>269823.56164745748</v>
      </c>
      <c r="U26" s="62">
        <f>IF('2017 Individual scores unweight'!U26="","",'2017 Individual scores unweight'!U26*'2017 Individual scores weighted'!CL26)</f>
        <v>585343.1</v>
      </c>
      <c r="V26" s="62">
        <f>IF('2017 Individual scores unweight'!V26="","",'2017 Individual scores unweight'!V26*'2017 Individual scores weighted'!CL26)</f>
        <v>270158.35384615383</v>
      </c>
      <c r="W26" s="62">
        <f>IF('2017 Individual scores unweight'!W26="","",'2017 Individual scores unweight'!W26*'2017 Individual scores weighted'!CL26)</f>
        <v>455266.85555555555</v>
      </c>
      <c r="X26" s="62">
        <f>IF('2017 Individual scores unweight'!X26="","",'2017 Individual scores unweight'!X26*'2017 Individual scores weighted'!CL26)</f>
        <v>235763.19305555554</v>
      </c>
      <c r="Y26" s="62">
        <f>IF('2017 Individual scores unweight'!Y26="","",'2017 Individual scores unweight'!Y26*'2017 Individual scores weighted'!CL26)</f>
        <v>390228.73333333328</v>
      </c>
      <c r="Z26" s="62">
        <f>IF('2017 Individual scores unweight'!Z26="","",'2017 Individual scores unweight'!Z26*'2017 Individual scores weighted'!CL26)</f>
        <v>227633.42777777775</v>
      </c>
      <c r="AA26" s="62">
        <f>IF('2017 Individual scores unweight'!AA26="","",'2017 Individual scores unweight'!AA26*'2017 Individual scores weighted'!CL26)</f>
        <v>520304.97777777771</v>
      </c>
      <c r="AB26" s="62">
        <f>IF('2017 Individual scores unweight'!AB26="","",'2017 Individual scores unweight'!AB26*'2017 Individual scores weighted'!CL26)</f>
        <v>231246.65679012344</v>
      </c>
      <c r="AC26" s="62">
        <f>IF('2017 Individual scores unweight'!AC26="","",'2017 Individual scores unweight'!AC26*'2017 Individual scores weighted'!CL26)</f>
        <v>532130.09090909082</v>
      </c>
      <c r="AD26" s="62">
        <f>IF('2017 Individual scores unweight'!AD26="","",'2017 Individual scores unweight'!AD26*'2017 Individual scores weighted'!CL26)</f>
        <v>384316.17676767678</v>
      </c>
      <c r="AE26" s="62">
        <f>IF('2017 Individual scores unweight'!AE26="","",'2017 Individual scores unweight'!AE26*'2017 Individual scores weighted'!CL26)</f>
        <v>260152.48888888885</v>
      </c>
      <c r="AF26" s="62">
        <f>IF('2017 Individual scores unweight'!AF26="","",'2017 Individual scores unweight'!AF26*'2017 Individual scores weighted'!CL26)</f>
        <v>377221.10888888885</v>
      </c>
      <c r="AG26" s="62">
        <f>IF('2017 Individual scores unweight'!AG26="","",'2017 Individual scores unweight'!AG26*'2017 Individual scores weighted'!CL26)</f>
        <v>366578.50707070704</v>
      </c>
      <c r="AH26" s="62">
        <f>IF('2017 Individual scores unweight'!AH26="","",'2017 Individual scores unweight'!AH26*'2017 Individual scores weighted'!CL26)</f>
        <v>585343.1</v>
      </c>
      <c r="AI26" s="62">
        <f>IF('2017 Individual scores unweight'!AI26="","",'2017 Individual scores unweight'!AI26*'2017 Individual scores weighted'!CL26)</f>
        <v>419134.56543209875</v>
      </c>
      <c r="AJ26" s="62">
        <f>IF('2017 Individual scores unweight'!AJ26="","",'2017 Individual scores unweight'!AJ26*'2017 Individual scores weighted'!CL26)</f>
        <v>585343.1</v>
      </c>
      <c r="AK26" s="62">
        <f>IF('2017 Individual scores unweight'!AK26="","",'2017 Individual scores unweight'!AK26*'2017 Individual scores weighted'!CL26)</f>
        <v>422747.79444444436</v>
      </c>
      <c r="AL26" s="62">
        <f>IF('2017 Individual scores unweight'!AL26="","",'2017 Individual scores unweight'!AL26*'2017 Individual scores weighted'!CL26)</f>
        <v>585343.1</v>
      </c>
      <c r="AM26" s="62">
        <f>IF('2017 Individual scores unweight'!AM26="","",'2017 Individual scores unweight'!AM26*'2017 Individual scores weighted'!CL26)</f>
        <v>413878.95959595952</v>
      </c>
      <c r="AN26" s="62">
        <f>IF('2017 Individual scores unweight'!AN26="","",'2017 Individual scores unweight'!AN26*'2017 Individual scores weighted'!CL26)</f>
        <v>520304.97777777771</v>
      </c>
      <c r="AO26" s="62">
        <f>IF('2017 Individual scores unweight'!AO26="","",'2017 Individual scores unweight'!AO26*'2017 Individual scores weighted'!CL26)</f>
        <v>238473.11481481479</v>
      </c>
      <c r="AP26" s="62">
        <f>IF('2017 Individual scores unweight'!AP26="","",'2017 Individual scores unweight'!AP26*'2017 Individual scores weighted'!CL26)</f>
        <v>585343.1</v>
      </c>
      <c r="AQ26" s="62">
        <f>IF('2017 Individual scores unweight'!AQ26="","",'2017 Individual scores unweight'!AQ26*'2017 Individual scores weighted'!CL26)</f>
        <v>240641.05222222224</v>
      </c>
      <c r="AR26" s="62">
        <f>IF('2017 Individual scores unweight'!AR26="","",'2017 Individual scores unweight'!AR26*'2017 Individual scores weighted'!CL26)</f>
        <v>334481.77142857137</v>
      </c>
      <c r="AS26" s="62">
        <f>IF('2017 Individual scores unweight'!AS26="","",'2017 Individual scores unweight'!AS26*'2017 Individual scores weighted'!CL26)</f>
        <v>117068.61999999997</v>
      </c>
      <c r="AT26" s="62">
        <f>IF('2017 Individual scores unweight'!AT26="","",'2017 Individual scores unweight'!AT26*'2017 Individual scores weighted'!CL26)</f>
        <v>292671.55</v>
      </c>
      <c r="AU26" s="62">
        <f>IF('2017 Individual scores unweight'!AU26="","",'2017 Individual scores unweight'!AU26*'2017 Individual scores weighted'!CL26)</f>
        <v>273160.11333333328</v>
      </c>
      <c r="AV26" s="62">
        <f>IF('2017 Individual scores unweight'!AV26="","",'2017 Individual scores unweight'!AV26*'2017 Individual scores weighted'!CL26)</f>
        <v>230589.70606060605</v>
      </c>
      <c r="AW26" s="62">
        <f>IF('2017 Individual scores unweight'!AW26="","",'2017 Individual scores unweight'!AW26*'2017 Individual scores weighted'!CL26)</f>
        <v>105686.94861111109</v>
      </c>
      <c r="AX26" s="62">
        <f>IF('2017 Individual scores unweight'!AX26="","",'2017 Individual scores unweight'!AX26*'2017 Individual scores weighted'!CL26)</f>
        <v>165551.58383838381</v>
      </c>
      <c r="AY26" s="62">
        <f>IF('2017 Individual scores unweight'!AY26="","",'2017 Individual scores unweight'!AY26*'2017 Individual scores weighted'!CL26)</f>
        <v>283802.71515151509</v>
      </c>
      <c r="AZ26" s="62">
        <f>IF('2017 Individual scores unweight'!AZ26="","",'2017 Individual scores unweight'!AZ26*'2017 Individual scores weighted'!CL26)</f>
        <v>529735.50549999997</v>
      </c>
      <c r="BA26" s="62">
        <f>IF('2017 Individual scores unweight'!BA26="","",'2017 Individual scores unweight'!BA26*'2017 Individual scores weighted'!CL26)</f>
        <v>359154.96382716048</v>
      </c>
      <c r="BB26" s="62">
        <f>IF('2017 Individual scores unweight'!BB26="","",'2017 Individual scores unweight'!BB26*'2017 Individual scores weighted'!CL26)</f>
        <v>526808.78999999992</v>
      </c>
      <c r="BC26" s="62">
        <f>IF('2017 Individual scores unweight'!BC26="","",'2017 Individual scores unweight'!BC26*'2017 Individual scores weighted'!CL26)</f>
        <v>310737.69506172836</v>
      </c>
      <c r="BD26" s="62">
        <f>IF('2017 Individual scores unweight'!BD26="","",'2017 Individual scores unweight'!BD26*'2017 Individual scores weighted'!CL26)</f>
        <v>439007.32499999995</v>
      </c>
      <c r="BE26" s="62">
        <f>IF('2017 Individual scores unweight'!BE26="","",'2017 Individual scores unweight'!BE26*'2017 Individual scores weighted'!CL26)</f>
        <v>411908.10740740737</v>
      </c>
      <c r="BF26" s="62">
        <f>IF('2017 Individual scores unweight'!BF26="","",'2017 Individual scores unweight'!BF26*'2017 Individual scores weighted'!CL26)</f>
        <v>585343.1</v>
      </c>
      <c r="BG26" s="62">
        <f>IF('2017 Individual scores unweight'!BG26="","",'2017 Individual scores unweight'!BG26*'2017 Individual scores weighted'!CL26)</f>
        <v>325190.61111111112</v>
      </c>
      <c r="BH26" s="62">
        <f>IF('2017 Individual scores unweight'!BH26="","",'2017 Individual scores unweight'!BH26*'2017 Individual scores weighted'!CL26)</f>
        <v>512175.21249999997</v>
      </c>
      <c r="BI26" s="62">
        <f>IF('2017 Individual scores unweight'!BI26="","",'2017 Individual scores unweight'!BI26*'2017 Individual scores weighted'!CL26)</f>
        <v>357709.6722222222</v>
      </c>
      <c r="BJ26" s="62">
        <f>IF('2017 Individual scores unweight'!BJ26="","",'2017 Individual scores unweight'!BJ26*'2017 Individual scores weighted'!CL26)</f>
        <v>585343.1</v>
      </c>
      <c r="BK26" s="62">
        <f>IF('2017 Individual scores unweight'!BK26="","",'2017 Individual scores unweight'!BK26*'2017 Individual scores weighted'!CL26)</f>
        <v>390228.73333333328</v>
      </c>
      <c r="BL26" s="62">
        <f>IF('2017 Individual scores unweight'!BL26="","",'2017 Individual scores unweight'!BL26*'2017 Individual scores weighted'!CL26)</f>
        <v>445846.18209427607</v>
      </c>
      <c r="BM26" s="62">
        <f>IF('2017 Individual scores unweight'!BM26="","",'2017 Individual scores unweight'!BM26*'2017 Individual scores weighted'!CL26)</f>
        <v>249312.80185185181</v>
      </c>
      <c r="BN26" s="62">
        <f>IF('2017 Individual scores unweight'!BN26="","",'2017 Individual scores unweight'!BN26*'2017 Individual scores weighted'!CL26)</f>
        <v>117068.61999999997</v>
      </c>
      <c r="BO26" s="62">
        <f>IF('2017 Individual scores unweight'!BO26="","",'2017 Individual scores unweight'!BO26*'2017 Individual scores weighted'!CL26)</f>
        <v>94600.905050505055</v>
      </c>
      <c r="BP26" s="62">
        <f>IF('2017 Individual scores unweight'!BP26="","",'2017 Individual scores unweight'!BP26*'2017 Individual scores weighted'!CL26)</f>
        <v>118251.13131313132</v>
      </c>
      <c r="BQ26" s="62">
        <f>IF('2017 Individual scores unweight'!BQ26="","",'2017 Individual scores unweight'!BQ26*'2017 Individual scores weighted'!CL26)</f>
        <v>118251.13131313132</v>
      </c>
      <c r="BR26" s="62">
        <f>IF('2017 Individual scores unweight'!BR26="","",'2017 Individual scores unweight'!BR26*'2017 Individual scores weighted'!CL26)</f>
        <v>159639.02727272725</v>
      </c>
      <c r="BS26" s="62">
        <f>IF('2017 Individual scores unweight'!BS26="","",'2017 Individual scores unweight'!BS26*'2017 Individual scores weighted'!CL26)</f>
        <v>150400.65763888886</v>
      </c>
      <c r="BT26" s="62">
        <f>IF('2017 Individual scores unweight'!BT26="","",'2017 Individual scores unweight'!BT26*'2017 Individual scores weighted'!CL26)</f>
        <v>52030.497777777775</v>
      </c>
      <c r="BU26" s="62">
        <f>IF('2017 Individual scores unweight'!BU26="","",'2017 Individual scores unweight'!BU26*'2017 Individual scores weighted'!CL26)</f>
        <v>45526.685555555545</v>
      </c>
      <c r="BV26" s="62">
        <f>IF('2017 Individual scores unweight'!BV26="","",'2017 Individual scores unweight'!BV26*'2017 Individual scores weighted'!CL26)</f>
        <v>205954.05370370371</v>
      </c>
      <c r="BW26" s="62">
        <f>IF('2017 Individual scores unweight'!BW26="","",'2017 Individual scores unweight'!BW26*'2017 Individual scores weighted'!CL26)</f>
        <v>298091.39351851848</v>
      </c>
      <c r="BX26" s="62">
        <f>IF('2017 Individual scores unweight'!BX26="","",'2017 Individual scores unweight'!BX26*'2017 Individual scores weighted'!CL26)</f>
        <v>428167.63796296297</v>
      </c>
      <c r="BY26" s="62">
        <f>IF('2017 Individual scores unweight'!BY26="","",'2017 Individual scores unweight'!BY26*'2017 Individual scores weighted'!CL26)</f>
        <v>444427.16851851845</v>
      </c>
      <c r="BZ26" s="62">
        <f>IF('2017 Individual scores unweight'!BZ26="","",'2017 Individual scores unweight'!BZ26*'2017 Individual scores weighted'!CL26)</f>
        <v>428167.63796296285</v>
      </c>
      <c r="CA26" s="62">
        <f>IF('2017 Individual scores unweight'!CA26="","",'2017 Individual scores unweight'!CA26*'2017 Individual scores weighted'!CL26)</f>
        <v>411908.10740740737</v>
      </c>
      <c r="CB26" s="62">
        <f>IF('2017 Individual scores unweight'!CB26="","",'2017 Individual scores unweight'!CB26*'2017 Individual scores weighted'!CL26)</f>
        <v>439007.32499999995</v>
      </c>
      <c r="CC26" s="62">
        <f>IF('2017 Individual scores unweight'!CC26="","",'2017 Individual scores unweight'!CC26*'2017 Individual scores weighted'!CL26)</f>
        <v>250861.32857142854</v>
      </c>
      <c r="CD26" s="62">
        <f>IF('2017 Individual scores unweight'!CD26="","",'2017 Individual scores unweight'!CD26*'2017 Individual scores weighted'!CL26)</f>
        <v>130076.24444444443</v>
      </c>
      <c r="CE26" s="62" t="str">
        <f>IF('2017 Individual scores unweight'!CE26="","",'2017 Individual scores unweight'!CE26*'2017 Individual scores weighted'!CL26)</f>
        <v/>
      </c>
      <c r="CF26" s="62">
        <f>IF('2017 Individual scores unweight'!CF26="","",'2017 Individual scores unweight'!CF26*'2017 Individual scores weighted'!CL26)</f>
        <v>97557.18333333332</v>
      </c>
      <c r="CG26" s="62" t="str">
        <f>IF('2017 Individual scores unweight'!CG26="","",'2017 Individual scores unweight'!CG26*'2017 Individual scores weighted'!CL26)</f>
        <v/>
      </c>
      <c r="CH26" s="62">
        <f>IF('2017 Individual scores unweight'!CH26="","",'2017 Individual scores unweight'!CH26*'2017 Individual scores weighted'!CL26)</f>
        <v>351205.86</v>
      </c>
      <c r="CI26" s="62">
        <f>IF('2017 Individual scores unweight'!CI26="","",'2017 Individual scores unweight'!CI26*'2017 Individual scores weighted'!CL26)</f>
        <v>157949.72539682538</v>
      </c>
      <c r="CJ26" s="62">
        <f>IF('2017 Individual scores unweight'!CJ26="","",'2017 Individual scores unweight'!CJ26*'2017 Individual scores weighted'!CL26)</f>
        <v>455266.85555555555</v>
      </c>
      <c r="CK26" s="62">
        <f>IF('2017 Individual scores unweight'!CK26="","",'2017 Individual scores unweight'!CK26*'2017 Individual scores weighted'!CL26)</f>
        <v>238473.11481481479</v>
      </c>
      <c r="CL26">
        <v>5853.4309999999996</v>
      </c>
    </row>
    <row r="27" spans="1:90">
      <c r="A27" s="60" t="s">
        <v>122</v>
      </c>
      <c r="B27" s="61" t="s">
        <v>134</v>
      </c>
      <c r="C27" s="62">
        <f>IF('2017 Individual scores unweight'!C27="","",'2017 Individual scores unweight'!C27*'2017 Individual scores weighted'!CL27)</f>
        <v>169342.70769230768</v>
      </c>
      <c r="D27" s="62">
        <f>IF('2017 Individual scores unweight'!D27="","",'2017 Individual scores unweight'!D27*'2017 Individual scores weighted'!CL27)</f>
        <v>119755.08611111112</v>
      </c>
      <c r="E27" s="62">
        <f>IF('2017 Individual scores unweight'!E27="","",'2017 Individual scores unweight'!E27*'2017 Individual scores weighted'!CL27)</f>
        <v>206386.42499999999</v>
      </c>
      <c r="F27" s="62">
        <f>IF('2017 Individual scores unweight'!F27="","",'2017 Individual scores unweight'!F27*'2017 Individual scores weighted'!CL27)</f>
        <v>138980.75757575757</v>
      </c>
      <c r="G27" s="62">
        <f>IF('2017 Individual scores unweight'!G27="","",'2017 Individual scores unweight'!G27*'2017 Individual scores weighted'!CL27)</f>
        <v>183454.59999999998</v>
      </c>
      <c r="H27" s="62">
        <f>IF('2017 Individual scores unweight'!H27="","",'2017 Individual scores unweight'!H27*'2017 Individual scores weighted'!CL27)</f>
        <v>136201.1424242424</v>
      </c>
      <c r="I27" s="62">
        <f>IF('2017 Individual scores unweight'!I27="","",'2017 Individual scores unweight'!I27*'2017 Individual scores weighted'!CL27)</f>
        <v>160522.77499999999</v>
      </c>
      <c r="J27" s="62">
        <f>IF('2017 Individual scores unweight'!J27="","",'2017 Individual scores unweight'!J27*'2017 Individual scores weighted'!CL27)</f>
        <v>116743.83636363635</v>
      </c>
      <c r="K27" s="62">
        <f>IF('2017 Individual scores unweight'!K27="","",'2017 Individual scores unweight'!K27*'2017 Individual scores weighted'!CL27)</f>
        <v>133222.98333333331</v>
      </c>
      <c r="L27" s="62">
        <f>IF('2017 Individual scores unweight'!L27="","",'2017 Individual scores unweight'!L27*'2017 Individual scores weighted'!CL27)</f>
        <v>187822.56666666665</v>
      </c>
      <c r="M27" s="62">
        <f>IF('2017 Individual scores unweight'!M27="","",'2017 Individual scores unweight'!M27*'2017 Individual scores weighted'!CL27)</f>
        <v>98279.25</v>
      </c>
      <c r="N27" s="62">
        <f>IF('2017 Individual scores unweight'!N27="","",'2017 Individual scores unweight'!N27*'2017 Individual scores weighted'!CL27)</f>
        <v>42335.676923076921</v>
      </c>
      <c r="O27" s="62">
        <f>IF('2017 Individual scores unweight'!O27="","",'2017 Individual scores unweight'!O27*'2017 Individual scores weighted'!CL27)</f>
        <v>196558.5</v>
      </c>
      <c r="P27" s="62">
        <f>IF('2017 Individual scores unweight'!P27="","",'2017 Individual scores unweight'!P27*'2017 Individual scores weighted'!CL27)</f>
        <v>74255.43333333332</v>
      </c>
      <c r="Q27" s="62">
        <f>IF('2017 Individual scores unweight'!Q27="","",'2017 Individual scores unweight'!Q27*'2017 Individual scores weighted'!CL27)</f>
        <v>235870.19999999998</v>
      </c>
      <c r="R27" s="62">
        <f>IF('2017 Individual scores unweight'!R27="","",'2017 Individual scores unweight'!R27*'2017 Individual scores weighted'!CL27)</f>
        <v>111383.15000000001</v>
      </c>
      <c r="S27" s="62">
        <f>IF('2017 Individual scores unweight'!S27="","",'2017 Individual scores unweight'!S27*'2017 Individual scores weighted'!CL27)</f>
        <v>157246.80000000002</v>
      </c>
      <c r="T27" s="62">
        <f>IF('2017 Individual scores unweight'!T27="","",'2017 Individual scores unweight'!T27*'2017 Individual scores weighted'!CL27)</f>
        <v>76708.214615384612</v>
      </c>
      <c r="U27" s="62">
        <f>IF('2017 Individual scores unweight'!U27="","",'2017 Individual scores unweight'!U27*'2017 Individual scores weighted'!CL27)</f>
        <v>196558.5</v>
      </c>
      <c r="V27" s="62">
        <f>IF('2017 Individual scores unweight'!V27="","",'2017 Individual scores unweight'!V27*'2017 Individual scores weighted'!CL27)</f>
        <v>89543.316666666666</v>
      </c>
      <c r="W27" s="62">
        <f>IF('2017 Individual scores unweight'!W27="","",'2017 Individual scores unweight'!W27*'2017 Individual scores weighted'!CL27)</f>
        <v>137590.95000000001</v>
      </c>
      <c r="X27" s="62">
        <f>IF('2017 Individual scores unweight'!X27="","",'2017 Individual scores unweight'!X27*'2017 Individual scores weighted'!CL27)</f>
        <v>68207.479487179487</v>
      </c>
      <c r="Y27" s="62">
        <f>IF('2017 Individual scores unweight'!Y27="","",'2017 Individual scores unweight'!Y27*'2017 Individual scores weighted'!CL27)</f>
        <v>137590.95000000001</v>
      </c>
      <c r="Z27" s="62">
        <f>IF('2017 Individual scores unweight'!Z27="","",'2017 Individual scores unweight'!Z27*'2017 Individual scores weighted'!CL27)</f>
        <v>79967.389743589738</v>
      </c>
      <c r="AA27" s="62">
        <f>IF('2017 Individual scores unweight'!AA27="","",'2017 Individual scores unweight'!AA27*'2017 Individual scores weighted'!CL27)</f>
        <v>157246.79999999999</v>
      </c>
      <c r="AB27" s="62">
        <f>IF('2017 Individual scores unweight'!AB27="","",'2017 Individual scores unweight'!AB27*'2017 Individual scores weighted'!CL27)</f>
        <v>54095.587179487171</v>
      </c>
      <c r="AC27" s="62">
        <f>IF('2017 Individual scores unweight'!AC27="","",'2017 Individual scores unweight'!AC27*'2017 Individual scores weighted'!CL27)</f>
        <v>157246.79999999999</v>
      </c>
      <c r="AD27" s="62">
        <f>IF('2017 Individual scores unweight'!AD27="","",'2017 Individual scores unweight'!AD27*'2017 Individual scores weighted'!CL27)</f>
        <v>91727.299999999988</v>
      </c>
      <c r="AE27" s="62">
        <f>IF('2017 Individual scores unweight'!AE27="","",'2017 Individual scores unweight'!AE27*'2017 Individual scores weighted'!CL27)</f>
        <v>108191.17435897434</v>
      </c>
      <c r="AF27" s="62">
        <f>IF('2017 Individual scores unweight'!AF27="","",'2017 Individual scores unweight'!AF27*'2017 Individual scores weighted'!CL27)</f>
        <v>152878.83333333334</v>
      </c>
      <c r="AG27" s="62">
        <f>IF('2017 Individual scores unweight'!AG27="","",'2017 Individual scores unweight'!AG27*'2017 Individual scores weighted'!CL27)</f>
        <v>136414.95897435897</v>
      </c>
      <c r="AH27" s="62">
        <f>IF('2017 Individual scores unweight'!AH27="","",'2017 Individual scores unweight'!AH27*'2017 Individual scores weighted'!CL27)</f>
        <v>235870.19999999998</v>
      </c>
      <c r="AI27" s="62">
        <f>IF('2017 Individual scores unweight'!AI27="","",'2017 Individual scores unweight'!AI27*'2017 Individual scores weighted'!CL27)</f>
        <v>148174.8692307692</v>
      </c>
      <c r="AJ27" s="62">
        <f>IF('2017 Individual scores unweight'!AJ27="","",'2017 Individual scores unweight'!AJ27*'2017 Individual scores weighted'!CL27)</f>
        <v>183454.59999999998</v>
      </c>
      <c r="AK27" s="62">
        <f>IF('2017 Individual scores unweight'!AK27="","",'2017 Individual scores unweight'!AK27*'2017 Individual scores weighted'!CL27)</f>
        <v>101919.2222222222</v>
      </c>
      <c r="AL27" s="62">
        <f>IF('2017 Individual scores unweight'!AL27="","",'2017 Individual scores unweight'!AL27*'2017 Individual scores weighted'!CL27)</f>
        <v>216214.34999999998</v>
      </c>
      <c r="AM27" s="62">
        <f>IF('2017 Individual scores unweight'!AM27="","",'2017 Individual scores unweight'!AM27*'2017 Individual scores weighted'!CL27)</f>
        <v>93911.283333333311</v>
      </c>
      <c r="AN27" s="62">
        <f>IF('2017 Individual scores unweight'!AN27="","",'2017 Individual scores unweight'!AN27*'2017 Individual scores weighted'!CL27)</f>
        <v>148174.86923076923</v>
      </c>
      <c r="AO27" s="62">
        <f>IF('2017 Individual scores unweight'!AO27="","",'2017 Individual scores unweight'!AO27*'2017 Individual scores weighted'!CL27)</f>
        <v>70559.461538461532</v>
      </c>
      <c r="AP27" s="62">
        <f>IF('2017 Individual scores unweight'!AP27="","",'2017 Individual scores unweight'!AP27*'2017 Individual scores weighted'!CL27)</f>
        <v>216214.34999999998</v>
      </c>
      <c r="AQ27" s="62">
        <f>IF('2017 Individual scores unweight'!AQ27="","",'2017 Individual scores unweight'!AQ27*'2017 Individual scores weighted'!CL27)</f>
        <v>100463.23333333332</v>
      </c>
      <c r="AR27" s="62">
        <f>IF('2017 Individual scores unweight'!AR27="","",'2017 Individual scores unweight'!AR27*'2017 Individual scores weighted'!CL27)</f>
        <v>137590.95000000001</v>
      </c>
      <c r="AS27" s="62">
        <f>IF('2017 Individual scores unweight'!AS27="","",'2017 Individual scores unweight'!AS27*'2017 Individual scores weighted'!CL27)</f>
        <v>65855.497435897429</v>
      </c>
      <c r="AT27" s="62">
        <f>IF('2017 Individual scores unweight'!AT27="","",'2017 Individual scores unweight'!AT27*'2017 Individual scores weighted'!CL27)</f>
        <v>187822.56666666665</v>
      </c>
      <c r="AU27" s="62">
        <f>IF('2017 Individual scores unweight'!AU27="","",'2017 Individual scores unweight'!AU27*'2017 Individual scores weighted'!CL27)</f>
        <v>146326.88333333333</v>
      </c>
      <c r="AV27" s="62">
        <f>IF('2017 Individual scores unweight'!AV27="","",'2017 Individual scores unweight'!AV27*'2017 Individual scores weighted'!CL27)</f>
        <v>104831.2</v>
      </c>
      <c r="AW27" s="62">
        <f>IF('2017 Individual scores unweight'!AW27="","",'2017 Individual scores unweight'!AW27*'2017 Individual scores weighted'!CL27)</f>
        <v>172336.1393939394</v>
      </c>
      <c r="AX27" s="62">
        <f>IF('2017 Individual scores unweight'!AX27="","",'2017 Individual scores unweight'!AX27*'2017 Individual scores weighted'!CL27)</f>
        <v>159430.78333333333</v>
      </c>
      <c r="AY27" s="62">
        <f>IF('2017 Individual scores unweight'!AY27="","",'2017 Individual scores unweight'!AY27*'2017 Individual scores weighted'!CL27)</f>
        <v>152878.83333333334</v>
      </c>
      <c r="AZ27" s="62">
        <f>IF('2017 Individual scores unweight'!AZ27="","",'2017 Individual scores unweight'!AZ27*'2017 Individual scores weighted'!CL27)</f>
        <v>220498.31730769228</v>
      </c>
      <c r="BA27" s="62">
        <f>IF('2017 Individual scores unweight'!BA27="","",'2017 Individual scores unweight'!BA27*'2017 Individual scores weighted'!CL27)</f>
        <v>153898.02555555553</v>
      </c>
      <c r="BB27" s="62">
        <f>IF('2017 Individual scores unweight'!BB27="","",'2017 Individual scores unweight'!BB27*'2017 Individual scores weighted'!CL27)</f>
        <v>254014.06153846154</v>
      </c>
      <c r="BC27" s="62">
        <f>IF('2017 Individual scores unweight'!BC27="","",'2017 Individual scores unweight'!BC27*'2017 Individual scores weighted'!CL27)</f>
        <v>171694.68974358973</v>
      </c>
      <c r="BD27" s="62">
        <f>IF('2017 Individual scores unweight'!BD27="","",'2017 Individual scores unweight'!BD27*'2017 Individual scores weighted'!CL27)</f>
        <v>183454.59999999998</v>
      </c>
      <c r="BE27" s="62">
        <f>IF('2017 Individual scores unweight'!BE27="","",'2017 Individual scores unweight'!BE27*'2017 Individual scores weighted'!CL27)</f>
        <v>129947.00833333333</v>
      </c>
      <c r="BF27" s="62">
        <f>IF('2017 Individual scores unweight'!BF27="","",'2017 Individual scores unweight'!BF27*'2017 Individual scores weighted'!CL27)</f>
        <v>183454.59999999998</v>
      </c>
      <c r="BG27" s="62">
        <f>IF('2017 Individual scores unweight'!BG27="","",'2017 Individual scores unweight'!BG27*'2017 Individual scores weighted'!CL27)</f>
        <v>142686.91111111111</v>
      </c>
      <c r="BH27" s="62">
        <f>IF('2017 Individual scores unweight'!BH27="","",'2017 Individual scores unweight'!BH27*'2017 Individual scores weighted'!CL27)</f>
        <v>206386.42499999999</v>
      </c>
      <c r="BI27" s="62">
        <f>IF('2017 Individual scores unweight'!BI27="","",'2017 Individual scores unweight'!BI27*'2017 Individual scores weighted'!CL27)</f>
        <v>129947.00833333333</v>
      </c>
      <c r="BJ27" s="62">
        <f>IF('2017 Individual scores unweight'!BJ27="","",'2017 Individual scores unweight'!BJ27*'2017 Individual scores weighted'!CL27)</f>
        <v>275181.90000000002</v>
      </c>
      <c r="BK27" s="62">
        <f>IF('2017 Individual scores unweight'!BK27="","",'2017 Individual scores unweight'!BK27*'2017 Individual scores weighted'!CL27)</f>
        <v>195214.51025641026</v>
      </c>
      <c r="BL27" s="62">
        <f>IF('2017 Individual scores unweight'!BL27="","",'2017 Individual scores unweight'!BL27*'2017 Individual scores weighted'!CL27)</f>
        <v>171929.88794871795</v>
      </c>
      <c r="BM27" s="62">
        <f>IF('2017 Individual scores unweight'!BM27="","",'2017 Individual scores unweight'!BM27*'2017 Individual scores weighted'!CL27)</f>
        <v>120119.08333333333</v>
      </c>
      <c r="BN27" s="62">
        <f>IF('2017 Individual scores unweight'!BN27="","",'2017 Individual scores unweight'!BN27*'2017 Individual scores weighted'!CL27)</f>
        <v>82319.371794871797</v>
      </c>
      <c r="BO27" s="62">
        <f>IF('2017 Individual scores unweight'!BO27="","",'2017 Individual scores unweight'!BO27*'2017 Individual scores weighted'!CL27)</f>
        <v>65519.499999999993</v>
      </c>
      <c r="BP27" s="62">
        <f>IF('2017 Individual scores unweight'!BP27="","",'2017 Individual scores unweight'!BP27*'2017 Individual scores weighted'!CL27)</f>
        <v>82319.371794871797</v>
      </c>
      <c r="BQ27" s="62">
        <f>IF('2017 Individual scores unweight'!BQ27="","",'2017 Individual scores unweight'!BQ27*'2017 Individual scores weighted'!CL27)</f>
        <v>165982.73333333334</v>
      </c>
      <c r="BR27" s="62">
        <f>IF('2017 Individual scores unweight'!BR27="","",'2017 Individual scores unweight'!BR27*'2017 Individual scores weighted'!CL27)</f>
        <v>101135.22820512819</v>
      </c>
      <c r="BS27" s="62">
        <f>IF('2017 Individual scores unweight'!BS27="","",'2017 Individual scores unweight'!BS27*'2017 Individual scores weighted'!CL27)</f>
        <v>138682.94166666665</v>
      </c>
      <c r="BT27" s="62">
        <f>IF('2017 Individual scores unweight'!BT27="","",'2017 Individual scores unweight'!BT27*'2017 Individual scores weighted'!CL27)</f>
        <v>168166.71666666665</v>
      </c>
      <c r="BU27" s="62">
        <f>IF('2017 Individual scores unweight'!BU27="","",'2017 Individual scores unweight'!BU27*'2017 Individual scores weighted'!CL27)</f>
        <v>65519.499999999993</v>
      </c>
      <c r="BV27" s="62">
        <f>IF('2017 Individual scores unweight'!BV27="","",'2017 Individual scores unweight'!BV27*'2017 Individual scores weighted'!CL27)</f>
        <v>174718.66666666666</v>
      </c>
      <c r="BW27" s="62">
        <f>IF('2017 Individual scores unweight'!BW27="","",'2017 Individual scores unweight'!BW27*'2017 Individual scores weighted'!CL27)</f>
        <v>146326.88333333333</v>
      </c>
      <c r="BX27" s="62">
        <f>IF('2017 Individual scores unweight'!BX27="","",'2017 Individual scores unweight'!BX27*'2017 Individual scores weighted'!CL27)</f>
        <v>209662.4</v>
      </c>
      <c r="BY27" s="62">
        <f>IF('2017 Individual scores unweight'!BY27="","",'2017 Individual scores unweight'!BY27*'2017 Individual scores weighted'!CL27)</f>
        <v>220582.31666666665</v>
      </c>
      <c r="BZ27" s="62">
        <f>IF('2017 Individual scores unweight'!BZ27="","",'2017 Individual scores unweight'!BZ27*'2017 Individual scores weighted'!CL27)</f>
        <v>214030.36666666664</v>
      </c>
      <c r="CA27" s="62">
        <f>IF('2017 Individual scores unweight'!CA27="","",'2017 Individual scores unweight'!CA27*'2017 Individual scores weighted'!CL27)</f>
        <v>194374.51666666666</v>
      </c>
      <c r="CB27" s="62">
        <f>IF('2017 Individual scores unweight'!CB27="","",'2017 Individual scores unweight'!CB27*'2017 Individual scores weighted'!CL27)</f>
        <v>196558.5</v>
      </c>
      <c r="CC27" s="62">
        <f>IF('2017 Individual scores unweight'!CC27="","",'2017 Individual scores unweight'!CC27*'2017 Individual scores weighted'!CL27)</f>
        <v>96431.264102564106</v>
      </c>
      <c r="CD27" s="62">
        <f>IF('2017 Individual scores unweight'!CD27="","",'2017 Individual scores unweight'!CD27*'2017 Individual scores weighted'!CL27)</f>
        <v>117935.09999999999</v>
      </c>
      <c r="CE27" s="62">
        <f>IF('2017 Individual scores unweight'!CE27="","",'2017 Individual scores unweight'!CE27*'2017 Individual scores weighted'!CL27)</f>
        <v>63503.515384615384</v>
      </c>
      <c r="CF27" s="62">
        <f>IF('2017 Individual scores unweight'!CF27="","",'2017 Individual scores unweight'!CF27*'2017 Individual scores weighted'!CL27)</f>
        <v>84671.353846153841</v>
      </c>
      <c r="CG27" s="62">
        <f>IF('2017 Individual scores unweight'!CG27="","",'2017 Individual scores unweight'!CG27*'2017 Individual scores weighted'!CL27)</f>
        <v>50033.072727272724</v>
      </c>
      <c r="CH27" s="62">
        <f>IF('2017 Individual scores unweight'!CH27="","",'2017 Individual scores unweight'!CH27*'2017 Individual scores weighted'!CL27)</f>
        <v>117935.09999999999</v>
      </c>
      <c r="CI27" s="62">
        <f>IF('2017 Individual scores unweight'!CI27="","",'2017 Individual scores unweight'!CI27*'2017 Individual scores weighted'!CL27)</f>
        <v>65855.497435897429</v>
      </c>
      <c r="CJ27" s="62">
        <f>IF('2017 Individual scores unweight'!CJ27="","",'2017 Individual scores unweight'!CJ27*'2017 Individual scores weighted'!CL27)</f>
        <v>137590.95000000001</v>
      </c>
      <c r="CK27" s="62">
        <f>IF('2017 Individual scores unweight'!CK27="","",'2017 Individual scores unweight'!CK27*'2017 Individual scores weighted'!CL27)</f>
        <v>91727.299999999988</v>
      </c>
      <c r="CL27">
        <v>2751.819</v>
      </c>
    </row>
    <row r="28" spans="1:90">
      <c r="A28" s="60" t="s">
        <v>119</v>
      </c>
      <c r="B28" s="61" t="s">
        <v>135</v>
      </c>
      <c r="C28" s="62">
        <f>IF('2017 Individual scores unweight'!C28="","",'2017 Individual scores unweight'!C28*'2017 Individual scores weighted'!CL28)</f>
        <v>1805749.5</v>
      </c>
      <c r="D28" s="62">
        <f>IF('2017 Individual scores unweight'!D28="","",'2017 Individual scores unweight'!D28*'2017 Individual scores weighted'!CL28)</f>
        <v>1384407.95</v>
      </c>
      <c r="E28" s="62">
        <f>IF('2017 Individual scores unweight'!E28="","",'2017 Individual scores unweight'!E28*'2017 Individual scores weighted'!CL28)</f>
        <v>1444599.5999999999</v>
      </c>
      <c r="F28" s="62">
        <f>IF('2017 Individual scores unweight'!F28="","",'2017 Individual scores unweight'!F28*'2017 Individual scores weighted'!CL28)</f>
        <v>882810.8666666667</v>
      </c>
      <c r="G28" s="62">
        <f>IF('2017 Individual scores unweight'!G28="","",'2017 Individual scores unweight'!G28*'2017 Individual scores weighted'!CL28)</f>
        <v>1625174.5499999998</v>
      </c>
      <c r="H28" s="62">
        <f>IF('2017 Individual scores unweight'!H28="","",'2017 Individual scores unweight'!H28*'2017 Individual scores weighted'!CL28)</f>
        <v>1043321.9333333332</v>
      </c>
      <c r="I28" s="62">
        <f>IF('2017 Individual scores unweight'!I28="","",'2017 Individual scores unweight'!I28*'2017 Individual scores weighted'!CL28)</f>
        <v>1625174.5499999998</v>
      </c>
      <c r="J28" s="62">
        <f>IF('2017 Individual scores unweight'!J28="","",'2017 Individual scores unweight'!J28*'2017 Individual scores weighted'!CL28)</f>
        <v>862746.98333333316</v>
      </c>
      <c r="K28" s="62">
        <f>IF('2017 Individual scores unweight'!K28="","",'2017 Individual scores unweight'!K28*'2017 Individual scores weighted'!CL28)</f>
        <v>936314.5555555555</v>
      </c>
      <c r="L28" s="62">
        <f>IF('2017 Individual scores unweight'!L28="","",'2017 Individual scores unweight'!L28*'2017 Individual scores weighted'!CL28)</f>
        <v>652076.20833333326</v>
      </c>
      <c r="M28" s="62">
        <f>IF('2017 Individual scores unweight'!M28="","",'2017 Individual scores unweight'!M28*'2017 Individual scores weighted'!CL28)</f>
        <v>1083449.7</v>
      </c>
      <c r="N28" s="62">
        <f>IF('2017 Individual scores unweight'!N28="","",'2017 Individual scores unweight'!N28*'2017 Individual scores weighted'!CL28)</f>
        <v>521660.96666666662</v>
      </c>
      <c r="O28" s="62">
        <f>IF('2017 Individual scores unweight'!O28="","",'2017 Individual scores unweight'!O28*'2017 Individual scores weighted'!CL28)</f>
        <v>1444599.5999999999</v>
      </c>
      <c r="P28" s="62">
        <f>IF('2017 Individual scores unweight'!P28="","",'2017 Individual scores unweight'!P28*'2017 Individual scores weighted'!CL28)</f>
        <v>742363.68333333335</v>
      </c>
      <c r="Q28" s="62">
        <f>IF('2017 Individual scores unweight'!Q28="","",'2017 Individual scores unweight'!Q28*'2017 Individual scores weighted'!CL28)</f>
        <v>902874.75</v>
      </c>
      <c r="R28" s="62">
        <f>IF('2017 Individual scores unweight'!R28="","",'2017 Individual scores unweight'!R28*'2017 Individual scores weighted'!CL28)</f>
        <v>300958.24999999994</v>
      </c>
      <c r="S28" s="62">
        <f>IF('2017 Individual scores unweight'!S28="","",'2017 Individual scores unweight'!S28*'2017 Individual scores weighted'!CL28)</f>
        <v>999181.3899999999</v>
      </c>
      <c r="T28" s="62">
        <f>IF('2017 Individual scores unweight'!T28="","",'2017 Individual scores unweight'!T28*'2017 Individual scores weighted'!CL28)</f>
        <v>469049.00592592586</v>
      </c>
      <c r="U28" s="62">
        <f>IF('2017 Individual scores unweight'!U28="","",'2017 Individual scores unweight'!U28*'2017 Individual scores weighted'!CL28)</f>
        <v>1444599.5999999999</v>
      </c>
      <c r="V28" s="62">
        <f>IF('2017 Individual scores unweight'!V28="","",'2017 Individual scores unweight'!V28*'2017 Individual scores weighted'!CL28)</f>
        <v>642044.2666666666</v>
      </c>
      <c r="W28" s="62">
        <f>IF('2017 Individual scores unweight'!W28="","",'2017 Individual scores unweight'!W28*'2017 Individual scores weighted'!CL28)</f>
        <v>1203832.9999999998</v>
      </c>
      <c r="X28" s="62">
        <f>IF('2017 Individual scores unweight'!X28="","",'2017 Individual scores unweight'!X28*'2017 Individual scores weighted'!CL28)</f>
        <v>579623.29629629629</v>
      </c>
      <c r="Y28" s="62">
        <f>IF('2017 Individual scores unweight'!Y28="","",'2017 Individual scores unweight'!Y28*'2017 Individual scores weighted'!CL28)</f>
        <v>361149.89999999997</v>
      </c>
      <c r="Z28" s="62">
        <f>IF('2017 Individual scores unweight'!Z28="","",'2017 Individual scores unweight'!Z28*'2017 Individual scores weighted'!CL28)</f>
        <v>200638.83333333331</v>
      </c>
      <c r="AA28" s="62">
        <f>IF('2017 Individual scores unweight'!AA28="","",'2017 Individual scores unweight'!AA28*'2017 Individual scores weighted'!CL28)</f>
        <v>722299.79999999993</v>
      </c>
      <c r="AB28" s="62">
        <f>IF('2017 Individual scores unweight'!AB28="","",'2017 Individual scores unweight'!AB28*'2017 Individual scores weighted'!CL28)</f>
        <v>300958.24999999994</v>
      </c>
      <c r="AC28" s="62">
        <f>IF('2017 Individual scores unweight'!AC28="","",'2017 Individual scores unweight'!AC28*'2017 Individual scores weighted'!CL28)</f>
        <v>1264024.6499999999</v>
      </c>
      <c r="AD28" s="62">
        <f>IF('2017 Individual scores unweight'!AD28="","",'2017 Individual scores unweight'!AD28*'2017 Individual scores weighted'!CL28)</f>
        <v>621980.38333333319</v>
      </c>
      <c r="AE28" s="62">
        <f>IF('2017 Individual scores unweight'!AE28="","",'2017 Individual scores unweight'!AE28*'2017 Individual scores weighted'!CL28)</f>
        <v>521660.96666666662</v>
      </c>
      <c r="AF28" s="62">
        <f>IF('2017 Individual scores unweight'!AF28="","",'2017 Individual scores unweight'!AF28*'2017 Individual scores weighted'!CL28)</f>
        <v>1123577.4666666666</v>
      </c>
      <c r="AG28" s="62">
        <f>IF('2017 Individual scores unweight'!AG28="","",'2017 Individual scores unweight'!AG28*'2017 Individual scores weighted'!CL28)</f>
        <v>983130.28333333333</v>
      </c>
      <c r="AH28" s="62">
        <f>IF('2017 Individual scores unweight'!AH28="","",'2017 Individual scores unweight'!AH28*'2017 Individual scores weighted'!CL28)</f>
        <v>1805749.5</v>
      </c>
      <c r="AI28" s="62">
        <f>IF('2017 Individual scores unweight'!AI28="","",'2017 Individual scores unweight'!AI28*'2017 Individual scores weighted'!CL28)</f>
        <v>1243960.7666666666</v>
      </c>
      <c r="AJ28" s="62">
        <f>IF('2017 Individual scores unweight'!AJ28="","",'2017 Individual scores unweight'!AJ28*'2017 Individual scores weighted'!CL28)</f>
        <v>1625174.5499999998</v>
      </c>
      <c r="AK28" s="62">
        <f>IF('2017 Individual scores unweight'!AK28="","",'2017 Individual scores unweight'!AK28*'2017 Individual scores weighted'!CL28)</f>
        <v>1143641.3500000001</v>
      </c>
      <c r="AL28" s="62">
        <f>IF('2017 Individual scores unweight'!AL28="","",'2017 Individual scores unweight'!AL28*'2017 Individual scores weighted'!CL28)</f>
        <v>1625174.5499999998</v>
      </c>
      <c r="AM28" s="62">
        <f>IF('2017 Individual scores unweight'!AM28="","",'2017 Individual scores unweight'!AM28*'2017 Individual scores weighted'!CL28)</f>
        <v>1103513.5833333333</v>
      </c>
      <c r="AN28" s="62">
        <f>IF('2017 Individual scores unweight'!AN28="","",'2017 Individual scores unweight'!AN28*'2017 Individual scores weighted'!CL28)</f>
        <v>1605110.6666666665</v>
      </c>
      <c r="AO28" s="62">
        <f>IF('2017 Individual scores unweight'!AO28="","",'2017 Individual scores unweight'!AO28*'2017 Individual scores weighted'!CL28)</f>
        <v>691089.31481481483</v>
      </c>
      <c r="AP28" s="62">
        <f>IF('2017 Individual scores unweight'!AP28="","",'2017 Individual scores unweight'!AP28*'2017 Individual scores weighted'!CL28)</f>
        <v>902874.75</v>
      </c>
      <c r="AQ28" s="62">
        <f>IF('2017 Individual scores unweight'!AQ28="","",'2017 Individual scores unweight'!AQ28*'2017 Individual scores weighted'!CL28)</f>
        <v>421341.54999999993</v>
      </c>
      <c r="AR28" s="62">
        <f>IF('2017 Individual scores unweight'!AR28="","",'2017 Individual scores unweight'!AR28*'2017 Individual scores weighted'!CL28)</f>
        <v>180574.94999999998</v>
      </c>
      <c r="AS28" s="62">
        <f>IF('2017 Individual scores unweight'!AS28="","",'2017 Individual scores unweight'!AS28*'2017 Individual scores weighted'!CL28)</f>
        <v>120383.30000000002</v>
      </c>
      <c r="AT28" s="62">
        <f>IF('2017 Individual scores unweight'!AT28="","",'2017 Individual scores unweight'!AT28*'2017 Individual scores weighted'!CL28)</f>
        <v>1384407.95</v>
      </c>
      <c r="AU28" s="62">
        <f>IF('2017 Individual scores unweight'!AU28="","",'2017 Individual scores unweight'!AU28*'2017 Individual scores weighted'!CL28)</f>
        <v>621980.38333333319</v>
      </c>
      <c r="AV28" s="62">
        <f>IF('2017 Individual scores unweight'!AV28="","",'2017 Individual scores unweight'!AV28*'2017 Individual scores weighted'!CL28)</f>
        <v>802555.33333333326</v>
      </c>
      <c r="AW28" s="62">
        <f>IF('2017 Individual scores unweight'!AW28="","",'2017 Individual scores unweight'!AW28*'2017 Individual scores weighted'!CL28)</f>
        <v>1136953.3888888888</v>
      </c>
      <c r="AX28" s="62">
        <f>IF('2017 Individual scores unweight'!AX28="","",'2017 Individual scores unweight'!AX28*'2017 Individual scores weighted'!CL28)</f>
        <v>862746.98333333316</v>
      </c>
      <c r="AY28" s="62">
        <f>IF('2017 Individual scores unweight'!AY28="","",'2017 Individual scores unweight'!AY28*'2017 Individual scores weighted'!CL28)</f>
        <v>1163705.2333333332</v>
      </c>
      <c r="AZ28" s="62">
        <f>IF('2017 Individual scores unweight'!AZ28="","",'2017 Individual scores unweight'!AZ28*'2017 Individual scores weighted'!CL28)</f>
        <v>1075424.1466666667</v>
      </c>
      <c r="BA28" s="62">
        <f>IF('2017 Individual scores unweight'!BA28="","",'2017 Individual scores unweight'!BA28*'2017 Individual scores weighted'!CL28)</f>
        <v>575610.51962962956</v>
      </c>
      <c r="BB28" s="62">
        <f>IF('2017 Individual scores unweight'!BB28="","",'2017 Individual scores unweight'!BB28*'2017 Individual scores weighted'!CL28)</f>
        <v>1625174.5499999998</v>
      </c>
      <c r="BC28" s="62">
        <f>IF('2017 Individual scores unweight'!BC28="","",'2017 Individual scores unweight'!BC28*'2017 Individual scores weighted'!CL28)</f>
        <v>882810.8666666667</v>
      </c>
      <c r="BD28" s="62">
        <f>IF('2017 Individual scores unweight'!BD28="","",'2017 Individual scores unweight'!BD28*'2017 Individual scores weighted'!CL28)</f>
        <v>802555.33333333326</v>
      </c>
      <c r="BE28" s="62">
        <f>IF('2017 Individual scores unweight'!BE28="","",'2017 Individual scores unweight'!BE28*'2017 Individual scores weighted'!CL28)</f>
        <v>378984.46296296292</v>
      </c>
      <c r="BF28" s="62">
        <f>IF('2017 Individual scores unweight'!BF28="","",'2017 Individual scores unweight'!BF28*'2017 Individual scores weighted'!CL28)</f>
        <v>1083449.7</v>
      </c>
      <c r="BG28" s="62">
        <f>IF('2017 Individual scores unweight'!BG28="","",'2017 Individual scores unweight'!BG28*'2017 Individual scores weighted'!CL28)</f>
        <v>521660.96666666662</v>
      </c>
      <c r="BH28" s="62">
        <f>IF('2017 Individual scores unweight'!BH28="","",'2017 Individual scores unweight'!BH28*'2017 Individual scores weighted'!CL28)</f>
        <v>601916.49999999988</v>
      </c>
      <c r="BI28" s="62">
        <f>IF('2017 Individual scores unweight'!BI28="","",'2017 Individual scores unweight'!BI28*'2017 Individual scores weighted'!CL28)</f>
        <v>312104.8518518518</v>
      </c>
      <c r="BJ28" s="62">
        <f>IF('2017 Individual scores unweight'!BJ28="","",'2017 Individual scores unweight'!BJ28*'2017 Individual scores weighted'!CL28)</f>
        <v>1264024.6499999999</v>
      </c>
      <c r="BK28" s="62">
        <f>IF('2017 Individual scores unweight'!BK28="","",'2017 Individual scores unweight'!BK28*'2017 Individual scores weighted'!CL28)</f>
        <v>782491.45</v>
      </c>
      <c r="BL28" s="62">
        <f>IF('2017 Individual scores unweight'!BL28="","",'2017 Individual scores unweight'!BL28*'2017 Individual scores weighted'!CL28)</f>
        <v>1210966.8251851851</v>
      </c>
      <c r="BM28" s="62">
        <f>IF('2017 Individual scores unweight'!BM28="","",'2017 Individual scores unweight'!BM28*'2017 Individual scores weighted'!CL28)</f>
        <v>1083449.7</v>
      </c>
      <c r="BN28" s="62">
        <f>IF('2017 Individual scores unweight'!BN28="","",'2017 Individual scores unweight'!BN28*'2017 Individual scores weighted'!CL28)</f>
        <v>521660.96666666662</v>
      </c>
      <c r="BO28" s="62">
        <f>IF('2017 Individual scores unweight'!BO28="","",'2017 Individual scores unweight'!BO28*'2017 Individual scores weighted'!CL28)</f>
        <v>441405.43333333335</v>
      </c>
      <c r="BP28" s="62">
        <f>IF('2017 Individual scores unweight'!BP28="","",'2017 Individual scores unweight'!BP28*'2017 Individual scores weighted'!CL28)</f>
        <v>682172.03333333333</v>
      </c>
      <c r="BQ28" s="62">
        <f>IF('2017 Individual scores unweight'!BQ28="","",'2017 Individual scores unweight'!BQ28*'2017 Individual scores weighted'!CL28)</f>
        <v>245225.24074074073</v>
      </c>
      <c r="BR28" s="62">
        <f>IF('2017 Individual scores unweight'!BR28="","",'2017 Individual scores unweight'!BR28*'2017 Individual scores weighted'!CL28)</f>
        <v>646502.9074074073</v>
      </c>
      <c r="BS28" s="62">
        <f>IF('2017 Individual scores unweight'!BS28="","",'2017 Individual scores unweight'!BS28*'2017 Individual scores weighted'!CL28)</f>
        <v>747379.65416666656</v>
      </c>
      <c r="BT28" s="62">
        <f>IF('2017 Individual scores unweight'!BT28="","",'2017 Individual scores unweight'!BT28*'2017 Individual scores weighted'!CL28)</f>
        <v>521660.96666666662</v>
      </c>
      <c r="BU28" s="62">
        <f>IF('2017 Individual scores unweight'!BU28="","",'2017 Individual scores unweight'!BU28*'2017 Individual scores weighted'!CL28)</f>
        <v>361149.89999999991</v>
      </c>
      <c r="BV28" s="62">
        <f>IF('2017 Individual scores unweight'!BV28="","",'2017 Individual scores unweight'!BV28*'2017 Individual scores weighted'!CL28)</f>
        <v>922938.63333333319</v>
      </c>
      <c r="BW28" s="62">
        <f>IF('2017 Individual scores unweight'!BW28="","",'2017 Individual scores unweight'!BW28*'2017 Individual scores weighted'!CL28)</f>
        <v>1183769.1166666667</v>
      </c>
      <c r="BX28" s="62">
        <f>IF('2017 Individual scores unweight'!BX28="","",'2017 Individual scores unweight'!BX28*'2017 Individual scores weighted'!CL28)</f>
        <v>1371032.0277777778</v>
      </c>
      <c r="BY28" s="62">
        <f>IF('2017 Individual scores unweight'!BY28="","",'2017 Individual scores unweight'!BY28*'2017 Individual scores weighted'!CL28)</f>
        <v>1605110.6666666665</v>
      </c>
      <c r="BZ28" s="62">
        <f>IF('2017 Individual scores unweight'!BZ28="","",'2017 Individual scores unweight'!BZ28*'2017 Individual scores weighted'!CL28)</f>
        <v>1203832.9999999998</v>
      </c>
      <c r="CA28" s="62">
        <f>IF('2017 Individual scores unweight'!CA28="","",'2017 Individual scores unweight'!CA28*'2017 Individual scores weighted'!CL28)</f>
        <v>1304152.4166666665</v>
      </c>
      <c r="CB28" s="62">
        <f>IF('2017 Individual scores unweight'!CB28="","",'2017 Individual scores unweight'!CB28*'2017 Individual scores weighted'!CL28)</f>
        <v>1083449.7</v>
      </c>
      <c r="CC28" s="62">
        <f>IF('2017 Individual scores unweight'!CC28="","",'2017 Individual scores unweight'!CC28*'2017 Individual scores weighted'!CL28)</f>
        <v>461469.31666666659</v>
      </c>
      <c r="CD28" s="62">
        <f>IF('2017 Individual scores unweight'!CD28="","",'2017 Individual scores unweight'!CD28*'2017 Individual scores weighted'!CL28)</f>
        <v>361149.89999999997</v>
      </c>
      <c r="CE28" s="62">
        <f>IF('2017 Individual scores unweight'!CE28="","",'2017 Individual scores unweight'!CE28*'2017 Individual scores weighted'!CL28)</f>
        <v>40127.766666666648</v>
      </c>
      <c r="CF28" s="62">
        <f>IF('2017 Individual scores unweight'!CF28="","",'2017 Individual scores unweight'!CF28*'2017 Individual scores weighted'!CL28)</f>
        <v>401277.66666666663</v>
      </c>
      <c r="CG28" s="62">
        <f>IF('2017 Individual scores unweight'!CG28="","",'2017 Individual scores unweight'!CG28*'2017 Individual scores weighted'!CL28)</f>
        <v>44586.407407407423</v>
      </c>
      <c r="CH28" s="62">
        <f>IF('2017 Individual scores unweight'!CH28="","",'2017 Individual scores unweight'!CH28*'2017 Individual scores weighted'!CL28)</f>
        <v>1083449.7</v>
      </c>
      <c r="CI28" s="62">
        <f>IF('2017 Individual scores unweight'!CI28="","",'2017 Individual scores unweight'!CI28*'2017 Individual scores weighted'!CL28)</f>
        <v>280894.36666666664</v>
      </c>
      <c r="CJ28" s="62">
        <f>IF('2017 Individual scores unweight'!CJ28="","",'2017 Individual scores unweight'!CJ28*'2017 Individual scores weighted'!CL28)</f>
        <v>1083449.7</v>
      </c>
      <c r="CK28" s="62">
        <f>IF('2017 Individual scores unweight'!CK28="","",'2017 Individual scores unweight'!CK28*'2017 Individual scores weighted'!CL28)</f>
        <v>461469.31666666659</v>
      </c>
      <c r="CL28">
        <v>18057.494999999999</v>
      </c>
    </row>
    <row r="29" spans="1:90">
      <c r="A29" s="60" t="s">
        <v>112</v>
      </c>
      <c r="B29" s="61" t="s">
        <v>136</v>
      </c>
      <c r="C29" s="62">
        <f>IF('2017 Individual scores unweight'!C29="","",'2017 Individual scores unweight'!C29*'2017 Individual scores weighted'!CL29)</f>
        <v>2414024.4</v>
      </c>
      <c r="D29" s="62">
        <f>IF('2017 Individual scores unweight'!D29="","",'2017 Individual scores unweight'!D29*'2017 Individual scores weighted'!CL29)</f>
        <v>1755654.1090909091</v>
      </c>
      <c r="E29" s="62">
        <f>IF('2017 Individual scores unweight'!E29="","",'2017 Individual scores unweight'!E29*'2017 Individual scores weighted'!CL29)</f>
        <v>1975110.8727272728</v>
      </c>
      <c r="F29" s="62">
        <f>IF('2017 Individual scores unweight'!F29="","",'2017 Individual scores unweight'!F29*'2017 Individual scores weighted'!CL29)</f>
        <v>1817968.9925925923</v>
      </c>
      <c r="G29" s="62">
        <f>IF('2017 Individual scores unweight'!G29="","",'2017 Individual scores unweight'!G29*'2017 Individual scores weighted'!CL29)</f>
        <v>1755654.1090909091</v>
      </c>
      <c r="H29" s="62">
        <f>IF('2017 Individual scores unweight'!H29="","",'2017 Individual scores unweight'!H29*'2017 Individual scores weighted'!CL29)</f>
        <v>1251716.3555555556</v>
      </c>
      <c r="I29" s="62">
        <f>IF('2017 Individual scores unweight'!I29="","",'2017 Individual scores unweight'!I29*'2017 Individual scores weighted'!CL29)</f>
        <v>658370.29090909078</v>
      </c>
      <c r="J29" s="62">
        <f>IF('2017 Individual scores unweight'!J29="","",'2017 Individual scores unweight'!J29*'2017 Individual scores weighted'!CL29)</f>
        <v>804674.79999999981</v>
      </c>
      <c r="K29" s="62">
        <f>IF('2017 Individual scores unweight'!K29="","",'2017 Individual scores unweight'!K29*'2017 Individual scores weighted'!CL29)</f>
        <v>1765814.1444444442</v>
      </c>
      <c r="L29" s="62">
        <f>IF('2017 Individual scores unweight'!L29="","",'2017 Individual scores unweight'!L29*'2017 Individual scores weighted'!CL29)</f>
        <v>1229364.2777777778</v>
      </c>
      <c r="M29" s="62">
        <f>IF('2017 Individual scores unweight'!M29="","",'2017 Individual scores unweight'!M29*'2017 Individual scores weighted'!CL29)</f>
        <v>1810518.2999999998</v>
      </c>
      <c r="N29" s="62">
        <f>IF('2017 Individual scores unweight'!N29="","",'2017 Individual scores unweight'!N29*'2017 Individual scores weighted'!CL29)</f>
        <v>834477.57037037029</v>
      </c>
      <c r="O29" s="62">
        <f>IF('2017 Individual scores unweight'!O29="","",'2017 Individual scores unweight'!O29*'2017 Individual scores weighted'!CL29)</f>
        <v>2414024.4</v>
      </c>
      <c r="P29" s="62">
        <f>IF('2017 Individual scores unweight'!P29="","",'2017 Individual scores unweight'!P29*'2017 Individual scores weighted'!CL29)</f>
        <v>1341124.6666666667</v>
      </c>
      <c r="Q29" s="62">
        <f>IF('2017 Individual scores unweight'!Q29="","",'2017 Individual scores unweight'!Q29*'2017 Individual scores weighted'!CL29)</f>
        <v>1316740.5818181816</v>
      </c>
      <c r="R29" s="62">
        <f>IF('2017 Individual scores unweight'!R29="","",'2017 Individual scores unweight'!R29*'2017 Individual scores weighted'!CL29)</f>
        <v>858319.78666666662</v>
      </c>
      <c r="S29" s="62">
        <f>IF('2017 Individual scores unweight'!S29="","",'2017 Individual scores unweight'!S29*'2017 Individual scores weighted'!CL29)</f>
        <v>936348.85818181804</v>
      </c>
      <c r="T29" s="62">
        <f>IF('2017 Individual scores unweight'!T29="","",'2017 Individual scores unweight'!T29*'2017 Individual scores weighted'!CL29)</f>
        <v>666134.49316402117</v>
      </c>
      <c r="U29" s="62">
        <f>IF('2017 Individual scores unweight'!U29="","",'2017 Individual scores unweight'!U29*'2017 Individual scores weighted'!CL29)</f>
        <v>804674.79999999981</v>
      </c>
      <c r="V29" s="62">
        <f>IF('2017 Individual scores unweight'!V29="","",'2017 Individual scores unweight'!V29*'2017 Individual scores weighted'!CL29)</f>
        <v>965609.75999999978</v>
      </c>
      <c r="W29" s="62">
        <f>IF('2017 Individual scores unweight'!W29="","",'2017 Individual scores unweight'!W29*'2017 Individual scores weighted'!CL29)</f>
        <v>804674.79999999981</v>
      </c>
      <c r="X29" s="62">
        <f>IF('2017 Individual scores unweight'!X29="","",'2017 Individual scores unweight'!X29*'2017 Individual scores weighted'!CL29)</f>
        <v>613085.56190476182</v>
      </c>
      <c r="Y29" s="62">
        <f>IF('2017 Individual scores unweight'!Y29="","",'2017 Individual scores unweight'!Y29*'2017 Individual scores weighted'!CL29)</f>
        <v>1609349.5999999996</v>
      </c>
      <c r="Z29" s="62">
        <f>IF('2017 Individual scores unweight'!Z29="","",'2017 Individual scores unweight'!Z29*'2017 Individual scores weighted'!CL29)</f>
        <v>1043096.962962963</v>
      </c>
      <c r="AA29" s="62">
        <f>IF('2017 Individual scores unweight'!AA29="","",'2017 Individual scores unweight'!AA29*'2017 Individual scores weighted'!CL29)</f>
        <v>804674.79999999981</v>
      </c>
      <c r="AB29" s="62">
        <f>IF('2017 Individual scores unweight'!AB29="","",'2017 Individual scores unweight'!AB29*'2017 Individual scores weighted'!CL29)</f>
        <v>402337.39999999991</v>
      </c>
      <c r="AC29" s="62">
        <f>IF('2017 Individual scores unweight'!AC29="","",'2017 Individual scores unweight'!AC29*'2017 Individual scores weighted'!CL29)</f>
        <v>658370.29090909078</v>
      </c>
      <c r="AD29" s="62">
        <f>IF('2017 Individual scores unweight'!AD29="","",'2017 Individual scores unweight'!AD29*'2017 Individual scores weighted'!CL29)</f>
        <v>306542.78095238091</v>
      </c>
      <c r="AE29" s="62">
        <f>IF('2017 Individual scores unweight'!AE29="","",'2017 Individual scores unweight'!AE29*'2017 Individual scores weighted'!CL29)</f>
        <v>1609349.5999999996</v>
      </c>
      <c r="AF29" s="62">
        <f>IF('2017 Individual scores unweight'!AF29="","",'2017 Individual scores unweight'!AF29*'2017 Individual scores weighted'!CL29)</f>
        <v>1519941.2888888889</v>
      </c>
      <c r="AG29" s="62">
        <f>IF('2017 Individual scores unweight'!AG29="","",'2017 Individual scores unweight'!AG29*'2017 Individual scores weighted'!CL29)</f>
        <v>1072899.7333333332</v>
      </c>
      <c r="AH29" s="62">
        <f>IF('2017 Individual scores unweight'!AH29="","",'2017 Individual scores unweight'!AH29*'2017 Individual scores weighted'!CL29)</f>
        <v>2414024.4</v>
      </c>
      <c r="AI29" s="62">
        <f>IF('2017 Individual scores unweight'!AI29="","",'2017 Individual scores unweight'!AI29*'2017 Individual scores weighted'!CL29)</f>
        <v>1609349.5999999996</v>
      </c>
      <c r="AJ29" s="62">
        <f>IF('2017 Individual scores unweight'!AJ29="","",'2017 Individual scores unweight'!AJ29*'2017 Individual scores weighted'!CL29)</f>
        <v>1408180.9</v>
      </c>
      <c r="AK29" s="62">
        <f>IF('2017 Individual scores unweight'!AK29="","",'2017 Individual scores unweight'!AK29*'2017 Individual scores weighted'!CL29)</f>
        <v>1408180.9</v>
      </c>
      <c r="AL29" s="62">
        <f>IF('2017 Individual scores unweight'!AL29="","",'2017 Individual scores unweight'!AL29*'2017 Individual scores weighted'!CL29)</f>
        <v>2212855.6999999997</v>
      </c>
      <c r="AM29" s="62">
        <f>IF('2017 Individual scores unweight'!AM29="","",'2017 Individual scores unweight'!AM29*'2017 Individual scores weighted'!CL29)</f>
        <v>1463045.0909090908</v>
      </c>
      <c r="AN29" s="62">
        <f>IF('2017 Individual scores unweight'!AN29="","",'2017 Individual scores unweight'!AN29*'2017 Individual scores weighted'!CL29)</f>
        <v>603506.1</v>
      </c>
      <c r="AO29" s="62">
        <f>IF('2017 Individual scores unweight'!AO29="","",'2017 Individual scores unweight'!AO29*'2017 Individual scores weighted'!CL29)</f>
        <v>536449.86666666658</v>
      </c>
      <c r="AP29" s="62">
        <f>IF('2017 Individual scores unweight'!AP29="","",'2017 Individual scores unweight'!AP29*'2017 Individual scores weighted'!CL29)</f>
        <v>658370.29090909078</v>
      </c>
      <c r="AQ29" s="62">
        <f>IF('2017 Individual scores unweight'!AQ29="","",'2017 Individual scores unweight'!AQ29*'2017 Individual scores weighted'!CL29)</f>
        <v>429159.89333333331</v>
      </c>
      <c r="AR29" s="62">
        <f>IF('2017 Individual scores unweight'!AR29="","",'2017 Individual scores unweight'!AR29*'2017 Individual scores weighted'!CL29)</f>
        <v>1408180.9</v>
      </c>
      <c r="AS29" s="62">
        <f>IF('2017 Individual scores unweight'!AS29="","",'2017 Individual scores unweight'!AS29*'2017 Individual scores weighted'!CL29)</f>
        <v>1072899.7333333332</v>
      </c>
      <c r="AT29" s="62">
        <f>IF('2017 Individual scores unweight'!AT29="","",'2017 Individual scores unweight'!AT29*'2017 Individual scores weighted'!CL29)</f>
        <v>1542293.3666666665</v>
      </c>
      <c r="AU29" s="62">
        <f>IF('2017 Individual scores unweight'!AU29="","",'2017 Individual scores unweight'!AU29*'2017 Individual scores weighted'!CL29)</f>
        <v>1654053.7555555555</v>
      </c>
      <c r="AV29" s="62">
        <f>IF('2017 Individual scores unweight'!AV29="","",'2017 Individual scores unweight'!AV29*'2017 Individual scores weighted'!CL29)</f>
        <v>1743462.0666666664</v>
      </c>
      <c r="AW29" s="62">
        <f>IF('2017 Individual scores unweight'!AW29="","",'2017 Individual scores unweight'!AW29*'2017 Individual scores weighted'!CL29)</f>
        <v>1019254.7466666666</v>
      </c>
      <c r="AX29" s="62">
        <f>IF('2017 Individual scores unweight'!AX29="","",'2017 Individual scores unweight'!AX29*'2017 Individual scores weighted'!CL29)</f>
        <v>2011686.9999999998</v>
      </c>
      <c r="AY29" s="62">
        <f>IF('2017 Individual scores unweight'!AY29="","",'2017 Individual scores unweight'!AY29*'2017 Individual scores weighted'!CL29)</f>
        <v>1542293.3666666665</v>
      </c>
      <c r="AZ29" s="62">
        <f>IF('2017 Individual scores unweight'!AZ29="","",'2017 Individual scores unweight'!AZ29*'2017 Individual scores weighted'!CL29)</f>
        <v>608626.75781818177</v>
      </c>
      <c r="BA29" s="62">
        <f>IF('2017 Individual scores unweight'!BA29="","",'2017 Individual scores unweight'!BA29*'2017 Individual scores weighted'!CL29)</f>
        <v>881310.49523809517</v>
      </c>
      <c r="BB29" s="62">
        <f>IF('2017 Individual scores unweight'!BB29="","",'2017 Individual scores unweight'!BB29*'2017 Individual scores weighted'!CL29)</f>
        <v>804674.79999999981</v>
      </c>
      <c r="BC29" s="62">
        <f>IF('2017 Individual scores unweight'!BC29="","",'2017 Individual scores unweight'!BC29*'2017 Individual scores weighted'!CL29)</f>
        <v>1302806.8190476189</v>
      </c>
      <c r="BD29" s="62">
        <f>IF('2017 Individual scores unweight'!BD29="","",'2017 Individual scores unweight'!BD29*'2017 Individual scores weighted'!CL29)</f>
        <v>482804.88</v>
      </c>
      <c r="BE29" s="62">
        <f>IF('2017 Individual scores unweight'!BE29="","",'2017 Individual scores unweight'!BE29*'2017 Individual scores weighted'!CL29)</f>
        <v>804674.79999999981</v>
      </c>
      <c r="BF29" s="62">
        <f>IF('2017 Individual scores unweight'!BF29="","",'2017 Individual scores unweight'!BF29*'2017 Individual scores weighted'!CL29)</f>
        <v>658370.29090909078</v>
      </c>
      <c r="BG29" s="62">
        <f>IF('2017 Individual scores unweight'!BG29="","",'2017 Individual scores unweight'!BG29*'2017 Individual scores weighted'!CL29)</f>
        <v>881310.49523809517</v>
      </c>
      <c r="BH29" s="62">
        <f>IF('2017 Individual scores unweight'!BH29="","",'2017 Individual scores unweight'!BH29*'2017 Individual scores weighted'!CL29)</f>
        <v>658370.29090909078</v>
      </c>
      <c r="BI29" s="62">
        <f>IF('2017 Individual scores unweight'!BI29="","",'2017 Individual scores unweight'!BI29*'2017 Individual scores weighted'!CL29)</f>
        <v>881310.49523809517</v>
      </c>
      <c r="BJ29" s="62">
        <f>IF('2017 Individual scores unweight'!BJ29="","",'2017 Individual scores unweight'!BJ29*'2017 Individual scores weighted'!CL29)</f>
        <v>438913.52727272728</v>
      </c>
      <c r="BK29" s="62">
        <f>IF('2017 Individual scores unweight'!BK29="","",'2017 Individual scores unweight'!BK29*'2017 Individual scores weighted'!CL29)</f>
        <v>536449.86666666658</v>
      </c>
      <c r="BL29" s="62">
        <f>IF('2017 Individual scores unweight'!BL29="","",'2017 Individual scores unweight'!BL29*'2017 Individual scores weighted'!CL29)</f>
        <v>1540098.7990303028</v>
      </c>
      <c r="BM29" s="62">
        <f>IF('2017 Individual scores unweight'!BM29="","",'2017 Individual scores unweight'!BM29*'2017 Individual scores weighted'!CL29)</f>
        <v>682754.37575757562</v>
      </c>
      <c r="BN29" s="62">
        <f>IF('2017 Individual scores unweight'!BN29="","",'2017 Individual scores unweight'!BN29*'2017 Individual scores weighted'!CL29)</f>
        <v>1394769.6533333333</v>
      </c>
      <c r="BO29" s="62">
        <f>IF('2017 Individual scores unweight'!BO29="","",'2017 Individual scores unweight'!BO29*'2017 Individual scores weighted'!CL29)</f>
        <v>512065.78181818174</v>
      </c>
      <c r="BP29" s="62">
        <f>IF('2017 Individual scores unweight'!BP29="","",'2017 Individual scores unweight'!BP29*'2017 Individual scores weighted'!CL29)</f>
        <v>536449.86666666658</v>
      </c>
      <c r="BQ29" s="62">
        <f>IF('2017 Individual scores unweight'!BQ29="","",'2017 Individual scores unweight'!BQ29*'2017 Individual scores weighted'!CL29)</f>
        <v>1243588.3272727272</v>
      </c>
      <c r="BR29" s="62">
        <f>IF('2017 Individual scores unweight'!BR29="","",'2017 Individual scores unweight'!BR29*'2017 Individual scores weighted'!CL29)</f>
        <v>737618.56666666653</v>
      </c>
      <c r="BS29" s="62">
        <f>IF('2017 Individual scores unweight'!BS29="","",'2017 Individual scores unweight'!BS29*'2017 Individual scores weighted'!CL29)</f>
        <v>989587.44343434332</v>
      </c>
      <c r="BT29" s="62">
        <f>IF('2017 Individual scores unweight'!BT29="","",'2017 Individual scores unweight'!BT29*'2017 Individual scores weighted'!CL29)</f>
        <v>414529.44242424233</v>
      </c>
      <c r="BU29" s="62">
        <f>IF('2017 Individual scores unweight'!BU29="","",'2017 Individual scores unweight'!BU29*'2017 Individual scores weighted'!CL29)</f>
        <v>146304.50909090906</v>
      </c>
      <c r="BV29" s="62">
        <f>IF('2017 Individual scores unweight'!BV29="","",'2017 Individual scores unweight'!BV29*'2017 Individual scores weighted'!CL29)</f>
        <v>1944630.7666666666</v>
      </c>
      <c r="BW29" s="62">
        <f>IF('2017 Individual scores unweight'!BW29="","",'2017 Individual scores unweight'!BW29*'2017 Individual scores weighted'!CL29)</f>
        <v>1452885.0555555555</v>
      </c>
      <c r="BX29" s="62">
        <f>IF('2017 Individual scores unweight'!BX29="","",'2017 Individual scores unweight'!BX29*'2017 Individual scores weighted'!CL29)</f>
        <v>1877574.533333333</v>
      </c>
      <c r="BY29" s="62">
        <f>IF('2017 Individual scores unweight'!BY29="","",'2017 Individual scores unweight'!BY29*'2017 Individual scores weighted'!CL29)</f>
        <v>1721109.9888888886</v>
      </c>
      <c r="BZ29" s="62">
        <f>IF('2017 Individual scores unweight'!BZ29="","",'2017 Individual scores unweight'!BZ29*'2017 Individual scores weighted'!CL29)</f>
        <v>2101095.3111111112</v>
      </c>
      <c r="CA29" s="62">
        <f>IF('2017 Individual scores unweight'!CA29="","",'2017 Individual scores unweight'!CA29*'2017 Individual scores weighted'!CL29)</f>
        <v>1810518.2999999998</v>
      </c>
      <c r="CB29" s="62">
        <f>IF('2017 Individual scores unweight'!CB29="","",'2017 Individual scores unweight'!CB29*'2017 Individual scores weighted'!CL29)</f>
        <v>1810518.2999999998</v>
      </c>
      <c r="CC29" s="62">
        <f>IF('2017 Individual scores unweight'!CC29="","",'2017 Individual scores unweight'!CC29*'2017 Individual scores weighted'!CL29)</f>
        <v>1146051.9878787876</v>
      </c>
      <c r="CD29" s="62">
        <f>IF('2017 Individual scores unweight'!CD29="","",'2017 Individual scores unweight'!CD29*'2017 Individual scores weighted'!CL29)</f>
        <v>1755654.1090909091</v>
      </c>
      <c r="CE29" s="62">
        <f>IF('2017 Individual scores unweight'!CE29="","",'2017 Individual scores unweight'!CE29*'2017 Individual scores weighted'!CL29)</f>
        <v>804674.79999999981</v>
      </c>
      <c r="CF29" s="62">
        <f>IF('2017 Individual scores unweight'!CF29="","",'2017 Individual scores unweight'!CF29*'2017 Individual scores weighted'!CL29)</f>
        <v>1005843.5000000001</v>
      </c>
      <c r="CG29" s="62">
        <f>IF('2017 Individual scores unweight'!CG29="","",'2017 Individual scores unweight'!CG29*'2017 Individual scores weighted'!CL29)</f>
        <v>728039.10476190469</v>
      </c>
      <c r="CH29" s="62">
        <f>IF('2017 Individual scores unweight'!CH29="","",'2017 Individual scores unweight'!CH29*'2017 Individual scores weighted'!CL29)</f>
        <v>1207012.2</v>
      </c>
      <c r="CI29" s="62">
        <f>IF('2017 Individual scores unweight'!CI29="","",'2017 Individual scores unweight'!CI29*'2017 Individual scores weighted'!CL29)</f>
        <v>728039.10476190469</v>
      </c>
      <c r="CJ29" s="62">
        <f>IF('2017 Individual scores unweight'!CJ29="","",'2017 Individual scores unweight'!CJ29*'2017 Individual scores weighted'!CL29)</f>
        <v>1810518.2999999998</v>
      </c>
      <c r="CK29" s="62">
        <f>IF('2017 Individual scores unweight'!CK29="","",'2017 Individual scores unweight'!CK29*'2017 Individual scores weighted'!CL29)</f>
        <v>829058.88484848465</v>
      </c>
      <c r="CL29">
        <v>24140.243999999999</v>
      </c>
    </row>
    <row r="30" spans="1:90">
      <c r="A30" s="60" t="s">
        <v>122</v>
      </c>
      <c r="B30" s="61" t="s">
        <v>137</v>
      </c>
      <c r="C30" s="62">
        <f>IF('2017 Individual scores unweight'!C30="","",'2017 Individual scores unweight'!C30*'2017 Individual scores weighted'!CL30)</f>
        <v>138750.6153846154</v>
      </c>
      <c r="D30" s="62">
        <f>IF('2017 Individual scores unweight'!D30="","",'2017 Individual scores unweight'!D30*'2017 Individual scores weighted'!CL30)</f>
        <v>106889.36296296296</v>
      </c>
      <c r="E30" s="62">
        <f>IF('2017 Individual scores unweight'!E30="","",'2017 Individual scores unweight'!E30*'2017 Individual scores weighted'!CL30)</f>
        <v>135281.85</v>
      </c>
      <c r="F30" s="62">
        <f>IF('2017 Individual scores unweight'!F30="","",'2017 Individual scores unweight'!F30*'2017 Individual scores weighted'!CL30)</f>
        <v>98538.631481481483</v>
      </c>
      <c r="G30" s="62">
        <f>IF('2017 Individual scores unweight'!G30="","",'2017 Individual scores unweight'!G30*'2017 Individual scores weighted'!CL30)</f>
        <v>105219.21666666667</v>
      </c>
      <c r="H30" s="62">
        <f>IF('2017 Individual scores unweight'!H30="","",'2017 Individual scores unweight'!H30*'2017 Individual scores weighted'!CL30)</f>
        <v>67413.177777777775</v>
      </c>
      <c r="I30" s="62">
        <f>IF('2017 Individual scores unweight'!I30="","",'2017 Individual scores unweight'!I30*'2017 Individual scores weighted'!CL30)</f>
        <v>60125.266666666663</v>
      </c>
      <c r="J30" s="62">
        <f>IF('2017 Individual scores unweight'!J30="","",'2017 Individual scores unweight'!J30*'2017 Individual scores weighted'!CL30)</f>
        <v>48100.213333333333</v>
      </c>
      <c r="K30" s="62">
        <f>IF('2017 Individual scores unweight'!K30="","",'2017 Individual scores unweight'!K30*'2017 Individual scores weighted'!CL30)</f>
        <v>122254.70888888888</v>
      </c>
      <c r="L30" s="62">
        <f>IF('2017 Individual scores unweight'!L30="","",'2017 Individual scores unweight'!L30*'2017 Individual scores weighted'!CL30)</f>
        <v>112962.62222222223</v>
      </c>
      <c r="M30" s="62">
        <f>IF('2017 Individual scores unweight'!M30="","",'2017 Individual scores unweight'!M30*'2017 Individual scores weighted'!CL30)</f>
        <v>32795.600000000006</v>
      </c>
      <c r="N30" s="62">
        <f>IF('2017 Individual scores unweight'!N30="","",'2017 Individual scores unweight'!N30*'2017 Individual scores weighted'!CL30)</f>
        <v>28631.07936507936</v>
      </c>
      <c r="O30" s="62">
        <f>IF('2017 Individual scores unweight'!O30="","",'2017 Individual scores unweight'!O30*'2017 Individual scores weighted'!CL30)</f>
        <v>152625.67692307691</v>
      </c>
      <c r="P30" s="62">
        <f>IF('2017 Individual scores unweight'!P30="","",'2017 Individual scores unweight'!P30*'2017 Individual scores weighted'!CL30)</f>
        <v>108559.50925925926</v>
      </c>
      <c r="Q30" s="62">
        <f>IF('2017 Individual scores unweight'!Q30="","",'2017 Individual scores unweight'!Q30*'2017 Individual scores weighted'!CL30)</f>
        <v>135281.85</v>
      </c>
      <c r="R30" s="62">
        <f>IF('2017 Individual scores unweight'!R30="","",'2017 Individual scores unweight'!R30*'2017 Individual scores weighted'!CL30)</f>
        <v>94196.251111111109</v>
      </c>
      <c r="S30" s="62">
        <f>IF('2017 Individual scores unweight'!S30="","",'2017 Individual scores unweight'!S30*'2017 Individual scores weighted'!CL30)</f>
        <v>141084.14846153848</v>
      </c>
      <c r="T30" s="62">
        <f>IF('2017 Individual scores unweight'!T30="","",'2017 Individual scores unweight'!T30*'2017 Individual scores weighted'!CL30)</f>
        <v>101755.59019373218</v>
      </c>
      <c r="U30" s="62">
        <f>IF('2017 Individual scores unweight'!U30="","",'2017 Individual scores unweight'!U30*'2017 Individual scores weighted'!CL30)</f>
        <v>180375.80000000002</v>
      </c>
      <c r="V30" s="62">
        <f>IF('2017 Individual scores unweight'!V30="","",'2017 Individual scores unweight'!V30*'2017 Individual scores weighted'!CL30)</f>
        <v>106375.47179487179</v>
      </c>
      <c r="W30" s="62">
        <f>IF('2017 Individual scores unweight'!W30="","",'2017 Individual scores unweight'!W30*'2017 Individual scores weighted'!CL30)</f>
        <v>135281.85</v>
      </c>
      <c r="X30" s="62">
        <f>IF('2017 Individual scores unweight'!X30="","",'2017 Individual scores unweight'!X30*'2017 Individual scores weighted'!CL30)</f>
        <v>100208.77777777778</v>
      </c>
      <c r="Y30" s="62">
        <f>IF('2017 Individual scores unweight'!Y30="","",'2017 Individual scores unweight'!Y30*'2017 Individual scores weighted'!CL30)</f>
        <v>98386.799999999988</v>
      </c>
      <c r="Z30" s="62">
        <f>IF('2017 Individual scores unweight'!Z30="","",'2017 Individual scores unweight'!Z30*'2017 Individual scores weighted'!CL30)</f>
        <v>84175.373333333337</v>
      </c>
      <c r="AA30" s="62">
        <f>IF('2017 Individual scores unweight'!AA30="","",'2017 Individual scores unweight'!AA30*'2017 Individual scores weighted'!CL30)</f>
        <v>124875.55384615384</v>
      </c>
      <c r="AB30" s="62">
        <f>IF('2017 Individual scores unweight'!AB30="","",'2017 Individual scores unweight'!AB30*'2017 Individual scores weighted'!CL30)</f>
        <v>88517.753703703711</v>
      </c>
      <c r="AC30" s="62">
        <f>IF('2017 Individual scores unweight'!AC30="","",'2017 Individual scores unweight'!AC30*'2017 Individual scores weighted'!CL30)</f>
        <v>166500.73846153845</v>
      </c>
      <c r="AD30" s="62">
        <f>IF('2017 Individual scores unweight'!AD30="","",'2017 Individual scores unweight'!AD30*'2017 Individual scores weighted'!CL30)</f>
        <v>129500.57435897437</v>
      </c>
      <c r="AE30" s="62">
        <f>IF('2017 Individual scores unweight'!AE30="","",'2017 Individual scores unweight'!AE30*'2017 Individual scores weighted'!CL30)</f>
        <v>109458.81880341881</v>
      </c>
      <c r="AF30" s="62">
        <f>IF('2017 Individual scores unweight'!AF30="","",'2017 Individual scores unweight'!AF30*'2017 Individual scores weighted'!CL30)</f>
        <v>114083.83931623932</v>
      </c>
      <c r="AG30" s="62">
        <f>IF('2017 Individual scores unweight'!AG30="","",'2017 Individual scores unweight'!AG30*'2017 Individual scores weighted'!CL30)</f>
        <v>109458.81880341881</v>
      </c>
      <c r="AH30" s="62">
        <f>IF('2017 Individual scores unweight'!AH30="","",'2017 Individual scores unweight'!AH30*'2017 Individual scores weighted'!CL30)</f>
        <v>180375.80000000002</v>
      </c>
      <c r="AI30" s="62">
        <f>IF('2017 Individual scores unweight'!AI30="","",'2017 Individual scores unweight'!AI30*'2017 Individual scores weighted'!CL30)</f>
        <v>140292.28888888887</v>
      </c>
      <c r="AJ30" s="62">
        <f>IF('2017 Individual scores unweight'!AJ30="","",'2017 Individual scores unweight'!AJ30*'2017 Individual scores weighted'!CL30)</f>
        <v>140292.2888888889</v>
      </c>
      <c r="AK30" s="62">
        <f>IF('2017 Individual scores unweight'!AK30="","",'2017 Individual scores unweight'!AK30*'2017 Individual scores weighted'!CL30)</f>
        <v>122477.39506172838</v>
      </c>
      <c r="AL30" s="62">
        <f>IF('2017 Individual scores unweight'!AL30="","",'2017 Individual scores unweight'!AL30*'2017 Individual scores weighted'!CL30)</f>
        <v>180375.80000000002</v>
      </c>
      <c r="AM30" s="62">
        <f>IF('2017 Individual scores unweight'!AM30="","",'2017 Individual scores unweight'!AM30*'2017 Individual scores weighted'!CL30)</f>
        <v>127958.90085470087</v>
      </c>
      <c r="AN30" s="62">
        <f>IF('2017 Individual scores unweight'!AN30="","",'2017 Individual scores unweight'!AN30*'2017 Individual scores weighted'!CL30)</f>
        <v>45093.950000000004</v>
      </c>
      <c r="AO30" s="62">
        <f>IF('2017 Individual scores unweight'!AO30="","",'2017 Individual scores unweight'!AO30*'2017 Individual scores weighted'!CL30)</f>
        <v>22045.931111111113</v>
      </c>
      <c r="AP30" s="62">
        <f>IF('2017 Individual scores unweight'!AP30="","",'2017 Individual scores unweight'!AP30*'2017 Individual scores weighted'!CL30)</f>
        <v>150313.16666666669</v>
      </c>
      <c r="AQ30" s="62">
        <f>IF('2017 Individual scores unweight'!AQ30="","",'2017 Individual scores unweight'!AQ30*'2017 Individual scores weighted'!CL30)</f>
        <v>111899.80185185184</v>
      </c>
      <c r="AR30" s="62">
        <f>IF('2017 Individual scores unweight'!AR30="","",'2017 Individual scores unweight'!AR30*'2017 Individual scores weighted'!CL30)</f>
        <v>162338.22</v>
      </c>
      <c r="AS30" s="62">
        <f>IF('2017 Individual scores unweight'!AS30="","",'2017 Individual scores unweight'!AS30*'2017 Individual scores weighted'!CL30)</f>
        <v>128267.23555555557</v>
      </c>
      <c r="AT30" s="62">
        <f>IF('2017 Individual scores unweight'!AT30="","",'2017 Individual scores unweight'!AT30*'2017 Individual scores weighted'!CL30)</f>
        <v>121792.20683760682</v>
      </c>
      <c r="AU30" s="62">
        <f>IF('2017 Individual scores unweight'!AU30="","",'2017 Individual scores unweight'!AU30*'2017 Individual scores weighted'!CL30)</f>
        <v>94042.083760683759</v>
      </c>
      <c r="AV30" s="62">
        <f>IF('2017 Individual scores unweight'!AV30="","",'2017 Individual scores unweight'!AV30*'2017 Individual scores weighted'!CL30)</f>
        <v>114083.83931623932</v>
      </c>
      <c r="AW30" s="62">
        <f>IF('2017 Individual scores unweight'!AW30="","",'2017 Individual scores unweight'!AW30*'2017 Individual scores weighted'!CL30)</f>
        <v>138750.61538461538</v>
      </c>
      <c r="AX30" s="62">
        <f>IF('2017 Individual scores unweight'!AX30="","",'2017 Individual scores unweight'!AX30*'2017 Individual scores weighted'!CL30)</f>
        <v>120250.53333333333</v>
      </c>
      <c r="AY30" s="62">
        <f>IF('2017 Individual scores unweight'!AY30="","",'2017 Individual scores unweight'!AY30*'2017 Individual scores weighted'!CL30)</f>
        <v>85632.955555555542</v>
      </c>
      <c r="AZ30" s="62">
        <f>IF('2017 Individual scores unweight'!AZ30="","",'2017 Individual scores unweight'!AZ30*'2017 Individual scores weighted'!CL30)</f>
        <v>141861.99282051279</v>
      </c>
      <c r="BA30" s="62">
        <f>IF('2017 Individual scores unweight'!BA30="","",'2017 Individual scores unweight'!BA30*'2017 Individual scores weighted'!CL30)</f>
        <v>126946.53525356123</v>
      </c>
      <c r="BB30" s="62">
        <f>IF('2017 Individual scores unweight'!BB30="","",'2017 Individual scores unweight'!BB30*'2017 Individual scores weighted'!CL30)</f>
        <v>152625.67692307691</v>
      </c>
      <c r="BC30" s="62">
        <f>IF('2017 Individual scores unweight'!BC30="","",'2017 Individual scores unweight'!BC30*'2017 Individual scores weighted'!CL30)</f>
        <v>128601.2648148148</v>
      </c>
      <c r="BD30" s="62">
        <f>IF('2017 Individual scores unweight'!BD30="","",'2017 Individual scores unweight'!BD30*'2017 Individual scores weighted'!CL30)</f>
        <v>131182.40000000002</v>
      </c>
      <c r="BE30" s="62">
        <f>IF('2017 Individual scores unweight'!BE30="","",'2017 Individual scores unweight'!BE30*'2017 Individual scores weighted'!CL30)</f>
        <v>126263.06</v>
      </c>
      <c r="BF30" s="62">
        <f>IF('2017 Individual scores unweight'!BF30="","",'2017 Individual scores unweight'!BF30*'2017 Individual scores weighted'!CL30)</f>
        <v>120250.53333333333</v>
      </c>
      <c r="BG30" s="62">
        <f>IF('2017 Individual scores unweight'!BG30="","",'2017 Individual scores unweight'!BG30*'2017 Individual scores weighted'!CL30)</f>
        <v>110229.65555555555</v>
      </c>
      <c r="BH30" s="62">
        <f>IF('2017 Individual scores unweight'!BH30="","",'2017 Individual scores unweight'!BH30*'2017 Individual scores weighted'!CL30)</f>
        <v>124875.55384615384</v>
      </c>
      <c r="BI30" s="62">
        <f>IF('2017 Individual scores unweight'!BI30="","",'2017 Individual scores unweight'!BI30*'2017 Individual scores weighted'!CL30)</f>
        <v>126263.06</v>
      </c>
      <c r="BJ30" s="62">
        <f>IF('2017 Individual scores unweight'!BJ30="","",'2017 Individual scores unweight'!BJ30*'2017 Individual scores weighted'!CL30)</f>
        <v>180375.80000000002</v>
      </c>
      <c r="BK30" s="62">
        <f>IF('2017 Individual scores unweight'!BK30="","",'2017 Individual scores unweight'!BK30*'2017 Individual scores weighted'!CL30)</f>
        <v>143375.63589743589</v>
      </c>
      <c r="BL30" s="62">
        <f>IF('2017 Individual scores unweight'!BL30="","",'2017 Individual scores unweight'!BL30*'2017 Individual scores weighted'!CL30)</f>
        <v>122331.79256410256</v>
      </c>
      <c r="BM30" s="62">
        <f>IF('2017 Individual scores unweight'!BM30="","",'2017 Individual scores unweight'!BM30*'2017 Individual scores weighted'!CL30)</f>
        <v>63208.613675213681</v>
      </c>
      <c r="BN30" s="62">
        <f>IF('2017 Individual scores unweight'!BN30="","",'2017 Individual scores unweight'!BN30*'2017 Individual scores weighted'!CL30)</f>
        <v>58455.120370370365</v>
      </c>
      <c r="BO30" s="62">
        <f>IF('2017 Individual scores unweight'!BO30="","",'2017 Individual scores unweight'!BO30*'2017 Individual scores weighted'!CL30)</f>
        <v>46764.096296296302</v>
      </c>
      <c r="BP30" s="62">
        <f>IF('2017 Individual scores unweight'!BP30="","",'2017 Individual scores unweight'!BP30*'2017 Individual scores weighted'!CL30)</f>
        <v>63208.613675213681</v>
      </c>
      <c r="BQ30" s="62">
        <f>IF('2017 Individual scores unweight'!BQ30="","",'2017 Individual scores unweight'!BQ30*'2017 Individual scores weighted'!CL30)</f>
        <v>58583.593162393161</v>
      </c>
      <c r="BR30" s="62">
        <f>IF('2017 Individual scores unweight'!BR30="","",'2017 Individual scores unweight'!BR30*'2017 Individual scores weighted'!CL30)</f>
        <v>76158.671111111107</v>
      </c>
      <c r="BS30" s="62">
        <f>IF('2017 Individual scores unweight'!BS30="","",'2017 Individual scores unweight'!BS30*'2017 Individual scores weighted'!CL30)</f>
        <v>106760.89017094015</v>
      </c>
      <c r="BT30" s="62">
        <f>IF('2017 Individual scores unweight'!BT30="","",'2017 Individual scores unweight'!BT30*'2017 Individual scores weighted'!CL30)</f>
        <v>134125.59487179489</v>
      </c>
      <c r="BU30" s="62">
        <f>IF('2017 Individual scores unweight'!BU30="","",'2017 Individual scores unweight'!BU30*'2017 Individual scores weighted'!CL30)</f>
        <v>84792.042735042734</v>
      </c>
      <c r="BV30" s="62">
        <f>IF('2017 Individual scores unweight'!BV30="","",'2017 Individual scores unweight'!BV30*'2017 Individual scores weighted'!CL30)</f>
        <v>131042.24786324786</v>
      </c>
      <c r="BW30" s="62">
        <f>IF('2017 Individual scores unweight'!BW30="","",'2017 Individual scores unweight'!BW30*'2017 Individual scores weighted'!CL30)</f>
        <v>77083.675213675204</v>
      </c>
      <c r="BX30" s="62">
        <f>IF('2017 Individual scores unweight'!BX30="","",'2017 Individual scores unweight'!BX30*'2017 Individual scores weighted'!CL30)</f>
        <v>149028.43874643874</v>
      </c>
      <c r="BY30" s="62">
        <f>IF('2017 Individual scores unweight'!BY30="","",'2017 Individual scores unweight'!BY30*'2017 Individual scores weighted'!CL30)</f>
        <v>148000.65641025643</v>
      </c>
      <c r="BZ30" s="62">
        <f>IF('2017 Individual scores unweight'!BZ30="","",'2017 Individual scores unweight'!BZ30*'2017 Individual scores weighted'!CL30)</f>
        <v>149542.32991452992</v>
      </c>
      <c r="CA30" s="62">
        <f>IF('2017 Individual scores unweight'!CA30="","",'2017 Individual scores unweight'!CA30*'2017 Individual scores weighted'!CL30)</f>
        <v>149542.32991452992</v>
      </c>
      <c r="CB30" s="62">
        <f>IF('2017 Individual scores unweight'!CB30="","",'2017 Individual scores unweight'!CB30*'2017 Individual scores weighted'!CL30)</f>
        <v>135281.85</v>
      </c>
      <c r="CC30" s="62">
        <f>IF('2017 Individual scores unweight'!CC30="","",'2017 Individual scores unweight'!CC30*'2017 Individual scores weighted'!CL30)</f>
        <v>95198.338888888888</v>
      </c>
      <c r="CD30" s="62">
        <f>IF('2017 Individual scores unweight'!CD30="","",'2017 Individual scores unweight'!CD30*'2017 Individual scores weighted'!CL30)</f>
        <v>120250.53333333333</v>
      </c>
      <c r="CE30" s="62">
        <f>IF('2017 Individual scores unweight'!CE30="","",'2017 Individual scores unweight'!CE30*'2017 Individual scores weighted'!CL30)</f>
        <v>95198.338888888888</v>
      </c>
      <c r="CF30" s="62">
        <f>IF('2017 Individual scores unweight'!CF30="","",'2017 Individual scores unweight'!CF30*'2017 Individual scores weighted'!CL30)</f>
        <v>126263.06</v>
      </c>
      <c r="CG30" s="62">
        <f>IF('2017 Individual scores unweight'!CG30="","",'2017 Individual scores unweight'!CG30*'2017 Individual scores weighted'!CL30)</f>
        <v>97703.558333333334</v>
      </c>
      <c r="CH30" s="62">
        <f>IF('2017 Individual scores unweight'!CH30="","",'2017 Individual scores unweight'!CH30*'2017 Individual scores weighted'!CL30)</f>
        <v>147580.20000000001</v>
      </c>
      <c r="CI30" s="62">
        <f>IF('2017 Individual scores unweight'!CI30="","",'2017 Individual scores unweight'!CI30*'2017 Individual scores weighted'!CL30)</f>
        <v>94742.844444444447</v>
      </c>
      <c r="CJ30" s="62">
        <f>IF('2017 Individual scores unweight'!CJ30="","",'2017 Individual scores unweight'!CJ30*'2017 Individual scores weighted'!CL30)</f>
        <v>147580.20000000001</v>
      </c>
      <c r="CK30" s="62">
        <f>IF('2017 Individual scores unweight'!CK30="","",'2017 Individual scores unweight'!CK30*'2017 Individual scores weighted'!CL30)</f>
        <v>114784.6</v>
      </c>
      <c r="CL30">
        <v>1803.758</v>
      </c>
    </row>
    <row r="31" spans="1:90">
      <c r="A31" s="60" t="s">
        <v>127</v>
      </c>
      <c r="B31" s="61" t="s">
        <v>138</v>
      </c>
      <c r="C31" s="62">
        <f>IF('2017 Individual scores unweight'!C31="","",'2017 Individual scores unweight'!C31*'2017 Individual scores weighted'!CL31)</f>
        <v>53073.866666666654</v>
      </c>
      <c r="D31" s="62">
        <f>IF('2017 Individual scores unweight'!D31="","",'2017 Individual scores unweight'!D31*'2017 Individual scores weighted'!CL31)</f>
        <v>30075.191111111111</v>
      </c>
      <c r="E31" s="62">
        <f>IF('2017 Individual scores unweight'!E31="","",'2017 Individual scores unweight'!E31*'2017 Individual scores weighted'!CL31)</f>
        <v>47766.479999999996</v>
      </c>
      <c r="F31" s="62">
        <f>IF('2017 Individual scores unweight'!F31="","",'2017 Individual scores unweight'!F31*'2017 Individual scores weighted'!CL31)</f>
        <v>21482.279365079361</v>
      </c>
      <c r="G31" s="62">
        <f>IF('2017 Individual scores unweight'!G31="","",'2017 Individual scores unweight'!G31*'2017 Individual scores weighted'!CL31)</f>
        <v>53073.866666666654</v>
      </c>
      <c r="H31" s="62">
        <f>IF('2017 Individual scores unweight'!H31="","",'2017 Individual scores unweight'!H31*'2017 Individual scores weighted'!CL31)</f>
        <v>28748.344444444439</v>
      </c>
      <c r="I31" s="62">
        <f>IF('2017 Individual scores unweight'!I31="","",'2017 Individual scores unweight'!I31*'2017 Individual scores weighted'!CL31)</f>
        <v>62551.342857142852</v>
      </c>
      <c r="J31" s="62">
        <f>IF('2017 Individual scores unweight'!J31="","",'2017 Individual scores unweight'!J31*'2017 Individual scores weighted'!CL31)</f>
        <v>31980.406837606828</v>
      </c>
      <c r="K31" s="62">
        <f>IF('2017 Individual scores unweight'!K31="","",'2017 Individual scores unweight'!K31*'2017 Individual scores weighted'!CL31)</f>
        <v>19586.784126984126</v>
      </c>
      <c r="L31" s="62">
        <f>IF('2017 Individual scores unweight'!L31="","",'2017 Individual scores unweight'!L31*'2017 Individual scores weighted'!CL31)</f>
        <v>12247.815384615382</v>
      </c>
      <c r="M31" s="62">
        <f>IF('2017 Individual scores unweight'!M31="","",'2017 Individual scores unweight'!M31*'2017 Individual scores weighted'!CL31)</f>
        <v>30619.538461538465</v>
      </c>
      <c r="N31" s="62">
        <f>IF('2017 Individual scores unweight'!N31="","",'2017 Individual scores unweight'!N31*'2017 Individual scores weighted'!CL31)</f>
        <v>16082.989898989899</v>
      </c>
      <c r="O31" s="62">
        <f>IF('2017 Individual scores unweight'!O31="","",'2017 Individual scores unweight'!O31*'2017 Individual scores weighted'!CL31)</f>
        <v>31844.32</v>
      </c>
      <c r="P31" s="62">
        <f>IF('2017 Individual scores unweight'!P31="","",'2017 Individual scores unweight'!P31*'2017 Individual scores weighted'!CL31)</f>
        <v>17010.854700854699</v>
      </c>
      <c r="Q31" s="62">
        <f>IF('2017 Individual scores unweight'!Q31="","",'2017 Individual scores unweight'!Q31*'2017 Individual scores weighted'!CL31)</f>
        <v>34118.91428571428</v>
      </c>
      <c r="R31" s="62">
        <f>IF('2017 Individual scores unweight'!R31="","",'2017 Individual scores unweight'!R31*'2017 Individual scores weighted'!CL31)</f>
        <v>20218.615873015871</v>
      </c>
      <c r="S31" s="62">
        <f>IF('2017 Individual scores unweight'!S31="","",'2017 Individual scores unweight'!S31*'2017 Individual scores weighted'!CL31)</f>
        <v>30707.022857142852</v>
      </c>
      <c r="T31" s="62">
        <f>IF('2017 Individual scores unweight'!T31="","",'2017 Individual scores unweight'!T31*'2017 Individual scores weighted'!CL31)</f>
        <v>18145.598988172318</v>
      </c>
      <c r="U31" s="62">
        <f>IF('2017 Individual scores unweight'!U31="","",'2017 Individual scores unweight'!U31*'2017 Individual scores weighted'!CL31)</f>
        <v>28432.428571428569</v>
      </c>
      <c r="V31" s="62">
        <f>IF('2017 Individual scores unweight'!V31="","",'2017 Individual scores unweight'!V31*'2017 Individual scores weighted'!CL31)</f>
        <v>14289.117948717949</v>
      </c>
      <c r="W31" s="62">
        <f>IF('2017 Individual scores unweight'!W31="","",'2017 Individual scores unweight'!W31*'2017 Individual scores weighted'!CL31)</f>
        <v>17059.45714285714</v>
      </c>
      <c r="X31" s="62">
        <f>IF('2017 Individual scores unweight'!X31="","",'2017 Individual scores unweight'!X31*'2017 Individual scores weighted'!CL31)</f>
        <v>9649.7939393939378</v>
      </c>
      <c r="Y31" s="62">
        <f>IF('2017 Individual scores unweight'!Y31="","",'2017 Individual scores unweight'!Y31*'2017 Individual scores weighted'!CL31)</f>
        <v>17059.45714285714</v>
      </c>
      <c r="Z31" s="62">
        <f>IF('2017 Individual scores unweight'!Z31="","",'2017 Individual scores unweight'!Z31*'2017 Individual scores weighted'!CL31)</f>
        <v>6879.945679012345</v>
      </c>
      <c r="AA31" s="62">
        <f>IF('2017 Individual scores unweight'!AA31="","",'2017 Individual scores unweight'!AA31*'2017 Individual scores weighted'!CL31)</f>
        <v>34118.91428571428</v>
      </c>
      <c r="AB31" s="62">
        <f>IF('2017 Individual scores unweight'!AB31="","",'2017 Individual scores unweight'!AB31*'2017 Individual scores weighted'!CL31)</f>
        <v>20103.737373737371</v>
      </c>
      <c r="AC31" s="62">
        <f>IF('2017 Individual scores unweight'!AC31="","",'2017 Individual scores unweight'!AC31*'2017 Individual scores weighted'!CL31)</f>
        <v>56864.857142857138</v>
      </c>
      <c r="AD31" s="62">
        <f>IF('2017 Individual scores unweight'!AD31="","",'2017 Individual scores unweight'!AD31*'2017 Individual scores weighted'!CL31)</f>
        <v>39805.399999999994</v>
      </c>
      <c r="AE31" s="62">
        <f>IF('2017 Individual scores unweight'!AE31="","",'2017 Individual scores unweight'!AE31*'2017 Individual scores weighted'!CL31)</f>
        <v>30075.191111111111</v>
      </c>
      <c r="AF31" s="62">
        <f>IF('2017 Individual scores unweight'!AF31="","",'2017 Individual scores unweight'!AF31*'2017 Individual scores weighted'!CL31)</f>
        <v>14532.130158730157</v>
      </c>
      <c r="AG31" s="62">
        <f>IF('2017 Individual scores unweight'!AG31="","",'2017 Individual scores unweight'!AG31*'2017 Individual scores weighted'!CL31)</f>
        <v>18371.723076923074</v>
      </c>
      <c r="AH31" s="62">
        <f>IF('2017 Individual scores unweight'!AH31="","",'2017 Individual scores unweight'!AH31*'2017 Individual scores weighted'!CL31)</f>
        <v>37151.706666666665</v>
      </c>
      <c r="AI31" s="62">
        <f>IF('2017 Individual scores unweight'!AI31="","",'2017 Individual scores unweight'!AI31*'2017 Individual scores weighted'!CL31)</f>
        <v>29696.092063492059</v>
      </c>
      <c r="AJ31" s="62">
        <f>IF('2017 Individual scores unweight'!AJ31="","",'2017 Individual scores unweight'!AJ31*'2017 Individual scores weighted'!CL31)</f>
        <v>21229.546666666665</v>
      </c>
      <c r="AK31" s="62">
        <f>IF('2017 Individual scores unweight'!AK31="","",'2017 Individual scores unweight'!AK31*'2017 Individual scores weighted'!CL31)</f>
        <v>16954.15185185185</v>
      </c>
      <c r="AL31" s="62">
        <f>IF('2017 Individual scores unweight'!AL31="","",'2017 Individual scores unweight'!AL31*'2017 Individual scores weighted'!CL31)</f>
        <v>31844.32</v>
      </c>
      <c r="AM31" s="62">
        <f>IF('2017 Individual scores unweight'!AM31="","",'2017 Individual scores unweight'!AM31*'2017 Individual scores weighted'!CL31)</f>
        <v>19586.784126984126</v>
      </c>
      <c r="AN31" s="62">
        <f>IF('2017 Individual scores unweight'!AN31="","",'2017 Individual scores unweight'!AN31*'2017 Individual scores weighted'!CL31)</f>
        <v>5686.4857142857136</v>
      </c>
      <c r="AO31" s="62">
        <f>IF('2017 Individual scores unweight'!AO31="","",'2017 Individual scores unweight'!AO31*'2017 Individual scores weighted'!CL31)</f>
        <v>7484.776068376068</v>
      </c>
      <c r="AP31" s="62">
        <f>IF('2017 Individual scores unweight'!AP31="","",'2017 Individual scores unweight'!AP31*'2017 Individual scores weighted'!CL31)</f>
        <v>21229.546666666665</v>
      </c>
      <c r="AQ31" s="62">
        <f>IF('2017 Individual scores unweight'!AQ31="","",'2017 Individual scores unweight'!AQ31*'2017 Individual scores weighted'!CL31)</f>
        <v>17059.45714285714</v>
      </c>
      <c r="AR31" s="62">
        <f>IF('2017 Individual scores unweight'!AR31="","",'2017 Individual scores unweight'!AR31*'2017 Individual scores weighted'!CL31)</f>
        <v>28432.428571428569</v>
      </c>
      <c r="AS31" s="62">
        <f>IF('2017 Individual scores unweight'!AS31="","",'2017 Individual scores unweight'!AS31*'2017 Individual scores weighted'!CL31)</f>
        <v>23588.38518518518</v>
      </c>
      <c r="AT31" s="62">
        <f>IF('2017 Individual scores unweight'!AT31="","",'2017 Individual scores unweight'!AT31*'2017 Individual scores weighted'!CL31)</f>
        <v>25947.223703703698</v>
      </c>
      <c r="AU31" s="62">
        <f>IF('2017 Individual scores unweight'!AU31="","",'2017 Individual scores unweight'!AU31*'2017 Individual scores weighted'!CL31)</f>
        <v>23588.38518518518</v>
      </c>
      <c r="AV31" s="62">
        <f>IF('2017 Individual scores unweight'!AV31="","",'2017 Individual scores unweight'!AV31*'2017 Individual scores weighted'!CL31)</f>
        <v>24767.804444444439</v>
      </c>
      <c r="AW31" s="62">
        <f>IF('2017 Individual scores unweight'!AW31="","",'2017 Individual scores unweight'!AW31*'2017 Individual scores weighted'!CL31)</f>
        <v>21229.546666666662</v>
      </c>
      <c r="AX31" s="62">
        <f>IF('2017 Individual scores unweight'!AX31="","",'2017 Individual scores unweight'!AX31*'2017 Individual scores weighted'!CL31)</f>
        <v>14742.740740740737</v>
      </c>
      <c r="AY31" s="62">
        <f>IF('2017 Individual scores unweight'!AY31="","",'2017 Individual scores unweight'!AY31*'2017 Individual scores weighted'!CL31)</f>
        <v>14153.031111111111</v>
      </c>
      <c r="AZ31" s="62">
        <f>IF('2017 Individual scores unweight'!AZ31="","",'2017 Individual scores unweight'!AZ31*'2017 Individual scores weighted'!CL31)</f>
        <v>65175.874725274734</v>
      </c>
      <c r="BA31" s="62">
        <f>IF('2017 Individual scores unweight'!BA31="","",'2017 Individual scores unweight'!BA31*'2017 Individual scores weighted'!CL31)</f>
        <v>54078.641150997144</v>
      </c>
      <c r="BB31" s="62">
        <f>IF('2017 Individual scores unweight'!BB31="","",'2017 Individual scores unweight'!BB31*'2017 Individual scores weighted'!CL31)</f>
        <v>68237.828571428559</v>
      </c>
      <c r="BC31" s="62">
        <f>IF('2017 Individual scores unweight'!BC31="","",'2017 Individual scores unweight'!BC31*'2017 Individual scores weighted'!CL31)</f>
        <v>53073.866666666654</v>
      </c>
      <c r="BD31" s="62">
        <f>IF('2017 Individual scores unweight'!BD31="","",'2017 Individual scores unweight'!BD31*'2017 Individual scores weighted'!CL31)</f>
        <v>67362.984615384616</v>
      </c>
      <c r="BE31" s="62">
        <f>IF('2017 Individual scores unweight'!BE31="","",'2017 Individual scores unweight'!BE31*'2017 Individual scores weighted'!CL31)</f>
        <v>47630.393162393157</v>
      </c>
      <c r="BF31" s="62">
        <f>IF('2017 Individual scores unweight'!BF31="","",'2017 Individual scores unweight'!BF31*'2017 Individual scores weighted'!CL31)</f>
        <v>55115.169230769221</v>
      </c>
      <c r="BG31" s="62">
        <f>IF('2017 Individual scores unweight'!BG31="","",'2017 Individual scores unweight'!BG31*'2017 Individual scores weighted'!CL31)</f>
        <v>53958.431111111102</v>
      </c>
      <c r="BH31" s="62">
        <f>IF('2017 Individual scores unweight'!BH31="","",'2017 Individual scores unweight'!BH31*'2017 Individual scores weighted'!CL31)</f>
        <v>61239.076923076929</v>
      </c>
      <c r="BI31" s="62">
        <f>IF('2017 Individual scores unweight'!BI31="","",'2017 Individual scores unweight'!BI31*'2017 Individual scores weighted'!CL31)</f>
        <v>50862.455555555549</v>
      </c>
      <c r="BJ31" s="62">
        <f>IF('2017 Individual scores unweight'!BJ31="","",'2017 Individual scores unweight'!BJ31*'2017 Individual scores weighted'!CL31)</f>
        <v>73924.314285714281</v>
      </c>
      <c r="BK31" s="62">
        <f>IF('2017 Individual scores unweight'!BK31="","",'2017 Individual scores unweight'!BK31*'2017 Individual scores weighted'!CL31)</f>
        <v>64868.059259259251</v>
      </c>
      <c r="BL31" s="62">
        <f>IF('2017 Individual scores unweight'!BL31="","",'2017 Individual scores unweight'!BL31*'2017 Individual scores weighted'!CL31)</f>
        <v>62055.59794871795</v>
      </c>
      <c r="BM31" s="62">
        <f>IF('2017 Individual scores unweight'!BM31="","",'2017 Individual scores unweight'!BM31*'2017 Individual scores weighted'!CL31)</f>
        <v>19052.157264957263</v>
      </c>
      <c r="BN31" s="62">
        <f>IF('2017 Individual scores unweight'!BN31="","",'2017 Individual scores unweight'!BN31*'2017 Individual scores weighted'!CL31)</f>
        <v>19052.157264957263</v>
      </c>
      <c r="BO31" s="62">
        <f>IF('2017 Individual scores unweight'!BO31="","",'2017 Individual scores unweight'!BO31*'2017 Individual scores weighted'!CL31)</f>
        <v>14969.552136752136</v>
      </c>
      <c r="BP31" s="62">
        <f>IF('2017 Individual scores unweight'!BP31="","",'2017 Individual scores unweight'!BP31*'2017 Individual scores weighted'!CL31)</f>
        <v>14969.552136752136</v>
      </c>
      <c r="BQ31" s="62">
        <f>IF('2017 Individual scores unweight'!BQ31="","",'2017 Individual scores unweight'!BQ31*'2017 Individual scores weighted'!CL31)</f>
        <v>19732.591452991452</v>
      </c>
      <c r="BR31" s="62">
        <f>IF('2017 Individual scores unweight'!BR31="","",'2017 Individual scores unweight'!BR31*'2017 Individual scores weighted'!CL31)</f>
        <v>14289.117948717949</v>
      </c>
      <c r="BS31" s="62">
        <f>IF('2017 Individual scores unweight'!BS31="","",'2017 Individual scores unweight'!BS31*'2017 Individual scores weighted'!CL31)</f>
        <v>15795.79365079365</v>
      </c>
      <c r="BT31" s="62">
        <f>IF('2017 Individual scores unweight'!BT31="","",'2017 Individual scores unweight'!BT31*'2017 Individual scores weighted'!CL31)</f>
        <v>12636.634920634917</v>
      </c>
      <c r="BU31" s="62">
        <f>IF('2017 Individual scores unweight'!BU31="","",'2017 Individual scores unweight'!BU31*'2017 Individual scores weighted'!CL31)</f>
        <v>9477.4761904761908</v>
      </c>
      <c r="BV31" s="62">
        <f>IF('2017 Individual scores unweight'!BV31="","",'2017 Individual scores unweight'!BV31*'2017 Individual scores weighted'!CL31)</f>
        <v>22745.942857142858</v>
      </c>
      <c r="BW31" s="62">
        <f>IF('2017 Individual scores unweight'!BW31="","",'2017 Individual scores unweight'!BW31*'2017 Individual scores weighted'!CL31)</f>
        <v>18323.120634920633</v>
      </c>
      <c r="BX31" s="62">
        <f>IF('2017 Individual scores unweight'!BX31="","",'2017 Individual scores unweight'!BX31*'2017 Individual scores weighted'!CL31)</f>
        <v>56443.635978835962</v>
      </c>
      <c r="BY31" s="62">
        <f>IF('2017 Individual scores unweight'!BY31="","",'2017 Individual scores unweight'!BY31*'2017 Individual scores weighted'!CL31)</f>
        <v>54969.361904761907</v>
      </c>
      <c r="BZ31" s="62">
        <f>IF('2017 Individual scores unweight'!BZ31="","",'2017 Individual scores unweight'!BZ31*'2017 Individual scores weighted'!CL31)</f>
        <v>51178.371428571416</v>
      </c>
      <c r="CA31" s="62">
        <f>IF('2017 Individual scores unweight'!CA31="","",'2017 Individual scores unweight'!CA31*'2017 Individual scores weighted'!CL31)</f>
        <v>63183.174603174586</v>
      </c>
      <c r="CB31" s="62">
        <f>IF('2017 Individual scores unweight'!CB31="","",'2017 Individual scores unweight'!CB31*'2017 Individual scores weighted'!CL31)</f>
        <v>42459.093333333331</v>
      </c>
      <c r="CC31" s="62">
        <f>IF('2017 Individual scores unweight'!CC31="","",'2017 Individual scores unweight'!CC31*'2017 Individual scores weighted'!CL31)</f>
        <v>21819.256296296295</v>
      </c>
      <c r="CD31" s="62">
        <f>IF('2017 Individual scores unweight'!CD31="","",'2017 Individual scores unweight'!CD31*'2017 Individual scores weighted'!CL31)</f>
        <v>15922.16</v>
      </c>
      <c r="CE31" s="62">
        <f>IF('2017 Individual scores unweight'!CE31="","",'2017 Individual scores unweight'!CE31*'2017 Individual scores weighted'!CL31)</f>
        <v>14153.031111111111</v>
      </c>
      <c r="CF31" s="62">
        <f>IF('2017 Individual scores unweight'!CF31="","",'2017 Individual scores unweight'!CF31*'2017 Individual scores weighted'!CL31)</f>
        <v>15922.16</v>
      </c>
      <c r="CG31" s="62">
        <f>IF('2017 Individual scores unweight'!CG31="","",'2017 Individual scores unweight'!CG31*'2017 Individual scores weighted'!CL31)</f>
        <v>8213.8126984126975</v>
      </c>
      <c r="CH31" s="62">
        <f>IF('2017 Individual scores unweight'!CH31="","",'2017 Individual scores unweight'!CH31*'2017 Individual scores weighted'!CL31)</f>
        <v>31844.32</v>
      </c>
      <c r="CI31" s="62">
        <f>IF('2017 Individual scores unweight'!CI31="","",'2017 Individual scores unweight'!CI31*'2017 Individual scores weighted'!CL31)</f>
        <v>16427.625396825395</v>
      </c>
      <c r="CJ31" s="62">
        <f>IF('2017 Individual scores unweight'!CJ31="","",'2017 Individual scores unweight'!CJ31*'2017 Individual scores weighted'!CL31)</f>
        <v>47766.479999999996</v>
      </c>
      <c r="CK31" s="62">
        <f>IF('2017 Individual scores unweight'!CK31="","",'2017 Individual scores unweight'!CK31*'2017 Individual scores weighted'!CL31)</f>
        <v>21819.256296296295</v>
      </c>
      <c r="CL31">
        <v>796.10799999999995</v>
      </c>
    </row>
    <row r="32" spans="1:90">
      <c r="A32" s="60" t="s">
        <v>127</v>
      </c>
      <c r="B32" s="61" t="s">
        <v>139</v>
      </c>
      <c r="C32" s="62">
        <f>IF('2017 Individual scores unweight'!C32="","",'2017 Individual scores unweight'!C32*'2017 Individual scores weighted'!CL32)</f>
        <v>2384504.4923076923</v>
      </c>
      <c r="D32" s="62">
        <f>IF('2017 Individual scores unweight'!D32="","",'2017 Individual scores unweight'!D32*'2017 Individual scores weighted'!CL32)</f>
        <v>2080921.7444444445</v>
      </c>
      <c r="E32" s="62">
        <f>IF('2017 Individual scores unweight'!E32="","",'2017 Individual scores unweight'!E32*'2017 Individual scores weighted'!CL32)</f>
        <v>2583213.2000000002</v>
      </c>
      <c r="F32" s="62">
        <f>IF('2017 Individual scores unweight'!F32="","",'2017 Individual scores unweight'!F32*'2017 Individual scores weighted'!CL32)</f>
        <v>1655905.8974358975</v>
      </c>
      <c r="G32" s="62">
        <f>IF('2017 Individual scores unweight'!G32="","",'2017 Individual scores unweight'!G32*'2017 Individual scores weighted'!CL32)</f>
        <v>2185795.7846153849</v>
      </c>
      <c r="H32" s="62">
        <f>IF('2017 Individual scores unweight'!H32="","",'2017 Individual scores unweight'!H32*'2017 Individual scores weighted'!CL32)</f>
        <v>2080921.7444444445</v>
      </c>
      <c r="I32" s="62">
        <f>IF('2017 Individual scores unweight'!I32="","",'2017 Individual scores unweight'!I32*'2017 Individual scores weighted'!CL32)</f>
        <v>2367945.4333333331</v>
      </c>
      <c r="J32" s="62">
        <f>IF('2017 Individual scores unweight'!J32="","",'2017 Individual scores unweight'!J32*'2017 Individual scores weighted'!CL32)</f>
        <v>1852607.4464646464</v>
      </c>
      <c r="K32" s="62">
        <f>IF('2017 Individual scores unweight'!K32="","",'2017 Individual scores unweight'!K32*'2017 Individual scores weighted'!CL32)</f>
        <v>1810457.1145299145</v>
      </c>
      <c r="L32" s="62">
        <f>IF('2017 Individual scores unweight'!L32="","",'2017 Individual scores unweight'!L32*'2017 Individual scores weighted'!CL32)</f>
        <v>1435118.4444444445</v>
      </c>
      <c r="M32" s="62">
        <f>IF('2017 Individual scores unweight'!M32="","",'2017 Individual scores unweight'!M32*'2017 Individual scores weighted'!CL32)</f>
        <v>1987087.0769230772</v>
      </c>
      <c r="N32" s="62">
        <f>IF('2017 Individual scores unweight'!N32="","",'2017 Individual scores unweight'!N32*'2017 Individual scores weighted'!CL32)</f>
        <v>1521225.5511111112</v>
      </c>
      <c r="O32" s="62">
        <f>IF('2017 Individual scores unweight'!O32="","",'2017 Individual scores unweight'!O32*'2017 Individual scores weighted'!CL32)</f>
        <v>2029667.5142857144</v>
      </c>
      <c r="P32" s="62">
        <f>IF('2017 Individual scores unweight'!P32="","",'2017 Individual scores unweight'!P32*'2017 Individual scores weighted'!CL32)</f>
        <v>980664.27037037036</v>
      </c>
      <c r="Q32" s="62">
        <f>IF('2017 Individual scores unweight'!Q32="","",'2017 Individual scores unweight'!Q32*'2017 Individual scores weighted'!CL32)</f>
        <v>1845152.2857142859</v>
      </c>
      <c r="R32" s="62">
        <f>IF('2017 Individual scores unweight'!R32="","",'2017 Individual scores unweight'!R32*'2017 Individual scores weighted'!CL32)</f>
        <v>1636035.0266666668</v>
      </c>
      <c r="S32" s="62">
        <f>IF('2017 Individual scores unweight'!S32="","",'2017 Individual scores unweight'!S32*'2017 Individual scores weighted'!CL32)</f>
        <v>1982441.9383016985</v>
      </c>
      <c r="T32" s="62">
        <f>IF('2017 Individual scores unweight'!T32="","",'2017 Individual scores unweight'!T32*'2017 Individual scores weighted'!CL32)</f>
        <v>1704833.7351245792</v>
      </c>
      <c r="U32" s="62">
        <f>IF('2017 Individual scores unweight'!U32="","",'2017 Individual scores unweight'!U32*'2017 Individual scores weighted'!CL32)</f>
        <v>2214182.7428571428</v>
      </c>
      <c r="V32" s="62">
        <f>IF('2017 Individual scores unweight'!V32="","",'2017 Individual scores unweight'!V32*'2017 Individual scores weighted'!CL32)</f>
        <v>1817816.6962962963</v>
      </c>
      <c r="W32" s="62">
        <f>IF('2017 Individual scores unweight'!W32="","",'2017 Individual scores unweight'!W32*'2017 Individual scores weighted'!CL32)</f>
        <v>1390960.953846154</v>
      </c>
      <c r="X32" s="62">
        <f>IF('2017 Individual scores unweight'!X32="","",'2017 Individual scores unweight'!X32*'2017 Individual scores weighted'!CL32)</f>
        <v>1650386.2111111111</v>
      </c>
      <c r="Y32" s="62">
        <f>IF('2017 Individual scores unweight'!Y32="","",'2017 Individual scores unweight'!Y32*'2017 Individual scores weighted'!CL32)</f>
        <v>1845152.2857142859</v>
      </c>
      <c r="Z32" s="62">
        <f>IF('2017 Individual scores unweight'!Z32="","",'2017 Individual scores unweight'!Z32*'2017 Individual scores weighted'!CL32)</f>
        <v>1487304.5696969696</v>
      </c>
      <c r="AA32" s="62">
        <f>IF('2017 Individual scores unweight'!AA32="","",'2017 Individual scores unweight'!AA32*'2017 Individual scores weighted'!CL32)</f>
        <v>2348375.6363636362</v>
      </c>
      <c r="AB32" s="62">
        <f>IF('2017 Individual scores unweight'!AB32="","",'2017 Individual scores unweight'!AB32*'2017 Individual scores weighted'!CL32)</f>
        <v>1750844.502222222</v>
      </c>
      <c r="AC32" s="62">
        <f>IF('2017 Individual scores unweight'!AC32="","",'2017 Individual scores unweight'!AC32*'2017 Individual scores weighted'!CL32)</f>
        <v>2113538.0727272732</v>
      </c>
      <c r="AD32" s="62">
        <f>IF('2017 Individual scores unweight'!AD32="","",'2017 Individual scores unweight'!AD32*'2017 Individual scores weighted'!CL32)</f>
        <v>1817816.6962962963</v>
      </c>
      <c r="AE32" s="62">
        <f>IF('2017 Individual scores unweight'!AE32="","",'2017 Individual scores unweight'!AE32*'2017 Individual scores weighted'!CL32)</f>
        <v>1496623.5206349208</v>
      </c>
      <c r="AF32" s="62">
        <f>IF('2017 Individual scores unweight'!AF32="","",'2017 Individual scores unweight'!AF32*'2017 Individual scores weighted'!CL32)</f>
        <v>1619633.6730158732</v>
      </c>
      <c r="AG32" s="62">
        <f>IF('2017 Individual scores unweight'!AG32="","",'2017 Individual scores unweight'!AG32*'2017 Individual scores weighted'!CL32)</f>
        <v>1353111.6761904762</v>
      </c>
      <c r="AH32" s="62">
        <f>IF('2017 Individual scores unweight'!AH32="","",'2017 Individual scores unweight'!AH32*'2017 Individual scores weighted'!CL32)</f>
        <v>2583213.2000000002</v>
      </c>
      <c r="AI32" s="62">
        <f>IF('2017 Individual scores unweight'!AI32="","",'2017 Individual scores unweight'!AI32*'2017 Individual scores weighted'!CL32)</f>
        <v>1589669.6615384615</v>
      </c>
      <c r="AJ32" s="62">
        <f>IF('2017 Individual scores unweight'!AJ32="","",'2017 Individual scores unweight'!AJ32*'2017 Individual scores weighted'!CL32)</f>
        <v>2152677.666666667</v>
      </c>
      <c r="AK32" s="62">
        <f>IF('2017 Individual scores unweight'!AK32="","",'2017 Individual scores unweight'!AK32*'2017 Individual scores weighted'!CL32)</f>
        <v>1878700.5090909093</v>
      </c>
      <c r="AL32" s="62">
        <f>IF('2017 Individual scores unweight'!AL32="","",'2017 Individual scores unweight'!AL32*'2017 Individual scores weighted'!CL32)</f>
        <v>2185795.7846153849</v>
      </c>
      <c r="AM32" s="62">
        <f>IF('2017 Individual scores unweight'!AM32="","",'2017 Individual scores unweight'!AM32*'2017 Individual scores weighted'!CL32)</f>
        <v>1617769.8828282831</v>
      </c>
      <c r="AN32" s="62">
        <f>IF('2017 Individual scores unweight'!AN32="","",'2017 Individual scores unweight'!AN32*'2017 Individual scores weighted'!CL32)</f>
        <v>1643862.9454545456</v>
      </c>
      <c r="AO32" s="62">
        <f>IF('2017 Individual scores unweight'!AO32="","",'2017 Individual scores unweight'!AO32*'2017 Individual scores weighted'!CL32)</f>
        <v>1230101.5238095238</v>
      </c>
      <c r="AP32" s="62">
        <f>IF('2017 Individual scores unweight'!AP32="","",'2017 Individual scores unweight'!AP32*'2017 Individual scores weighted'!CL32)</f>
        <v>2029667.5142857144</v>
      </c>
      <c r="AQ32" s="62">
        <f>IF('2017 Individual scores unweight'!AQ32="","",'2017 Individual scores unweight'!AQ32*'2017 Individual scores weighted'!CL32)</f>
        <v>1435118.4444444445</v>
      </c>
      <c r="AR32" s="62">
        <f>IF('2017 Individual scores unweight'!AR32="","",'2017 Individual scores unweight'!AR32*'2017 Individual scores weighted'!CL32)</f>
        <v>1476121.8285714285</v>
      </c>
      <c r="AS32" s="62">
        <f>IF('2017 Individual scores unweight'!AS32="","",'2017 Individual scores unweight'!AS32*'2017 Individual scores weighted'!CL32)</f>
        <v>1435118.4444444445</v>
      </c>
      <c r="AT32" s="62">
        <f>IF('2017 Individual scores unweight'!AT32="","",'2017 Individual scores unweight'!AT32*'2017 Individual scores weighted'!CL32)</f>
        <v>1701640.4412698413</v>
      </c>
      <c r="AU32" s="62">
        <f>IF('2017 Individual scores unweight'!AU32="","",'2017 Individual scores unweight'!AU32*'2017 Individual scores weighted'!CL32)</f>
        <v>1413039.6991452994</v>
      </c>
      <c r="AV32" s="62">
        <f>IF('2017 Individual scores unweight'!AV32="","",'2017 Individual scores unweight'!AV32*'2017 Individual scores weighted'!CL32)</f>
        <v>1373613.3682539682</v>
      </c>
      <c r="AW32" s="62">
        <f>IF('2017 Individual scores unweight'!AW32="","",'2017 Individual scores unweight'!AW32*'2017 Individual scores weighted'!CL32)</f>
        <v>1769979.4148148149</v>
      </c>
      <c r="AX32" s="62">
        <f>IF('2017 Individual scores unweight'!AX32="","",'2017 Individual scores unweight'!AX32*'2017 Individual scores weighted'!CL32)</f>
        <v>1107091.3714285714</v>
      </c>
      <c r="AY32" s="62">
        <f>IF('2017 Individual scores unweight'!AY32="","",'2017 Individual scores unweight'!AY32*'2017 Individual scores weighted'!CL32)</f>
        <v>1250603.2158730158</v>
      </c>
      <c r="AZ32" s="62">
        <f>IF('2017 Individual scores unweight'!AZ32="","",'2017 Individual scores unweight'!AZ32*'2017 Individual scores weighted'!CL32)</f>
        <v>2179172.1610256415</v>
      </c>
      <c r="BA32" s="62">
        <f>IF('2017 Individual scores unweight'!BA32="","",'2017 Individual scores unweight'!BA32*'2017 Individual scores weighted'!CL32)</f>
        <v>1722142.1333333331</v>
      </c>
      <c r="BB32" s="62">
        <f>IF('2017 Individual scores unweight'!BB32="","",'2017 Individual scores unweight'!BB32*'2017 Individual scores weighted'!CL32)</f>
        <v>2185795.7846153849</v>
      </c>
      <c r="BC32" s="62">
        <f>IF('2017 Individual scores unweight'!BC32="","",'2017 Individual scores unweight'!BC32*'2017 Individual scores weighted'!CL32)</f>
        <v>1826514.3838383837</v>
      </c>
      <c r="BD32" s="62">
        <f>IF('2017 Individual scores unweight'!BD32="","",'2017 Individual scores unweight'!BD32*'2017 Individual scores weighted'!CL32)</f>
        <v>2185795.7846153849</v>
      </c>
      <c r="BE32" s="62">
        <f>IF('2017 Individual scores unweight'!BE32="","",'2017 Individual scores unweight'!BE32*'2017 Individual scores weighted'!CL32)</f>
        <v>1617769.8828282831</v>
      </c>
      <c r="BF32" s="62">
        <f>IF('2017 Individual scores unweight'!BF32="","",'2017 Individual scores unweight'!BF32*'2017 Individual scores weighted'!CL32)</f>
        <v>1987087.0769230772</v>
      </c>
      <c r="BG32" s="62">
        <f>IF('2017 Individual scores unweight'!BG32="","",'2017 Individual scores unweight'!BG32*'2017 Individual scores weighted'!CL32)</f>
        <v>1693439.7644444446</v>
      </c>
      <c r="BH32" s="62">
        <f>IF('2017 Individual scores unweight'!BH32="","",'2017 Individual scores unweight'!BH32*'2017 Individual scores weighted'!CL32)</f>
        <v>2152677.666666667</v>
      </c>
      <c r="BI32" s="62">
        <f>IF('2017 Individual scores unweight'!BI32="","",'2017 Individual scores unweight'!BI32*'2017 Individual scores weighted'!CL32)</f>
        <v>1750844.502222222</v>
      </c>
      <c r="BJ32" s="62">
        <f>IF('2017 Individual scores unweight'!BJ32="","",'2017 Individual scores unweight'!BJ32*'2017 Individual scores weighted'!CL32)</f>
        <v>2384504.4923076923</v>
      </c>
      <c r="BK32" s="62">
        <f>IF('2017 Individual scores unweight'!BK32="","",'2017 Individual scores unweight'!BK32*'2017 Individual scores weighted'!CL32)</f>
        <v>1722142.1333333331</v>
      </c>
      <c r="BL32" s="62">
        <f>IF('2017 Individual scores unweight'!BL32="","",'2017 Individual scores unweight'!BL32*'2017 Individual scores weighted'!CL32)</f>
        <v>2085179.7881807084</v>
      </c>
      <c r="BM32" s="62">
        <f>IF('2017 Individual scores unweight'!BM32="","",'2017 Individual scores unweight'!BM32*'2017 Individual scores weighted'!CL32)</f>
        <v>656054.14603174606</v>
      </c>
      <c r="BN32" s="62">
        <f>IF('2017 Individual scores unweight'!BN32="","",'2017 Individual scores unweight'!BN32*'2017 Individual scores weighted'!CL32)</f>
        <v>738060.91428571439</v>
      </c>
      <c r="BO32" s="62">
        <f>IF('2017 Individual scores unweight'!BO32="","",'2017 Individual scores unweight'!BO32*'2017 Individual scores weighted'!CL32)</f>
        <v>348528.76507936517</v>
      </c>
      <c r="BP32" s="62">
        <f>IF('2017 Individual scores unweight'!BP32="","",'2017 Individual scores unweight'!BP32*'2017 Individual scores weighted'!CL32)</f>
        <v>419496.16068376077</v>
      </c>
      <c r="BQ32" s="62">
        <f>IF('2017 Individual scores unweight'!BQ32="","",'2017 Individual scores unweight'!BQ32*'2017 Individual scores weighted'!CL32)</f>
        <v>328027.07301587303</v>
      </c>
      <c r="BR32" s="62">
        <f>IF('2017 Individual scores unweight'!BR32="","",'2017 Individual scores unweight'!BR32*'2017 Individual scores weighted'!CL32)</f>
        <v>1698223.492592593</v>
      </c>
      <c r="BS32" s="62">
        <f>IF('2017 Individual scores unweight'!BS32="","",'2017 Individual scores unweight'!BS32*'2017 Individual scores weighted'!CL32)</f>
        <v>922576.14285714272</v>
      </c>
      <c r="BT32" s="62">
        <f>IF('2017 Individual scores unweight'!BT32="","",'2017 Individual scores unweight'!BT32*'2017 Individual scores weighted'!CL32)</f>
        <v>615050.76190476189</v>
      </c>
      <c r="BU32" s="62">
        <f>IF('2017 Individual scores unweight'!BU32="","",'2017 Individual scores unweight'!BU32*'2017 Individual scores weighted'!CL32)</f>
        <v>512542.30158730154</v>
      </c>
      <c r="BV32" s="62">
        <f>IF('2017 Individual scores unweight'!BV32="","",'2017 Individual scores unweight'!BV32*'2017 Individual scores weighted'!CL32)</f>
        <v>1025084.6031746031</v>
      </c>
      <c r="BW32" s="62">
        <f>IF('2017 Individual scores unweight'!BW32="","",'2017 Individual scores unweight'!BW32*'2017 Individual scores weighted'!CL32)</f>
        <v>1537626.9047619046</v>
      </c>
      <c r="BX32" s="62">
        <f>IF('2017 Individual scores unweight'!BX32="","",'2017 Individual scores unweight'!BX32*'2017 Individual scores weighted'!CL32)</f>
        <v>2015999.7195767194</v>
      </c>
      <c r="BY32" s="62">
        <f>IF('2017 Individual scores unweight'!BY32="","",'2017 Individual scores unweight'!BY32*'2017 Individual scores weighted'!CL32)</f>
        <v>1968162.4380952383</v>
      </c>
      <c r="BZ32" s="62">
        <f>IF('2017 Individual scores unweight'!BZ32="","",'2017 Individual scores unweight'!BZ32*'2017 Individual scores weighted'!CL32)</f>
        <v>2029667.5142857144</v>
      </c>
      <c r="CA32" s="62">
        <f>IF('2017 Individual scores unweight'!CA32="","",'2017 Individual scores unweight'!CA32*'2017 Individual scores weighted'!CL32)</f>
        <v>2050169.2063492062</v>
      </c>
      <c r="CB32" s="62">
        <f>IF('2017 Individual scores unweight'!CB32="","",'2017 Individual scores unweight'!CB32*'2017 Individual scores weighted'!CL32)</f>
        <v>1506874.3666666667</v>
      </c>
      <c r="CC32" s="62">
        <f>IF('2017 Individual scores unweight'!CC32="","",'2017 Individual scores unweight'!CC32*'2017 Individual scores weighted'!CL32)</f>
        <v>1230101.5238095238</v>
      </c>
      <c r="CD32" s="62">
        <f>IF('2017 Individual scores unweight'!CD32="","",'2017 Individual scores unweight'!CD32*'2017 Individual scores weighted'!CL32)</f>
        <v>2185795.7846153849</v>
      </c>
      <c r="CE32" s="62">
        <f>IF('2017 Individual scores unweight'!CE32="","",'2017 Individual scores unweight'!CE32*'2017 Individual scores weighted'!CL32)</f>
        <v>1122001.692929293</v>
      </c>
      <c r="CF32" s="62">
        <f>IF('2017 Individual scores unweight'!CF32="","",'2017 Individual scores unweight'!CF32*'2017 Individual scores weighted'!CL32)</f>
        <v>1788378.3692307691</v>
      </c>
      <c r="CG32" s="62">
        <f>IF('2017 Individual scores unweight'!CG32="","",'2017 Individual scores unweight'!CG32*'2017 Individual scores weighted'!CL32)</f>
        <v>1020528.6716049382</v>
      </c>
      <c r="CH32" s="62">
        <f>IF('2017 Individual scores unweight'!CH32="","",'2017 Individual scores unweight'!CH32*'2017 Individual scores weighted'!CL32)</f>
        <v>2583213.2000000002</v>
      </c>
      <c r="CI32" s="62">
        <f>IF('2017 Individual scores unweight'!CI32="","",'2017 Individual scores unweight'!CI32*'2017 Individual scores weighted'!CL32)</f>
        <v>1107091.3714285714</v>
      </c>
      <c r="CJ32" s="62">
        <f>IF('2017 Individual scores unweight'!CJ32="","",'2017 Individual scores unweight'!CJ32*'2017 Individual scores weighted'!CL32)</f>
        <v>1589669.6615384617</v>
      </c>
      <c r="CK32" s="62">
        <f>IF('2017 Individual scores unweight'!CK32="","",'2017 Individual scores unweight'!CK32*'2017 Individual scores weighted'!CL32)</f>
        <v>1148094.7555555557</v>
      </c>
      <c r="CL32">
        <v>25832.132000000001</v>
      </c>
    </row>
    <row r="33" spans="1:90">
      <c r="A33" s="60" t="s">
        <v>127</v>
      </c>
      <c r="B33" s="61" t="s">
        <v>140</v>
      </c>
      <c r="C33" s="62">
        <f>IF('2017 Individual scores unweight'!C33="","",'2017 Individual scores unweight'!C33*'2017 Individual scores weighted'!CL33)</f>
        <v>44341.5</v>
      </c>
      <c r="D33" s="62">
        <f>IF('2017 Individual scores unweight'!D33="","",'2017 Individual scores unweight'!D33*'2017 Individual scores weighted'!CL33)</f>
        <v>37292.338461538457</v>
      </c>
      <c r="E33" s="62">
        <f>IF('2017 Individual scores unweight'!E33="","",'2017 Individual scores unweight'!E33*'2017 Individual scores weighted'!CL33)</f>
        <v>48775.649999999994</v>
      </c>
      <c r="F33" s="62">
        <f>IF('2017 Individual scores unweight'!F33="","",'2017 Individual scores unweight'!F33*'2017 Individual scores weighted'!CL33)</f>
        <v>33654.061538461538</v>
      </c>
      <c r="G33" s="62">
        <f>IF('2017 Individual scores unweight'!G33="","",'2017 Individual scores unweight'!G33*'2017 Individual scores weighted'!CL33)</f>
        <v>48775.649999999994</v>
      </c>
      <c r="H33" s="62">
        <f>IF('2017 Individual scores unweight'!H33="","",'2017 Individual scores unweight'!H33*'2017 Individual scores weighted'!CL33)</f>
        <v>30470.56923076923</v>
      </c>
      <c r="I33" s="62">
        <f>IF('2017 Individual scores unweight'!I33="","",'2017 Individual scores unweight'!I33*'2017 Individual scores weighted'!CL33)</f>
        <v>43535.290909090909</v>
      </c>
      <c r="J33" s="62">
        <f>IF('2017 Individual scores unweight'!J33="","",'2017 Individual scores unweight'!J33*'2017 Individual scores weighted'!CL33)</f>
        <v>22991.888888888891</v>
      </c>
      <c r="K33" s="62">
        <f>IF('2017 Individual scores unweight'!K33="","",'2017 Individual scores unweight'!K33*'2017 Individual scores weighted'!CL33)</f>
        <v>27196.119999999995</v>
      </c>
      <c r="L33" s="62">
        <f>IF('2017 Individual scores unweight'!L33="","",'2017 Individual scores unweight'!L33*'2017 Individual scores weighted'!CL33)</f>
        <v>18327.819999999992</v>
      </c>
      <c r="M33" s="62">
        <f>IF('2017 Individual scores unweight'!M33="","",'2017 Individual scores unweight'!M33*'2017 Individual scores weighted'!CL33)</f>
        <v>49409.1</v>
      </c>
      <c r="N33" s="62">
        <f>IF('2017 Individual scores unweight'!N33="","",'2017 Individual scores unweight'!N33*'2017 Individual scores weighted'!CL33)</f>
        <v>34206.299999999996</v>
      </c>
      <c r="O33" s="62">
        <f>IF('2017 Individual scores unweight'!O33="","",'2017 Individual scores unweight'!O33*'2017 Individual scores weighted'!CL33)</f>
        <v>45023.676923076921</v>
      </c>
      <c r="P33" s="62">
        <f>IF('2017 Individual scores unweight'!P33="","",'2017 Individual scores unweight'!P33*'2017 Individual scores weighted'!CL33)</f>
        <v>30925.353846153845</v>
      </c>
      <c r="Q33" s="62">
        <f>IF('2017 Individual scores unweight'!Q33="","",'2017 Individual scores unweight'!Q33*'2017 Individual scores weighted'!CL33)</f>
        <v>45608.399999999994</v>
      </c>
      <c r="R33" s="62">
        <f>IF('2017 Individual scores unweight'!R33="","",'2017 Individual scores unweight'!R33*'2017 Individual scores weighted'!CL33)</f>
        <v>27741.861538461537</v>
      </c>
      <c r="S33" s="62">
        <f>IF('2017 Individual scores unweight'!S33="","",'2017 Individual scores unweight'!S33*'2017 Individual scores weighted'!CL33)</f>
        <v>38650.195384615377</v>
      </c>
      <c r="T33" s="62">
        <f>IF('2017 Individual scores unweight'!T33="","",'2017 Individual scores unweight'!T33*'2017 Individual scores weighted'!CL33)</f>
        <v>27514.469230769228</v>
      </c>
      <c r="U33" s="62">
        <f>IF('2017 Individual scores unweight'!U33="","",'2017 Individual scores unweight'!U33*'2017 Individual scores weighted'!CL33)</f>
        <v>53209.799999999996</v>
      </c>
      <c r="V33" s="62">
        <f>IF('2017 Individual scores unweight'!V33="","",'2017 Individual scores unweight'!V33*'2017 Individual scores weighted'!CL33)</f>
        <v>31380.138461538456</v>
      </c>
      <c r="W33" s="62">
        <f>IF('2017 Individual scores unweight'!W33="","",'2017 Individual scores unweight'!W33*'2017 Individual scores weighted'!CL33)</f>
        <v>41807.699999999997</v>
      </c>
      <c r="X33" s="62">
        <f>IF('2017 Individual scores unweight'!X33="","",'2017 Individual scores unweight'!X33*'2017 Individual scores weighted'!CL33)</f>
        <v>26377.507692307692</v>
      </c>
      <c r="Y33" s="62">
        <f>IF('2017 Individual scores unweight'!Y33="","",'2017 Individual scores unweight'!Y33*'2017 Individual scores weighted'!CL33)</f>
        <v>24558.369230769229</v>
      </c>
      <c r="Z33" s="62">
        <f>IF('2017 Individual scores unweight'!Z33="","",'2017 Individual scores unweight'!Z33*'2017 Individual scores weighted'!CL33)</f>
        <v>13302.449999999999</v>
      </c>
      <c r="AA33" s="62">
        <f>IF('2017 Individual scores unweight'!AA33="","",'2017 Individual scores unweight'!AA33*'2017 Individual scores weighted'!CL33)</f>
        <v>36837.553846153838</v>
      </c>
      <c r="AB33" s="62">
        <f>IF('2017 Individual scores unweight'!AB33="","",'2017 Individual scores unweight'!AB33*'2017 Individual scores weighted'!CL33)</f>
        <v>27097.583333333328</v>
      </c>
      <c r="AC33" s="62">
        <f>IF('2017 Individual scores unweight'!AC33="","",'2017 Individual scores unweight'!AC33*'2017 Individual scores weighted'!CL33)</f>
        <v>36837.553846153838</v>
      </c>
      <c r="AD33" s="62">
        <f>IF('2017 Individual scores unweight'!AD33="","",'2017 Individual scores unweight'!AD33*'2017 Individual scores weighted'!CL33)</f>
        <v>39414.666666666664</v>
      </c>
      <c r="AE33" s="62">
        <f>IF('2017 Individual scores unweight'!AE33="","",'2017 Individual scores unweight'!AE33*'2017 Individual scores weighted'!CL33)</f>
        <v>34628.6</v>
      </c>
      <c r="AF33" s="62">
        <f>IF('2017 Individual scores unweight'!AF33="","",'2017 Individual scores unweight'!AF33*'2017 Individual scores weighted'!CL33)</f>
        <v>28294.099999999995</v>
      </c>
      <c r="AG33" s="62">
        <f>IF('2017 Individual scores unweight'!AG33="","",'2017 Individual scores unweight'!AG33*'2017 Individual scores weighted'!CL33)</f>
        <v>30470.56923076923</v>
      </c>
      <c r="AH33" s="62">
        <f>IF('2017 Individual scores unweight'!AH33="","",'2017 Individual scores unweight'!AH33*'2017 Individual scores weighted'!CL33)</f>
        <v>53209.799999999996</v>
      </c>
      <c r="AI33" s="62">
        <f>IF('2017 Individual scores unweight'!AI33="","",'2017 Individual scores unweight'!AI33*'2017 Individual scores weighted'!CL33)</f>
        <v>39111.476923076916</v>
      </c>
      <c r="AJ33" s="62">
        <f>IF('2017 Individual scores unweight'!AJ33="","",'2017 Individual scores unweight'!AJ33*'2017 Individual scores weighted'!CL33)</f>
        <v>53209.799999999996</v>
      </c>
      <c r="AK33" s="62">
        <f>IF('2017 Individual scores unweight'!AK33="","",'2017 Individual scores unweight'!AK33*'2017 Individual scores weighted'!CL33)</f>
        <v>36010.672727272722</v>
      </c>
      <c r="AL33" s="62">
        <f>IF('2017 Individual scores unweight'!AL33="","",'2017 Individual scores unweight'!AL33*'2017 Individual scores weighted'!CL33)</f>
        <v>49116.738461538458</v>
      </c>
      <c r="AM33" s="62">
        <f>IF('2017 Individual scores unweight'!AM33="","",'2017 Individual scores unweight'!AM33*'2017 Individual scores weighted'!CL33)</f>
        <v>26377.507692307692</v>
      </c>
      <c r="AN33" s="62">
        <f>IF('2017 Individual scores unweight'!AN33="","",'2017 Individual scores unweight'!AN33*'2017 Individual scores weighted'!CL33)</f>
        <v>39907.35</v>
      </c>
      <c r="AO33" s="62">
        <f>IF('2017 Individual scores unweight'!AO33="","",'2017 Individual scores unweight'!AO33*'2017 Individual scores weighted'!CL33)</f>
        <v>17736.599999999995</v>
      </c>
      <c r="AP33" s="62">
        <f>IF('2017 Individual scores unweight'!AP33="","",'2017 Individual scores unweight'!AP33*'2017 Individual scores weighted'!CL33)</f>
        <v>45608.399999999994</v>
      </c>
      <c r="AQ33" s="62">
        <f>IF('2017 Individual scores unweight'!AQ33="","",'2017 Individual scores unweight'!AQ33*'2017 Individual scores weighted'!CL33)</f>
        <v>30015.784615384608</v>
      </c>
      <c r="AR33" s="62">
        <f>IF('2017 Individual scores unweight'!AR33="","",'2017 Individual scores unweight'!AR33*'2017 Individual scores weighted'!CL33)</f>
        <v>24558.369230769229</v>
      </c>
      <c r="AS33" s="62">
        <f>IF('2017 Individual scores unweight'!AS33="","",'2017 Individual scores unweight'!AS33*'2017 Individual scores weighted'!CL33)</f>
        <v>18393.511111111107</v>
      </c>
      <c r="AT33" s="62">
        <f>IF('2017 Individual scores unweight'!AT33="","",'2017 Individual scores unweight'!AT33*'2017 Individual scores weighted'!CL33)</f>
        <v>28294.099999999995</v>
      </c>
      <c r="AU33" s="62">
        <f>IF('2017 Individual scores unweight'!AU33="","",'2017 Individual scores unweight'!AU33*'2017 Individual scores weighted'!CL33)</f>
        <v>28294.099999999995</v>
      </c>
      <c r="AV33" s="62">
        <f>IF('2017 Individual scores unweight'!AV33="","",'2017 Individual scores unweight'!AV33*'2017 Individual scores weighted'!CL33)</f>
        <v>27449.5</v>
      </c>
      <c r="AW33" s="62">
        <f>IF('2017 Individual scores unweight'!AW33="","",'2017 Individual scores unweight'!AW33*'2017 Individual scores weighted'!CL33)</f>
        <v>40021.046153846153</v>
      </c>
      <c r="AX33" s="62">
        <f>IF('2017 Individual scores unweight'!AX33="","",'2017 Individual scores unweight'!AX33*'2017 Individual scores weighted'!CL33)</f>
        <v>26182.6</v>
      </c>
      <c r="AY33" s="62">
        <f>IF('2017 Individual scores unweight'!AY33="","",'2017 Individual scores unweight'!AY33*'2017 Individual scores weighted'!CL33)</f>
        <v>37162.399999999994</v>
      </c>
      <c r="AZ33" s="62">
        <f>IF('2017 Individual scores unweight'!AZ33="","",'2017 Individual scores unweight'!AZ33*'2017 Individual scores weighted'!CL33)</f>
        <v>48695.029090909076</v>
      </c>
      <c r="BA33" s="62">
        <f>IF('2017 Individual scores unweight'!BA33="","",'2017 Individual scores unweight'!BA33*'2017 Individual scores weighted'!CL33)</f>
        <v>36186.384965034958</v>
      </c>
      <c r="BB33" s="62">
        <f>IF('2017 Individual scores unweight'!BB33="","",'2017 Individual scores unweight'!BB33*'2017 Individual scores weighted'!CL33)</f>
        <v>53209.799999999996</v>
      </c>
      <c r="BC33" s="62">
        <f>IF('2017 Individual scores unweight'!BC33="","",'2017 Individual scores unweight'!BC33*'2017 Individual scores weighted'!CL33)</f>
        <v>34487.833333333328</v>
      </c>
      <c r="BD33" s="62">
        <f>IF('2017 Individual scores unweight'!BD33="","",'2017 Individual scores unweight'!BD33*'2017 Individual scores weighted'!CL33)</f>
        <v>53209.799999999996</v>
      </c>
      <c r="BE33" s="62">
        <f>IF('2017 Individual scores unweight'!BE33="","",'2017 Individual scores unweight'!BE33*'2017 Individual scores weighted'!CL33)</f>
        <v>36951.249999999993</v>
      </c>
      <c r="BF33" s="62">
        <f>IF('2017 Individual scores unweight'!BF33="","",'2017 Individual scores unweight'!BF33*'2017 Individual scores weighted'!CL33)</f>
        <v>35473.19999999999</v>
      </c>
      <c r="BG33" s="62">
        <f>IF('2017 Individual scores unweight'!BG33="","",'2017 Individual scores unweight'!BG33*'2017 Individual scores weighted'!CL33)</f>
        <v>33502.46666666666</v>
      </c>
      <c r="BH33" s="62">
        <f>IF('2017 Individual scores unweight'!BH33="","",'2017 Individual scores unweight'!BH33*'2017 Individual scores weighted'!CL33)</f>
        <v>48372.545454545449</v>
      </c>
      <c r="BI33" s="62">
        <f>IF('2017 Individual scores unweight'!BI33="","",'2017 Individual scores unweight'!BI33*'2017 Individual scores weighted'!CL33)</f>
        <v>32785.836363636365</v>
      </c>
      <c r="BJ33" s="62">
        <f>IF('2017 Individual scores unweight'!BJ33="","",'2017 Individual scores unweight'!BJ33*'2017 Individual scores weighted'!CL33)</f>
        <v>53209.799999999996</v>
      </c>
      <c r="BK33" s="62">
        <f>IF('2017 Individual scores unweight'!BK33="","",'2017 Individual scores unweight'!BK33*'2017 Individual scores weighted'!CL33)</f>
        <v>43204.538461538461</v>
      </c>
      <c r="BL33" s="62">
        <f>IF('2017 Individual scores unweight'!BL33="","",'2017 Individual scores unweight'!BL33*'2017 Individual scores weighted'!CL33)</f>
        <v>43873.721538461534</v>
      </c>
      <c r="BM33" s="62">
        <f>IF('2017 Individual scores unweight'!BM33="","",'2017 Individual scores unweight'!BM33*'2017 Individual scores weighted'!CL33)</f>
        <v>12246.699999999999</v>
      </c>
      <c r="BN33" s="62">
        <f>IF('2017 Individual scores unweight'!BN33="","",'2017 Individual scores unweight'!BN33*'2017 Individual scores weighted'!CL33)</f>
        <v>9290.6</v>
      </c>
      <c r="BO33" s="62">
        <f>IF('2017 Individual scores unweight'!BO33="","",'2017 Individual scores unweight'!BO33*'2017 Individual scores weighted'!CL33)</f>
        <v>6821.7692307692296</v>
      </c>
      <c r="BP33" s="62">
        <f>IF('2017 Individual scores unweight'!BP33="","",'2017 Individual scores unweight'!BP33*'2017 Individual scores weighted'!CL33)</f>
        <v>8186.1230769230751</v>
      </c>
      <c r="BQ33" s="62">
        <f>IF('2017 Individual scores unweight'!BQ33="","",'2017 Individual scores unweight'!BQ33*'2017 Individual scores weighted'!CL33)</f>
        <v>10135.199999999999</v>
      </c>
      <c r="BR33" s="62">
        <f>IF('2017 Individual scores unweight'!BR33="","",'2017 Individual scores unweight'!BR33*'2017 Individual scores weighted'!CL33)</f>
        <v>25619.533333333329</v>
      </c>
      <c r="BS33" s="62">
        <f>IF('2017 Individual scores unweight'!BS33="","",'2017 Individual scores unweight'!BS33*'2017 Individual scores weighted'!CL33)</f>
        <v>23965.524999999998</v>
      </c>
      <c r="BT33" s="62">
        <f>IF('2017 Individual scores unweight'!BT33="","",'2017 Individual scores unweight'!BT33*'2017 Individual scores weighted'!CL33)</f>
        <v>20692.699999999997</v>
      </c>
      <c r="BU33" s="62">
        <f>IF('2017 Individual scores unweight'!BU33="","",'2017 Individual scores unweight'!BU33*'2017 Individual scores weighted'!CL33)</f>
        <v>14780.5</v>
      </c>
      <c r="BV33" s="62">
        <f>IF('2017 Individual scores unweight'!BV33="","",'2017 Individual scores unweight'!BV33*'2017 Individual scores weighted'!CL33)</f>
        <v>27871.799999999996</v>
      </c>
      <c r="BW33" s="62">
        <f>IF('2017 Individual scores unweight'!BW33="","",'2017 Individual scores unweight'!BW33*'2017 Individual scores weighted'!CL33)</f>
        <v>32517.099999999995</v>
      </c>
      <c r="BX33" s="62">
        <f>IF('2017 Individual scores unweight'!BX33="","",'2017 Individual scores unweight'!BX33*'2017 Individual scores weighted'!CL33)</f>
        <v>45467.633333333331</v>
      </c>
      <c r="BY33" s="62">
        <f>IF('2017 Individual scores unweight'!BY33="","",'2017 Individual scores unweight'!BY33*'2017 Individual scores weighted'!CL33)</f>
        <v>46875.3</v>
      </c>
      <c r="BZ33" s="62">
        <f>IF('2017 Individual scores unweight'!BZ33="","",'2017 Individual scores unweight'!BZ33*'2017 Individual scores weighted'!CL33)</f>
        <v>46453</v>
      </c>
      <c r="CA33" s="62">
        <f>IF('2017 Individual scores unweight'!CA33="","",'2017 Individual scores unweight'!CA33*'2017 Individual scores weighted'!CL33)</f>
        <v>43074.600000000006</v>
      </c>
      <c r="CB33" s="62">
        <f>IF('2017 Individual scores unweight'!CB33="","",'2017 Individual scores unweight'!CB33*'2017 Individual scores weighted'!CL33)</f>
        <v>40930.61538461539</v>
      </c>
      <c r="CC33" s="62">
        <f>IF('2017 Individual scores unweight'!CC33="","",'2017 Individual scores unweight'!CC33*'2017 Individual scores weighted'!CL33)</f>
        <v>31173.418181818175</v>
      </c>
      <c r="CD33" s="62">
        <f>IF('2017 Individual scores unweight'!CD33="","",'2017 Individual scores unweight'!CD33*'2017 Individual scores weighted'!CL33)</f>
        <v>16372.246153846152</v>
      </c>
      <c r="CE33" s="62">
        <f>IF('2017 Individual scores unweight'!CE33="","",'2017 Individual scores unweight'!CE33*'2017 Individual scores weighted'!CL33)</f>
        <v>20961.436363636363</v>
      </c>
      <c r="CF33" s="62">
        <f>IF('2017 Individual scores unweight'!CF33="","",'2017 Individual scores unweight'!CF33*'2017 Individual scores weighted'!CL33)</f>
        <v>12279.184615384615</v>
      </c>
      <c r="CG33" s="62">
        <f>IF('2017 Individual scores unweight'!CG33="","",'2017 Individual scores unweight'!CG33*'2017 Individual scores weighted'!CL33)</f>
        <v>19349.018181818177</v>
      </c>
      <c r="CH33" s="62">
        <f>IF('2017 Individual scores unweight'!CH33="","",'2017 Individual scores unweight'!CH33*'2017 Individual scores weighted'!CL33)</f>
        <v>38007</v>
      </c>
      <c r="CI33" s="62">
        <f>IF('2017 Individual scores unweight'!CI33="","",'2017 Individual scores unweight'!CI33*'2017 Individual scores weighted'!CL33)</f>
        <v>17736.599999999995</v>
      </c>
      <c r="CJ33" s="62">
        <f>IF('2017 Individual scores unweight'!CJ33="","",'2017 Individual scores unweight'!CJ33*'2017 Individual scores weighted'!CL33)</f>
        <v>53209.799999999996</v>
      </c>
      <c r="CK33" s="62">
        <f>IF('2017 Individual scores unweight'!CK33="","",'2017 Individual scores unweight'!CK33*'2017 Individual scores weighted'!CL33)</f>
        <v>33361.699999999997</v>
      </c>
      <c r="CL33">
        <v>532.09799999999996</v>
      </c>
    </row>
    <row r="34" spans="1:90">
      <c r="A34" s="60" t="s">
        <v>115</v>
      </c>
      <c r="B34" s="61" t="s">
        <v>141</v>
      </c>
      <c r="C34" s="62">
        <f>IF('2017 Individual scores unweight'!C34="","",'2017 Individual scores unweight'!C34*'2017 Individual scores weighted'!CL34)</f>
        <v>80843.087500000009</v>
      </c>
      <c r="D34" s="62">
        <f>IF('2017 Individual scores unweight'!D34="","",'2017 Individual scores unweight'!D34*'2017 Individual scores weighted'!CL34)</f>
        <v>53528.756349206349</v>
      </c>
      <c r="E34" s="62">
        <f>IF('2017 Individual scores unweight'!E34="","",'2017 Individual scores unweight'!E34*'2017 Individual scores weighted'!CL34)</f>
        <v>80843.087500000009</v>
      </c>
      <c r="F34" s="62">
        <f>IF('2017 Individual scores unweight'!F34="","",'2017 Individual scores unweight'!F34*'2017 Individual scores weighted'!CL34)</f>
        <v>44729.508730158726</v>
      </c>
      <c r="G34" s="62">
        <f>IF('2017 Individual scores unweight'!G34="","",'2017 Individual scores unweight'!G34*'2017 Individual scores weighted'!CL34)</f>
        <v>23098.025000000001</v>
      </c>
      <c r="H34" s="62">
        <f>IF('2017 Individual scores unweight'!H34="","",'2017 Individual scores unweight'!H34*'2017 Individual scores weighted'!CL34)</f>
        <v>59541.575555555559</v>
      </c>
      <c r="I34" s="62">
        <f>IF('2017 Individual scores unweight'!I34="","",'2017 Individual scores unweight'!I34*'2017 Individual scores weighted'!CL34)</f>
        <v>40421.543750000004</v>
      </c>
      <c r="J34" s="62">
        <f>IF('2017 Individual scores unweight'!J34="","",'2017 Individual scores unweight'!J34*'2017 Individual scores weighted'!CL34)</f>
        <v>37213.484722222223</v>
      </c>
      <c r="K34" s="62">
        <f>IF('2017 Individual scores unweight'!K34="","",'2017 Individual scores unweight'!K34*'2017 Individual scores weighted'!CL34)</f>
        <v>21215.963703703706</v>
      </c>
      <c r="L34" s="62">
        <f>IF('2017 Individual scores unweight'!L34="","",'2017 Individual scores unweight'!L34*'2017 Individual scores weighted'!CL34)</f>
        <v>20531.577777777777</v>
      </c>
      <c r="M34" s="62">
        <f>IF('2017 Individual scores unweight'!M34="","",'2017 Individual scores unweight'!M34*'2017 Individual scores weighted'!CL34)</f>
        <v>63519.568750000006</v>
      </c>
      <c r="N34" s="62">
        <f>IF('2017 Individual scores unweight'!N34="","",'2017 Individual scores unweight'!N34*'2017 Individual scores weighted'!CL34)</f>
        <v>29941.884259259259</v>
      </c>
      <c r="O34" s="62">
        <f>IF('2017 Individual scores unweight'!O34="","",'2017 Individual scores unweight'!O34*'2017 Individual scores weighted'!CL34)</f>
        <v>51970.556250000001</v>
      </c>
      <c r="P34" s="62">
        <f>IF('2017 Individual scores unweight'!P34="","",'2017 Individual scores unweight'!P34*'2017 Individual scores weighted'!CL34)</f>
        <v>18478.419999999998</v>
      </c>
      <c r="Q34" s="62">
        <f>IF('2017 Individual scores unweight'!Q34="","",'2017 Individual scores unweight'!Q34*'2017 Individual scores weighted'!CL34)</f>
        <v>23098.025000000001</v>
      </c>
      <c r="R34" s="62">
        <f>IF('2017 Individual scores unweight'!R34="","",'2017 Individual scores unweight'!R34*'2017 Individual scores weighted'!CL34)</f>
        <v>34903.682222222225</v>
      </c>
      <c r="S34" s="62">
        <f>IF('2017 Individual scores unweight'!S34="","",'2017 Individual scores unweight'!S34*'2017 Individual scores weighted'!CL34)</f>
        <v>50892.648416666671</v>
      </c>
      <c r="T34" s="62">
        <f>IF('2017 Individual scores unweight'!T34="","",'2017 Individual scores unweight'!T34*'2017 Individual scores weighted'!CL34)</f>
        <v>43024.561919292137</v>
      </c>
      <c r="U34" s="62">
        <f>IF('2017 Individual scores unweight'!U34="","",'2017 Individual scores unweight'!U34*'2017 Individual scores weighted'!CL34)</f>
        <v>63519.568750000006</v>
      </c>
      <c r="V34" s="62">
        <f>IF('2017 Individual scores unweight'!V34="","",'2017 Individual scores unweight'!V34*'2017 Individual scores weighted'!CL34)</f>
        <v>40129.902020202018</v>
      </c>
      <c r="W34" s="62">
        <f>IF('2017 Individual scores unweight'!W34="","",'2017 Individual scores unweight'!W34*'2017 Individual scores weighted'!CL34)</f>
        <v>12318.946666666669</v>
      </c>
      <c r="X34" s="62" t="str">
        <f>IF('2017 Individual scores unweight'!X34="","",'2017 Individual scores unweight'!X34*'2017 Individual scores weighted'!CL34)</f>
        <v/>
      </c>
      <c r="Y34" s="62">
        <f>IF('2017 Individual scores unweight'!Y34="","",'2017 Individual scores unweight'!Y34*'2017 Individual scores weighted'!CL34)</f>
        <v>43116.313333333332</v>
      </c>
      <c r="Z34" s="62">
        <f>IF('2017 Individual scores unweight'!Z34="","",'2017 Individual scores unweight'!Z34*'2017 Individual scores weighted'!CL34)</f>
        <v>37213.484722222223</v>
      </c>
      <c r="AA34" s="62">
        <f>IF('2017 Individual scores unweight'!AA34="","",'2017 Individual scores unweight'!AA34*'2017 Individual scores weighted'!CL34)</f>
        <v>49275.786666666674</v>
      </c>
      <c r="AB34" s="62">
        <f>IF('2017 Individual scores unweight'!AB34="","",'2017 Individual scores unweight'!AB34*'2017 Individual scores weighted'!CL34)</f>
        <v>35359.939506172843</v>
      </c>
      <c r="AC34" s="62">
        <f>IF('2017 Individual scores unweight'!AC34="","",'2017 Individual scores unweight'!AC34*'2017 Individual scores weighted'!CL34)</f>
        <v>86232.626666666663</v>
      </c>
      <c r="AD34" s="62">
        <f>IF('2017 Individual scores unweight'!AD34="","",'2017 Individual scores unweight'!AD34*'2017 Individual scores weighted'!CL34)</f>
        <v>59394.921428571426</v>
      </c>
      <c r="AE34" s="62">
        <f>IF('2017 Individual scores unweight'!AE34="","",'2017 Individual scores unweight'!AE34*'2017 Individual scores weighted'!CL34)</f>
        <v>28230.919444444444</v>
      </c>
      <c r="AF34" s="62">
        <f>IF('2017 Individual scores unweight'!AF34="","",'2017 Individual scores unweight'!AF34*'2017 Individual scores weighted'!CL34)</f>
        <v>15056.490370370373</v>
      </c>
      <c r="AG34" s="62">
        <f>IF('2017 Individual scores unweight'!AG34="","",'2017 Individual scores unweight'!AG34*'2017 Individual scores weighted'!CL34)</f>
        <v>21215.963703703706</v>
      </c>
      <c r="AH34" s="62">
        <f>IF('2017 Individual scores unweight'!AH34="","",'2017 Individual scores unweight'!AH34*'2017 Individual scores weighted'!CL34)</f>
        <v>73913.680000000008</v>
      </c>
      <c r="AI34" s="62">
        <f>IF('2017 Individual scores unweight'!AI34="","",'2017 Individual scores unweight'!AI34*'2017 Individual scores weighted'!CL34)</f>
        <v>41918.637962962959</v>
      </c>
      <c r="AJ34" s="62">
        <f>IF('2017 Individual scores unweight'!AJ34="","",'2017 Individual scores unweight'!AJ34*'2017 Individual scores weighted'!CL34)</f>
        <v>69294.074999999997</v>
      </c>
      <c r="AK34" s="62">
        <f>IF('2017 Individual scores unweight'!AK34="","",'2017 Individual scores unweight'!AK34*'2017 Individual scores weighted'!CL34)</f>
        <v>43432.183760683758</v>
      </c>
      <c r="AL34" s="62">
        <f>IF('2017 Individual scores unweight'!AL34="","",'2017 Individual scores unweight'!AL34*'2017 Individual scores weighted'!CL34)</f>
        <v>28872.53125</v>
      </c>
      <c r="AM34" s="62">
        <f>IF('2017 Individual scores unweight'!AM34="","",'2017 Individual scores unweight'!AM34*'2017 Individual scores weighted'!CL34)</f>
        <v>34219.296296296292</v>
      </c>
      <c r="AN34" s="62">
        <f>IF('2017 Individual scores unweight'!AN34="","",'2017 Individual scores unweight'!AN34*'2017 Individual scores weighted'!CL34)</f>
        <v>36956.840000000004</v>
      </c>
      <c r="AO34" s="62">
        <f>IF('2017 Individual scores unweight'!AO34="","",'2017 Individual scores unweight'!AO34*'2017 Individual scores weighted'!CL34)</f>
        <v>35196.990476190476</v>
      </c>
      <c r="AP34" s="62">
        <f>IF('2017 Individual scores unweight'!AP34="","",'2017 Individual scores unweight'!AP34*'2017 Individual scores weighted'!CL34)</f>
        <v>30797.366666666665</v>
      </c>
      <c r="AQ34" s="62">
        <f>IF('2017 Individual scores unweight'!AQ34="","",'2017 Individual scores unweight'!AQ34*'2017 Individual scores weighted'!CL34)</f>
        <v>34219.296296296292</v>
      </c>
      <c r="AR34" s="62">
        <f>IF('2017 Individual scores unweight'!AR34="","",'2017 Individual scores unweight'!AR34*'2017 Individual scores weighted'!CL34)</f>
        <v>17323.518749999999</v>
      </c>
      <c r="AS34" s="62" t="str">
        <f>IF('2017 Individual scores unweight'!AS34="","",'2017 Individual scores unweight'!AS34*'2017 Individual scores weighted'!CL34)</f>
        <v/>
      </c>
      <c r="AT34" s="62">
        <f>IF('2017 Individual scores unweight'!AT34="","",'2017 Individual scores unweight'!AT34*'2017 Individual scores weighted'!CL34)</f>
        <v>35288.649305555555</v>
      </c>
      <c r="AU34" s="62">
        <f>IF('2017 Individual scores unweight'!AU34="","",'2017 Individual scores unweight'!AU34*'2017 Individual scores weighted'!CL34)</f>
        <v>20531.577777777777</v>
      </c>
      <c r="AV34" s="62">
        <f>IF('2017 Individual scores unweight'!AV34="","",'2017 Individual scores unweight'!AV34*'2017 Individual scores weighted'!CL34)</f>
        <v>15740.876296296296</v>
      </c>
      <c r="AW34" s="62">
        <f>IF('2017 Individual scores unweight'!AW34="","",'2017 Individual scores unweight'!AW34*'2017 Individual scores weighted'!CL34)</f>
        <v>36272.454074074078</v>
      </c>
      <c r="AX34" s="62">
        <f>IF('2017 Individual scores unweight'!AX34="","",'2017 Individual scores unweight'!AX34*'2017 Individual scores weighted'!CL34)</f>
        <v>39779.931944444448</v>
      </c>
      <c r="AY34" s="62">
        <f>IF('2017 Individual scores unweight'!AY34="","",'2017 Individual scores unweight'!AY34*'2017 Individual scores weighted'!CL34)</f>
        <v>27589.307638888891</v>
      </c>
      <c r="AZ34" s="62">
        <f>IF('2017 Individual scores unweight'!AZ34="","",'2017 Individual scores unweight'!AZ34*'2017 Individual scores weighted'!CL34)</f>
        <v>59284.930833333325</v>
      </c>
      <c r="BA34" s="62">
        <f>IF('2017 Individual scores unweight'!BA34="","",'2017 Individual scores unweight'!BA34*'2017 Individual scores weighted'!CL34)</f>
        <v>32632.645638306138</v>
      </c>
      <c r="BB34" s="62">
        <f>IF('2017 Individual scores unweight'!BB34="","",'2017 Individual scores unweight'!BB34*'2017 Individual scores weighted'!CL34)</f>
        <v>69294.074999999997</v>
      </c>
      <c r="BC34" s="62">
        <f>IF('2017 Individual scores unweight'!BC34="","",'2017 Individual scores unweight'!BC34*'2017 Individual scores weighted'!CL34)</f>
        <v>29218.014529914533</v>
      </c>
      <c r="BD34" s="62">
        <f>IF('2017 Individual scores unweight'!BD34="","",'2017 Individual scores unweight'!BD34*'2017 Individual scores weighted'!CL34)</f>
        <v>40421.543750000004</v>
      </c>
      <c r="BE34" s="62">
        <f>IF('2017 Individual scores unweight'!BE34="","",'2017 Individual scores unweight'!BE34*'2017 Individual scores weighted'!CL34)</f>
        <v>23098.025000000001</v>
      </c>
      <c r="BF34" s="62">
        <f>IF('2017 Individual scores unweight'!BF34="","",'2017 Individual scores unweight'!BF34*'2017 Individual scores weighted'!CL34)</f>
        <v>63519.568750000006</v>
      </c>
      <c r="BG34" s="62">
        <f>IF('2017 Individual scores unweight'!BG34="","",'2017 Individual scores unweight'!BG34*'2017 Individual scores weighted'!CL34)</f>
        <v>33597.127272727274</v>
      </c>
      <c r="BH34" s="62">
        <f>IF('2017 Individual scores unweight'!BH34="","",'2017 Individual scores unweight'!BH34*'2017 Individual scores weighted'!CL34)</f>
        <v>36956.840000000004</v>
      </c>
      <c r="BI34" s="62">
        <f>IF('2017 Individual scores unweight'!BI34="","",'2017 Individual scores unweight'!BI34*'2017 Individual scores weighted'!CL34)</f>
        <v>42346.379166666666</v>
      </c>
      <c r="BJ34" s="62">
        <f>IF('2017 Individual scores unweight'!BJ34="","",'2017 Individual scores unweight'!BJ34*'2017 Individual scores weighted'!CL34)</f>
        <v>86232.626666666663</v>
      </c>
      <c r="BK34" s="62">
        <f>IF('2017 Individual scores unweight'!BK34="","",'2017 Individual scores unweight'!BK34*'2017 Individual scores weighted'!CL34)</f>
        <v>34903.682222222225</v>
      </c>
      <c r="BL34" s="62">
        <f>IF('2017 Individual scores unweight'!BL34="","",'2017 Individual scores unweight'!BL34*'2017 Individual scores weighted'!CL34)</f>
        <v>63207.928730158739</v>
      </c>
      <c r="BM34" s="62">
        <f>IF('2017 Individual scores unweight'!BM34="","",'2017 Individual scores unweight'!BM34*'2017 Individual scores weighted'!CL34)</f>
        <v>35196.990476190476</v>
      </c>
      <c r="BN34" s="62">
        <f>IF('2017 Individual scores unweight'!BN34="","",'2017 Individual scores unweight'!BN34*'2017 Individual scores weighted'!CL34)</f>
        <v>23464.660317460319</v>
      </c>
      <c r="BO34" s="62">
        <f>IF('2017 Individual scores unweight'!BO34="","",'2017 Individual scores unweight'!BO34*'2017 Individual scores weighted'!CL34)</f>
        <v>24931.201587301584</v>
      </c>
      <c r="BP34" s="62">
        <f>IF('2017 Individual scores unweight'!BP34="","",'2017 Individual scores unweight'!BP34*'2017 Individual scores weighted'!CL34)</f>
        <v>18331.765873015873</v>
      </c>
      <c r="BQ34" s="62">
        <f>IF('2017 Individual scores unweight'!BQ34="","",'2017 Individual scores unweight'!BQ34*'2017 Individual scores weighted'!CL34)</f>
        <v>43996.238095238092</v>
      </c>
      <c r="BR34" s="62">
        <f>IF('2017 Individual scores unweight'!BR34="","",'2017 Individual scores unweight'!BR34*'2017 Individual scores weighted'!CL34)</f>
        <v>28872.53125</v>
      </c>
      <c r="BS34" s="62">
        <f>IF('2017 Individual scores unweight'!BS34="","",'2017 Individual scores unweight'!BS34*'2017 Individual scores weighted'!CL34)</f>
        <v>29834.948958333334</v>
      </c>
      <c r="BT34" s="62">
        <f>IF('2017 Individual scores unweight'!BT34="","",'2017 Individual scores unweight'!BT34*'2017 Individual scores weighted'!CL34)</f>
        <v>32080.590277777777</v>
      </c>
      <c r="BU34" s="62">
        <f>IF('2017 Individual scores unweight'!BU34="","",'2017 Individual scores unweight'!BU34*'2017 Individual scores weighted'!CL34)</f>
        <v>10907.400694444445</v>
      </c>
      <c r="BV34" s="62">
        <f>IF('2017 Individual scores unweight'!BV34="","",'2017 Individual scores unweight'!BV34*'2017 Individual scores weighted'!CL34)</f>
        <v>49404.109027777777</v>
      </c>
      <c r="BW34" s="62">
        <f>IF('2017 Individual scores unweight'!BW34="","",'2017 Individual scores unweight'!BW34*'2017 Individual scores weighted'!CL34)</f>
        <v>26947.695833333331</v>
      </c>
      <c r="BX34" s="62">
        <f>IF('2017 Individual scores unweight'!BX34="","",'2017 Individual scores unweight'!BX34*'2017 Individual scores weighted'!CL34)</f>
        <v>42132.508564814816</v>
      </c>
      <c r="BY34" s="62">
        <f>IF('2017 Individual scores unweight'!BY34="","",'2017 Individual scores unweight'!BY34*'2017 Individual scores weighted'!CL34)</f>
        <v>56461.838888888888</v>
      </c>
      <c r="BZ34" s="62">
        <f>IF('2017 Individual scores unweight'!BZ34="","",'2017 Individual scores unweight'!BZ34*'2017 Individual scores weighted'!CL34)</f>
        <v>45554.438194444447</v>
      </c>
      <c r="CA34" s="62">
        <f>IF('2017 Individual scores unweight'!CA34="","",'2017 Individual scores unweight'!CA34*'2017 Individual scores weighted'!CL34)</f>
        <v>24381.248611111114</v>
      </c>
      <c r="CB34" s="62">
        <f>IF('2017 Individual scores unweight'!CB34="","",'2017 Individual scores unweight'!CB34*'2017 Individual scores weighted'!CL34)</f>
        <v>28872.53125</v>
      </c>
      <c r="CC34" s="62">
        <f>IF('2017 Individual scores unweight'!CC34="","",'2017 Individual scores unweight'!CC34*'2017 Individual scores weighted'!CL34)</f>
        <v>25664.472222222223</v>
      </c>
      <c r="CD34" s="62">
        <f>IF('2017 Individual scores unweight'!CD34="","",'2017 Individual scores unweight'!CD34*'2017 Individual scores weighted'!CL34)</f>
        <v>11549.012500000001</v>
      </c>
      <c r="CE34" s="62" t="str">
        <f>IF('2017 Individual scores unweight'!CE34="","",'2017 Individual scores unweight'!CE34*'2017 Individual scores weighted'!CL34)</f>
        <v/>
      </c>
      <c r="CF34" s="62">
        <f>IF('2017 Individual scores unweight'!CF34="","",'2017 Individual scores unweight'!CF34*'2017 Individual scores weighted'!CL34)</f>
        <v>18478.420000000002</v>
      </c>
      <c r="CG34" s="62" t="str">
        <f>IF('2017 Individual scores unweight'!CG34="","",'2017 Individual scores unweight'!CG34*'2017 Individual scores weighted'!CL34)</f>
        <v/>
      </c>
      <c r="CH34" s="62">
        <f>IF('2017 Individual scores unweight'!CH34="","",'2017 Individual scores unweight'!CH34*'2017 Individual scores weighted'!CL34)</f>
        <v>36956.840000000004</v>
      </c>
      <c r="CI34" s="62">
        <f>IF('2017 Individual scores unweight'!CI34="","",'2017 Individual scores unweight'!CI34*'2017 Individual scores weighted'!CL34)</f>
        <v>21998.119047619046</v>
      </c>
      <c r="CJ34" s="62">
        <f>IF('2017 Individual scores unweight'!CJ34="","",'2017 Individual scores unweight'!CJ34*'2017 Individual scores weighted'!CL34)</f>
        <v>17323.518749999999</v>
      </c>
      <c r="CK34" s="62" t="str">
        <f>IF('2017 Individual scores unweight'!CK34="","",'2017 Individual scores unweight'!CK34*'2017 Individual scores weighted'!CL34)</f>
        <v/>
      </c>
      <c r="CL34">
        <v>923.92100000000005</v>
      </c>
    </row>
    <row r="35" spans="1:90">
      <c r="A35" s="60" t="s">
        <v>127</v>
      </c>
      <c r="B35" s="61" t="s">
        <v>142</v>
      </c>
      <c r="C35" s="62">
        <f>IF('2017 Individual scores unweight'!C35="","",'2017 Individual scores unweight'!C35*'2017 Individual scores weighted'!CL35)</f>
        <v>725200.4</v>
      </c>
      <c r="D35" s="62">
        <f>IF('2017 Individual scores unweight'!D35="","",'2017 Individual scores unweight'!D35*'2017 Individual scores weighted'!CL35)</f>
        <v>621600.34285714279</v>
      </c>
      <c r="E35" s="62">
        <f>IF('2017 Individual scores unweight'!E35="","",'2017 Individual scores unweight'!E35*'2017 Individual scores weighted'!CL35)</f>
        <v>725200.4</v>
      </c>
      <c r="F35" s="62">
        <f>IF('2017 Individual scores unweight'!F35="","",'2017 Individual scores unweight'!F35*'2017 Individual scores weighted'!CL35)</f>
        <v>569800.3142857143</v>
      </c>
      <c r="G35" s="62">
        <f>IF('2017 Individual scores unweight'!G35="","",'2017 Individual scores unweight'!G35*'2017 Individual scores weighted'!CL35)</f>
        <v>725200.4</v>
      </c>
      <c r="H35" s="62">
        <f>IF('2017 Individual scores unweight'!H35="","",'2017 Individual scores unweight'!H35*'2017 Individual scores weighted'!CL35)</f>
        <v>529511.40317460313</v>
      </c>
      <c r="I35" s="62">
        <f>IF('2017 Individual scores unweight'!I35="","",'2017 Individual scores unweight'!I35*'2017 Individual scores weighted'!CL35)</f>
        <v>621600.34285714279</v>
      </c>
      <c r="J35" s="62">
        <f>IF('2017 Individual scores unweight'!J35="","",'2017 Individual scores unweight'!J35*'2017 Individual scores weighted'!CL35)</f>
        <v>489665.22735042725</v>
      </c>
      <c r="K35" s="62">
        <f>IF('2017 Individual scores unweight'!K35="","",'2017 Individual scores unweight'!K35*'2017 Individual scores weighted'!CL35)</f>
        <v>601234.51965811965</v>
      </c>
      <c r="L35" s="62">
        <f>IF('2017 Individual scores unweight'!L35="","",'2017 Individual scores unweight'!L35*'2017 Individual scores weighted'!CL35)</f>
        <v>564044.75555555546</v>
      </c>
      <c r="M35" s="62">
        <f>IF('2017 Individual scores unweight'!M35="","",'2017 Individual scores unweight'!M35*'2017 Individual scores weighted'!CL35)</f>
        <v>673400.37142857141</v>
      </c>
      <c r="N35" s="62">
        <f>IF('2017 Individual scores unweight'!N35="","",'2017 Individual scores unweight'!N35*'2017 Individual scores weighted'!CL35)</f>
        <v>464872.05128205125</v>
      </c>
      <c r="O35" s="62">
        <f>IF('2017 Individual scores unweight'!O35="","",'2017 Individual scores unweight'!O35*'2017 Individual scores weighted'!CL35)</f>
        <v>725200.4</v>
      </c>
      <c r="P35" s="62">
        <f>IF('2017 Individual scores unweight'!P35="","",'2017 Individual scores unweight'!P35*'2017 Individual scores weighted'!CL35)</f>
        <v>500733.60952380951</v>
      </c>
      <c r="Q35" s="62">
        <f>IF('2017 Individual scores unweight'!Q35="","",'2017 Individual scores unweight'!Q35*'2017 Individual scores weighted'!CL35)</f>
        <v>725200.4</v>
      </c>
      <c r="R35" s="62">
        <f>IF('2017 Individual scores unweight'!R35="","",'2017 Individual scores unweight'!R35*'2017 Individual scores weighted'!CL35)</f>
        <v>460444.6984126984</v>
      </c>
      <c r="S35" s="62">
        <f>IF('2017 Individual scores unweight'!S35="","",'2017 Individual scores unweight'!S35*'2017 Individual scores weighted'!CL35)</f>
        <v>670212.67736263725</v>
      </c>
      <c r="T35" s="62">
        <f>IF('2017 Individual scores unweight'!T35="","",'2017 Individual scores unweight'!T35*'2017 Individual scores weighted'!CL35)</f>
        <v>542350.7264957265</v>
      </c>
      <c r="U35" s="62">
        <f>IF('2017 Individual scores unweight'!U35="","",'2017 Individual scores unweight'!U35*'2017 Individual scores weighted'!CL35)</f>
        <v>725200.4</v>
      </c>
      <c r="V35" s="62">
        <f>IF('2017 Individual scores unweight'!V35="","",'2017 Individual scores unweight'!V35*'2017 Individual scores weighted'!CL35)</f>
        <v>552533.63809523813</v>
      </c>
      <c r="W35" s="62">
        <f>IF('2017 Individual scores unweight'!W35="","",'2017 Individual scores unweight'!W35*'2017 Individual scores weighted'!CL35)</f>
        <v>613631.10769230768</v>
      </c>
      <c r="X35" s="62">
        <f>IF('2017 Individual scores unweight'!X35="","",'2017 Individual scores unweight'!X35*'2017 Individual scores weighted'!CL35)</f>
        <v>533053.28547008545</v>
      </c>
      <c r="Y35" s="62">
        <f>IF('2017 Individual scores unweight'!Y35="","",'2017 Individual scores unweight'!Y35*'2017 Individual scores weighted'!CL35)</f>
        <v>613631.10769230768</v>
      </c>
      <c r="Z35" s="62">
        <f>IF('2017 Individual scores unweight'!Z35="","",'2017 Individual scores unweight'!Z35*'2017 Individual scores weighted'!CL35)</f>
        <v>489665.22735042725</v>
      </c>
      <c r="AA35" s="62">
        <f>IF('2017 Individual scores unweight'!AA35="","",'2017 Individual scores unweight'!AA35*'2017 Individual scores weighted'!CL35)</f>
        <v>725200.4</v>
      </c>
      <c r="AB35" s="62">
        <f>IF('2017 Individual scores unweight'!AB35="","",'2017 Individual scores unweight'!AB35*'2017 Individual scores weighted'!CL35)</f>
        <v>535266.96190476185</v>
      </c>
      <c r="AC35" s="62">
        <f>IF('2017 Individual scores unweight'!AC35="","",'2017 Individual scores unweight'!AC35*'2017 Individual scores weighted'!CL35)</f>
        <v>673400.37142857141</v>
      </c>
      <c r="AD35" s="62">
        <f>IF('2017 Individual scores unweight'!AD35="","",'2017 Individual scores unweight'!AD35*'2017 Individual scores weighted'!CL35)</f>
        <v>601234.51965811965</v>
      </c>
      <c r="AE35" s="62">
        <f>IF('2017 Individual scores unweight'!AE35="","",'2017 Individual scores unweight'!AE35*'2017 Individual scores weighted'!CL35)</f>
        <v>541022.52063492069</v>
      </c>
      <c r="AF35" s="62">
        <f>IF('2017 Individual scores unweight'!AF35="","",'2017 Individual scores unweight'!AF35*'2017 Individual scores weighted'!CL35)</f>
        <v>564044.75555555546</v>
      </c>
      <c r="AG35" s="62">
        <f>IF('2017 Individual scores unweight'!AG35="","",'2017 Individual scores unweight'!AG35*'2017 Individual scores weighted'!CL35)</f>
        <v>494978.05079365079</v>
      </c>
      <c r="AH35" s="62">
        <f>IF('2017 Individual scores unweight'!AH35="","",'2017 Individual scores unweight'!AH35*'2017 Individual scores weighted'!CL35)</f>
        <v>725200.4</v>
      </c>
      <c r="AI35" s="62">
        <f>IF('2017 Individual scores unweight'!AI35="","",'2017 Individual scores unweight'!AI35*'2017 Individual scores weighted'!CL35)</f>
        <v>604333.66666666663</v>
      </c>
      <c r="AJ35" s="62">
        <f>IF('2017 Individual scores unweight'!AJ35="","",'2017 Individual scores unweight'!AJ35*'2017 Individual scores weighted'!CL35)</f>
        <v>725200.4</v>
      </c>
      <c r="AK35" s="62">
        <f>IF('2017 Individual scores unweight'!AK35="","",'2017 Individual scores unweight'!AK35*'2017 Individual scores weighted'!CL35)</f>
        <v>581311.43174603174</v>
      </c>
      <c r="AL35" s="62">
        <f>IF('2017 Individual scores unweight'!AL35="","",'2017 Individual scores unweight'!AL35*'2017 Individual scores weighted'!CL35)</f>
        <v>725200.4</v>
      </c>
      <c r="AM35" s="62">
        <f>IF('2017 Individual scores unweight'!AM35="","",'2017 Individual scores unweight'!AM35*'2017 Individual scores weighted'!CL35)</f>
        <v>535266.96190476185</v>
      </c>
      <c r="AN35" s="62">
        <f>IF('2017 Individual scores unweight'!AN35="","",'2017 Individual scores unweight'!AN35*'2017 Individual scores weighted'!CL35)</f>
        <v>613631.10769230768</v>
      </c>
      <c r="AO35" s="62">
        <f>IF('2017 Individual scores unweight'!AO35="","",'2017 Individual scores unweight'!AO35*'2017 Individual scores weighted'!CL35)</f>
        <v>446277.16923076921</v>
      </c>
      <c r="AP35" s="62">
        <f>IF('2017 Individual scores unweight'!AP35="","",'2017 Individual scores unweight'!AP35*'2017 Individual scores weighted'!CL35)</f>
        <v>725200.4</v>
      </c>
      <c r="AQ35" s="62">
        <f>IF('2017 Individual scores unweight'!AQ35="","",'2017 Individual scores unweight'!AQ35*'2017 Individual scores weighted'!CL35)</f>
        <v>466200.25714285707</v>
      </c>
      <c r="AR35" s="62">
        <f>IF('2017 Individual scores unweight'!AR35="","",'2017 Individual scores unweight'!AR35*'2017 Individual scores weighted'!CL35)</f>
        <v>664767.03333333321</v>
      </c>
      <c r="AS35" s="62">
        <f>IF('2017 Individual scores unweight'!AS35="","",'2017 Individual scores unweight'!AS35*'2017 Individual scores weighted'!CL35)</f>
        <v>512767.95959595952</v>
      </c>
      <c r="AT35" s="62">
        <f>IF('2017 Individual scores unweight'!AT35="","",'2017 Individual scores unweight'!AT35*'2017 Individual scores weighted'!CL35)</f>
        <v>541022.52063492069</v>
      </c>
      <c r="AU35" s="62">
        <f>IF('2017 Individual scores unweight'!AU35="","",'2017 Individual scores unweight'!AU35*'2017 Individual scores weighted'!CL35)</f>
        <v>420155.78730158729</v>
      </c>
      <c r="AV35" s="62">
        <f>IF('2017 Individual scores unweight'!AV35="","",'2017 Individual scores unweight'!AV35*'2017 Individual scores weighted'!CL35)</f>
        <v>454689.13968253974</v>
      </c>
      <c r="AW35" s="62">
        <f>IF('2017 Individual scores unweight'!AW35="","",'2017 Individual scores unweight'!AW35*'2017 Individual scores weighted'!CL35)</f>
        <v>610089.22539682535</v>
      </c>
      <c r="AX35" s="62">
        <f>IF('2017 Individual scores unweight'!AX35="","",'2017 Individual scores unweight'!AX35*'2017 Individual scores weighted'!CL35)</f>
        <v>500733.60952380951</v>
      </c>
      <c r="AY35" s="62">
        <f>IF('2017 Individual scores unweight'!AY35="","",'2017 Individual scores unweight'!AY35*'2017 Individual scores weighted'!CL35)</f>
        <v>575555.8730158729</v>
      </c>
      <c r="AZ35" s="62">
        <f>IF('2017 Individual scores unweight'!AZ35="","",'2017 Individual scores unweight'!AZ35*'2017 Individual scores weighted'!CL35)</f>
        <v>689870.12410256406</v>
      </c>
      <c r="BA35" s="62">
        <f>IF('2017 Individual scores unweight'!BA35="","",'2017 Individual scores unweight'!BA35*'2017 Individual scores weighted'!CL35)</f>
        <v>631620.91818477819</v>
      </c>
      <c r="BB35" s="62">
        <f>IF('2017 Individual scores unweight'!BB35="","",'2017 Individual scores unweight'!BB35*'2017 Individual scores weighted'!CL35)</f>
        <v>725200.4</v>
      </c>
      <c r="BC35" s="62">
        <f>IF('2017 Individual scores unweight'!BC35="","",'2017 Individual scores unweight'!BC35*'2017 Individual scores weighted'!CL35)</f>
        <v>638867.01904761908</v>
      </c>
      <c r="BD35" s="62">
        <f>IF('2017 Individual scores unweight'!BD35="","",'2017 Individual scores unweight'!BD35*'2017 Individual scores weighted'!CL35)</f>
        <v>664767.03333333321</v>
      </c>
      <c r="BE35" s="62">
        <f>IF('2017 Individual scores unweight'!BE35="","",'2017 Individual scores unweight'!BE35*'2017 Individual scores weighted'!CL35)</f>
        <v>651337.39629629639</v>
      </c>
      <c r="BF35" s="62">
        <f>IF('2017 Individual scores unweight'!BF35="","",'2017 Individual scores unweight'!BF35*'2017 Individual scores weighted'!CL35)</f>
        <v>664767.03333333321</v>
      </c>
      <c r="BG35" s="62">
        <f>IF('2017 Individual scores unweight'!BG35="","",'2017 Individual scores unweight'!BG35*'2017 Individual scores weighted'!CL35)</f>
        <v>613631.10769230768</v>
      </c>
      <c r="BH35" s="62">
        <f>IF('2017 Individual scores unweight'!BH35="","",'2017 Individual scores unweight'!BH35*'2017 Individual scores weighted'!CL35)</f>
        <v>725200.4</v>
      </c>
      <c r="BI35" s="62">
        <f>IF('2017 Individual scores unweight'!BI35="","",'2017 Individual scores unweight'!BI35*'2017 Individual scores weighted'!CL35)</f>
        <v>615844.78412698407</v>
      </c>
      <c r="BJ35" s="62">
        <f>IF('2017 Individual scores unweight'!BJ35="","",'2017 Individual scores unweight'!BJ35*'2017 Individual scores weighted'!CL35)</f>
        <v>669415.75384615385</v>
      </c>
      <c r="BK35" s="62">
        <f>IF('2017 Individual scores unweight'!BK35="","",'2017 Individual scores unweight'!BK35*'2017 Individual scores weighted'!CL35)</f>
        <v>638424.28376068373</v>
      </c>
      <c r="BL35" s="62">
        <f>IF('2017 Individual scores unweight'!BL35="","",'2017 Individual scores unweight'!BL35*'2017 Individual scores weighted'!CL35)</f>
        <v>545007.13821733813</v>
      </c>
      <c r="BM35" s="62">
        <f>IF('2017 Individual scores unweight'!BM35="","",'2017 Individual scores unweight'!BM35*'2017 Individual scores weighted'!CL35)</f>
        <v>259000.14285714287</v>
      </c>
      <c r="BN35" s="62">
        <f>IF('2017 Individual scores unweight'!BN35="","",'2017 Individual scores unweight'!BN35*'2017 Individual scores weighted'!CL35)</f>
        <v>155400.0857142857</v>
      </c>
      <c r="BO35" s="62">
        <f>IF('2017 Individual scores unweight'!BO35="","",'2017 Individual scores unweight'!BO35*'2017 Individual scores weighted'!CL35)</f>
        <v>123965.88034188031</v>
      </c>
      <c r="BP35" s="62">
        <f>IF('2017 Individual scores unweight'!BP35="","",'2017 Individual scores unweight'!BP35*'2017 Individual scores weighted'!CL35)</f>
        <v>161155.64444444445</v>
      </c>
      <c r="BQ35" s="62">
        <f>IF('2017 Individual scores unweight'!BQ35="","",'2017 Individual scores unweight'!BQ35*'2017 Individual scores weighted'!CL35)</f>
        <v>201444.55555555556</v>
      </c>
      <c r="BR35" s="62">
        <f>IF('2017 Individual scores unweight'!BR35="","",'2017 Individual scores unweight'!BR35*'2017 Individual scores weighted'!CL35)</f>
        <v>379866.87619047618</v>
      </c>
      <c r="BS35" s="62">
        <f>IF('2017 Individual scores unweight'!BS35="","",'2017 Individual scores unweight'!BS35*'2017 Individual scores weighted'!CL35)</f>
        <v>394255.77301587304</v>
      </c>
      <c r="BT35" s="62">
        <f>IF('2017 Individual scores unweight'!BT35="","",'2017 Individual scores unweight'!BT35*'2017 Individual scores weighted'!CL35)</f>
        <v>333822.40634920634</v>
      </c>
      <c r="BU35" s="62">
        <f>IF('2017 Individual scores unweight'!BU35="","",'2017 Individual scores unweight'!BU35*'2017 Individual scores weighted'!CL35)</f>
        <v>276266.81904761906</v>
      </c>
      <c r="BV35" s="62">
        <f>IF('2017 Individual scores unweight'!BV35="","",'2017 Individual scores unweight'!BV35*'2017 Individual scores weighted'!CL35)</f>
        <v>437422.46349206346</v>
      </c>
      <c r="BW35" s="62">
        <f>IF('2017 Individual scores unweight'!BW35="","",'2017 Individual scores unweight'!BW35*'2017 Individual scores weighted'!CL35)</f>
        <v>529511.40317460313</v>
      </c>
      <c r="BX35" s="62">
        <f>IF('2017 Individual scores unweight'!BX35="","",'2017 Individual scores unweight'!BX35*'2017 Individual scores weighted'!CL35)</f>
        <v>625437.38201058202</v>
      </c>
      <c r="BY35" s="62">
        <f>IF('2017 Individual scores unweight'!BY35="","",'2017 Individual scores unweight'!BY35*'2017 Individual scores weighted'!CL35)</f>
        <v>679155.93015873013</v>
      </c>
      <c r="BZ35" s="62">
        <f>IF('2017 Individual scores unweight'!BZ35="","",'2017 Individual scores unweight'!BZ35*'2017 Individual scores weighted'!CL35)</f>
        <v>610089.22539682535</v>
      </c>
      <c r="CA35" s="62">
        <f>IF('2017 Individual scores unweight'!CA35="","",'2017 Individual scores unweight'!CA35*'2017 Individual scores weighted'!CL35)</f>
        <v>587066.99047619058</v>
      </c>
      <c r="CB35" s="62">
        <f>IF('2017 Individual scores unweight'!CB35="","",'2017 Individual scores unweight'!CB35*'2017 Individual scores weighted'!CL35)</f>
        <v>725200.4</v>
      </c>
      <c r="CC35" s="62">
        <f>IF('2017 Individual scores unweight'!CC35="","",'2017 Individual scores unweight'!CC35*'2017 Individual scores weighted'!CL35)</f>
        <v>520656.69743589743</v>
      </c>
      <c r="CD35" s="62">
        <f>IF('2017 Individual scores unweight'!CD35="","",'2017 Individual scores unweight'!CD35*'2017 Individual scores weighted'!CL35)</f>
        <v>593345.78181818186</v>
      </c>
      <c r="CE35" s="62">
        <f>IF('2017 Individual scores unweight'!CE35="","",'2017 Individual scores unweight'!CE35*'2017 Individual scores weighted'!CL35)</f>
        <v>419004.67555555556</v>
      </c>
      <c r="CF35" s="62">
        <f>IF('2017 Individual scores unweight'!CF35="","",'2017 Individual scores unweight'!CF35*'2017 Individual scores weighted'!CL35)</f>
        <v>435120.24</v>
      </c>
      <c r="CG35" s="62">
        <f>IF('2017 Individual scores unweight'!CG35="","",'2017 Individual scores unweight'!CG35*'2017 Individual scores weighted'!CL35)</f>
        <v>312239.06111111114</v>
      </c>
      <c r="CH35" s="62">
        <f>IF('2017 Individual scores unweight'!CH35="","",'2017 Individual scores unweight'!CH35*'2017 Individual scores weighted'!CL35)</f>
        <v>725200.4</v>
      </c>
      <c r="CI35" s="62">
        <f>IF('2017 Individual scores unweight'!CI35="","",'2017 Individual scores unweight'!CI35*'2017 Individual scores weighted'!CL35)</f>
        <v>437422.46349206346</v>
      </c>
      <c r="CJ35" s="62">
        <f>IF('2017 Individual scores unweight'!CJ35="","",'2017 Individual scores unweight'!CJ35*'2017 Individual scores weighted'!CL35)</f>
        <v>725200.4</v>
      </c>
      <c r="CK35" s="62">
        <f>IF('2017 Individual scores unweight'!CK35="","",'2017 Individual scores unweight'!CK35*'2017 Individual scores weighted'!CL35)</f>
        <v>454689.13968253974</v>
      </c>
      <c r="CL35">
        <v>7252.0039999999999</v>
      </c>
    </row>
    <row r="36" spans="1:90">
      <c r="A36" s="60" t="s">
        <v>122</v>
      </c>
      <c r="B36" s="61" t="s">
        <v>143</v>
      </c>
      <c r="C36" s="62">
        <f>IF('2017 Individual scores unweight'!C36="","",'2017 Individual scores unweight'!C36*'2017 Individual scores weighted'!CL36)</f>
        <v>338927.32500000001</v>
      </c>
      <c r="D36" s="62">
        <f>IF('2017 Individual scores unweight'!D36="","",'2017 Individual scores unweight'!D36*'2017 Individual scores weighted'!CL36)</f>
        <v>246872.98981481482</v>
      </c>
      <c r="E36" s="62">
        <f>IF('2017 Individual scores unweight'!E36="","",'2017 Individual scores unweight'!E36*'2017 Individual scores weighted'!CL36)</f>
        <v>338927.32500000001</v>
      </c>
      <c r="F36" s="62">
        <f>IF('2017 Individual scores unweight'!F36="","",'2017 Individual scores unweight'!F36*'2017 Individual scores weighted'!CL36)</f>
        <v>230135.83796296295</v>
      </c>
      <c r="G36" s="62">
        <f>IF('2017 Individual scores unweight'!G36="","",'2017 Individual scores unweight'!G36*'2017 Individual scores weighted'!CL36)</f>
        <v>263610.14166666666</v>
      </c>
      <c r="H36" s="62">
        <f>IF('2017 Individual scores unweight'!H36="","",'2017 Individual scores unweight'!H36*'2017 Individual scores weighted'!CL36)</f>
        <v>132375.65555555554</v>
      </c>
      <c r="I36" s="62">
        <f>IF('2017 Individual scores unweight'!I36="","",'2017 Individual scores unweight'!I36*'2017 Individual scores weighted'!CL36)</f>
        <v>338927.32500000001</v>
      </c>
      <c r="J36" s="62">
        <f>IF('2017 Individual scores unweight'!J36="","",'2017 Individual scores unweight'!J36*'2017 Individual scores weighted'!CL36)</f>
        <v>260186.6333333333</v>
      </c>
      <c r="K36" s="62">
        <f>IF('2017 Individual scores unweight'!K36="","",'2017 Individual scores unweight'!K36*'2017 Individual scores weighted'!CL36)</f>
        <v>188292.95833333331</v>
      </c>
      <c r="L36" s="62">
        <f>IF('2017 Individual scores unweight'!L36="","",'2017 Individual scores unweight'!L36*'2017 Individual scores weighted'!CL36)</f>
        <v>263610.14166666666</v>
      </c>
      <c r="M36" s="62">
        <f>IF('2017 Individual scores unweight'!M36="","",'2017 Individual scores unweight'!M36*'2017 Individual scores weighted'!CL36)</f>
        <v>112975.77499999999</v>
      </c>
      <c r="N36" s="62">
        <f>IF('2017 Individual scores unweight'!N36="","",'2017 Individual scores unweight'!N36*'2017 Individual scores weighted'!CL36)</f>
        <v>82164.2</v>
      </c>
      <c r="O36" s="62">
        <f>IF('2017 Individual scores unweight'!O36="","",'2017 Individual scores unweight'!O36*'2017 Individual scores weighted'!CL36)</f>
        <v>75317.18333333332</v>
      </c>
      <c r="P36" s="62">
        <f>IF('2017 Individual scores unweight'!P36="","",'2017 Individual scores unweight'!P36*'2017 Individual scores weighted'!CL36)</f>
        <v>100422.91111111111</v>
      </c>
      <c r="Q36" s="62">
        <f>IF('2017 Individual scores unweight'!Q36="","",'2017 Individual scores unweight'!Q36*'2017 Individual scores weighted'!CL36)</f>
        <v>225951.55</v>
      </c>
      <c r="R36" s="62">
        <f>IF('2017 Individual scores unweight'!R36="","",'2017 Individual scores unweight'!R36*'2017 Individual scores weighted'!CL36)</f>
        <v>167371.51851851848</v>
      </c>
      <c r="S36" s="62">
        <f>IF('2017 Individual scores unweight'!S36="","",'2017 Individual scores unweight'!S36*'2017 Individual scores weighted'!CL36)</f>
        <v>301268.73333333328</v>
      </c>
      <c r="T36" s="62">
        <f>IF('2017 Individual scores unweight'!T36="","",'2017 Individual scores unweight'!T36*'2017 Individual scores weighted'!CL36)</f>
        <v>177109.49777777772</v>
      </c>
      <c r="U36" s="62">
        <f>IF('2017 Individual scores unweight'!U36="","",'2017 Individual scores unweight'!U36*'2017 Individual scores weighted'!CL36)</f>
        <v>301268.73333333328</v>
      </c>
      <c r="V36" s="62">
        <f>IF('2017 Individual scores unweight'!V36="","",'2017 Individual scores unweight'!V36*'2017 Individual scores weighted'!CL36)</f>
        <v>171555.80648148147</v>
      </c>
      <c r="W36" s="62">
        <f>IF('2017 Individual scores unweight'!W36="","",'2017 Individual scores unweight'!W36*'2017 Individual scores weighted'!CL36)</f>
        <v>301268.73333333328</v>
      </c>
      <c r="X36" s="62">
        <f>IF('2017 Individual scores unweight'!X36="","",'2017 Individual scores unweight'!X36*'2017 Individual scores weighted'!CL36)</f>
        <v>200845.82222222222</v>
      </c>
      <c r="Y36" s="62">
        <f>IF('2017 Individual scores unweight'!Y36="","",'2017 Individual scores unweight'!Y36*'2017 Individual scores weighted'!CL36)</f>
        <v>225951.55</v>
      </c>
      <c r="Z36" s="62">
        <f>IF('2017 Individual scores unweight'!Z36="","",'2017 Individual scores unweight'!Z36*'2017 Individual scores weighted'!CL36)</f>
        <v>159763.72222222219</v>
      </c>
      <c r="AA36" s="62">
        <f>IF('2017 Individual scores unweight'!AA36="","",'2017 Individual scores unweight'!AA36*'2017 Individual scores weighted'!CL36)</f>
        <v>301268.73333333328</v>
      </c>
      <c r="AB36" s="62">
        <f>IF('2017 Individual scores unweight'!AB36="","",'2017 Individual scores unweight'!AB36*'2017 Individual scores weighted'!CL36)</f>
        <v>129712.92685185187</v>
      </c>
      <c r="AC36" s="62">
        <f>IF('2017 Individual scores unweight'!AC36="","",'2017 Individual scores unweight'!AC36*'2017 Individual scores weighted'!CL36)</f>
        <v>376585.91666666669</v>
      </c>
      <c r="AD36" s="62">
        <f>IF('2017 Individual scores unweight'!AD36="","",'2017 Individual scores unweight'!AD36*'2017 Individual scores weighted'!CL36)</f>
        <v>223669.21111111107</v>
      </c>
      <c r="AE36" s="62">
        <f>IF('2017 Individual scores unweight'!AE36="","",'2017 Individual scores unweight'!AE36*'2017 Individual scores weighted'!CL36)</f>
        <v>188292.95833333331</v>
      </c>
      <c r="AF36" s="62">
        <f>IF('2017 Individual scores unweight'!AF36="","",'2017 Individual scores unweight'!AF36*'2017 Individual scores weighted'!CL36)</f>
        <v>213398.68611111111</v>
      </c>
      <c r="AG36" s="62">
        <f>IF('2017 Individual scores unweight'!AG36="","",'2017 Individual scores unweight'!AG36*'2017 Individual scores weighted'!CL36)</f>
        <v>179924.38240740739</v>
      </c>
      <c r="AH36" s="62">
        <f>IF('2017 Individual scores unweight'!AH36="","",'2017 Individual scores unweight'!AH36*'2017 Individual scores weighted'!CL36)</f>
        <v>361522.48</v>
      </c>
      <c r="AI36" s="62">
        <f>IF('2017 Individual scores unweight'!AI36="","",'2017 Individual scores unweight'!AI36*'2017 Individual scores weighted'!CL36)</f>
        <v>205410.5</v>
      </c>
      <c r="AJ36" s="62">
        <f>IF('2017 Individual scores unweight'!AJ36="","",'2017 Individual scores unweight'!AJ36*'2017 Individual scores weighted'!CL36)</f>
        <v>287574.69999999995</v>
      </c>
      <c r="AK36" s="62">
        <f>IF('2017 Individual scores unweight'!AK36="","",'2017 Individual scores unweight'!AK36*'2017 Individual scores weighted'!CL36)</f>
        <v>155655.51222222217</v>
      </c>
      <c r="AL36" s="62">
        <f>IF('2017 Individual scores unweight'!AL36="","",'2017 Individual scores unweight'!AL36*'2017 Individual scores weighted'!CL36)</f>
        <v>150634.36666666664</v>
      </c>
      <c r="AM36" s="62">
        <f>IF('2017 Individual scores unweight'!AM36="","",'2017 Individual scores unweight'!AM36*'2017 Individual scores weighted'!CL36)</f>
        <v>63905.488888888896</v>
      </c>
      <c r="AN36" s="62">
        <f>IF('2017 Individual scores unweight'!AN36="","",'2017 Individual scores unweight'!AN36*'2017 Individual scores weighted'!CL36)</f>
        <v>225951.55</v>
      </c>
      <c r="AO36" s="62">
        <f>IF('2017 Individual scores unweight'!AO36="","",'2017 Individual scores unweight'!AO36*'2017 Individual scores weighted'!CL36)</f>
        <v>168893.07777777777</v>
      </c>
      <c r="AP36" s="62">
        <f>IF('2017 Individual scores unweight'!AP36="","",'2017 Individual scores unweight'!AP36*'2017 Individual scores weighted'!CL36)</f>
        <v>225951.55</v>
      </c>
      <c r="AQ36" s="62">
        <f>IF('2017 Individual scores unweight'!AQ36="","",'2017 Individual scores unweight'!AQ36*'2017 Individual scores weighted'!CL36)</f>
        <v>95858.233333333323</v>
      </c>
      <c r="AR36" s="62">
        <f>IF('2017 Individual scores unweight'!AR36="","",'2017 Individual scores unweight'!AR36*'2017 Individual scores weighted'!CL36)</f>
        <v>301268.73333333328</v>
      </c>
      <c r="AS36" s="62">
        <f>IF('2017 Individual scores unweight'!AS36="","",'2017 Individual scores unweight'!AS36*'2017 Individual scores weighted'!CL36)</f>
        <v>135570.93</v>
      </c>
      <c r="AT36" s="62">
        <f>IF('2017 Individual scores unweight'!AT36="","",'2017 Individual scores unweight'!AT36*'2017 Individual scores weighted'!CL36)</f>
        <v>271978.71759259258</v>
      </c>
      <c r="AU36" s="62">
        <f>IF('2017 Individual scores unweight'!AU36="","",'2017 Individual scores unweight'!AU36*'2017 Individual scores weighted'!CL36)</f>
        <v>141505.01111111112</v>
      </c>
      <c r="AV36" s="62">
        <f>IF('2017 Individual scores unweight'!AV36="","",'2017 Individual scores unweight'!AV36*'2017 Individual scores weighted'!CL36)</f>
        <v>129712.92685185187</v>
      </c>
      <c r="AW36" s="62">
        <f>IF('2017 Individual scores unweight'!AW36="","",'2017 Individual scores unweight'!AW36*'2017 Individual scores weighted'!CL36)</f>
        <v>297084.44537037041</v>
      </c>
      <c r="AX36" s="62">
        <f>IF('2017 Individual scores unweight'!AX36="","",'2017 Individual scores unweight'!AX36*'2017 Individual scores weighted'!CL36)</f>
        <v>184108.67037037035</v>
      </c>
      <c r="AY36" s="62">
        <f>IF('2017 Individual scores unweight'!AY36="","",'2017 Individual scores unweight'!AY36*'2017 Individual scores weighted'!CL36)</f>
        <v>146450.07870370368</v>
      </c>
      <c r="AZ36" s="62">
        <f>IF('2017 Individual scores unweight'!AZ36="","",'2017 Individual scores unweight'!AZ36*'2017 Individual scores weighted'!CL36)</f>
        <v>369054.19833333336</v>
      </c>
      <c r="BA36" s="62">
        <f>IF('2017 Individual scores unweight'!BA36="","",'2017 Individual scores unweight'!BA36*'2017 Individual scores weighted'!CL36)</f>
        <v>251148.57133333327</v>
      </c>
      <c r="BB36" s="62">
        <f>IF('2017 Individual scores unweight'!BB36="","",'2017 Individual scores unweight'!BB36*'2017 Individual scores weighted'!CL36)</f>
        <v>376585.91666666669</v>
      </c>
      <c r="BC36" s="62">
        <f>IF('2017 Individual scores unweight'!BC36="","",'2017 Individual scores unweight'!BC36*'2017 Individual scores weighted'!CL36)</f>
        <v>256078.42333333328</v>
      </c>
      <c r="BD36" s="62">
        <f>IF('2017 Individual scores unweight'!BD36="","",'2017 Individual scores unweight'!BD36*'2017 Individual scores weighted'!CL36)</f>
        <v>376585.91666666669</v>
      </c>
      <c r="BE36" s="62">
        <f>IF('2017 Individual scores unweight'!BE36="","",'2017 Individual scores unweight'!BE36*'2017 Individual scores weighted'!CL36)</f>
        <v>269315.98888888885</v>
      </c>
      <c r="BF36" s="62">
        <f>IF('2017 Individual scores unweight'!BF36="","",'2017 Individual scores unweight'!BF36*'2017 Individual scores weighted'!CL36)</f>
        <v>376585.91666666669</v>
      </c>
      <c r="BG36" s="62">
        <f>IF('2017 Individual scores unweight'!BG36="","",'2017 Individual scores unweight'!BG36*'2017 Individual scores weighted'!CL36)</f>
        <v>269315.98888888885</v>
      </c>
      <c r="BH36" s="62">
        <f>IF('2017 Individual scores unweight'!BH36="","",'2017 Individual scores unweight'!BH36*'2017 Individual scores weighted'!CL36)</f>
        <v>301268.73333333328</v>
      </c>
      <c r="BI36" s="62">
        <f>IF('2017 Individual scores unweight'!BI36="","",'2017 Individual scores unweight'!BI36*'2017 Individual scores weighted'!CL36)</f>
        <v>164328.4</v>
      </c>
      <c r="BJ36" s="62">
        <f>IF('2017 Individual scores unweight'!BJ36="","",'2017 Individual scores unweight'!BJ36*'2017 Individual scores weighted'!CL36)</f>
        <v>414244.5083333333</v>
      </c>
      <c r="BK36" s="62">
        <f>IF('2017 Individual scores unweight'!BK36="","",'2017 Individual scores unweight'!BK36*'2017 Individual scores weighted'!CL36)</f>
        <v>296704.05555555556</v>
      </c>
      <c r="BL36" s="62">
        <f>IF('2017 Individual scores unweight'!BL36="","",'2017 Individual scores unweight'!BL36*'2017 Individual scores weighted'!CL36)</f>
        <v>251057.27777777778</v>
      </c>
      <c r="BM36" s="62">
        <f>IF('2017 Individual scores unweight'!BM36="","",'2017 Individual scores unweight'!BM36*'2017 Individual scores weighted'!CL36)</f>
        <v>267794.42962962959</v>
      </c>
      <c r="BN36" s="62">
        <f>IF('2017 Individual scores unweight'!BN36="","",'2017 Individual scores unweight'!BN36*'2017 Individual scores weighted'!CL36)</f>
        <v>179924.38240740739</v>
      </c>
      <c r="BO36" s="62">
        <f>IF('2017 Individual scores unweight'!BO36="","",'2017 Individual scores unweight'!BO36*'2017 Individual scores weighted'!CL36)</f>
        <v>171555.80648148147</v>
      </c>
      <c r="BP36" s="62">
        <f>IF('2017 Individual scores unweight'!BP36="","",'2017 Individual scores unweight'!BP36*'2017 Individual scores weighted'!CL36)</f>
        <v>167371.51851851848</v>
      </c>
      <c r="BQ36" s="62">
        <f>IF('2017 Individual scores unweight'!BQ36="","",'2017 Individual scores unweight'!BQ36*'2017 Individual scores weighted'!CL36)</f>
        <v>217582.97407407407</v>
      </c>
      <c r="BR36" s="62">
        <f>IF('2017 Individual scores unweight'!BR36="","",'2017 Individual scores unweight'!BR36*'2017 Individual scores weighted'!CL36)</f>
        <v>184108.67037037035</v>
      </c>
      <c r="BS36" s="62">
        <f>IF('2017 Individual scores unweight'!BS36="","",'2017 Individual scores unweight'!BS36*'2017 Individual scores weighted'!CL36)</f>
        <v>164423.49745370369</v>
      </c>
      <c r="BT36" s="62">
        <f>IF('2017 Individual scores unweight'!BT36="","",'2017 Individual scores unweight'!BT36*'2017 Individual scores weighted'!CL36)</f>
        <v>175740.09444444443</v>
      </c>
      <c r="BU36" s="62">
        <f>IF('2017 Individual scores unweight'!BU36="","",'2017 Individual scores unweight'!BU36*'2017 Individual scores weighted'!CL36)</f>
        <v>146450.07870370368</v>
      </c>
      <c r="BV36" s="62">
        <f>IF('2017 Individual scores unweight'!BV36="","",'2017 Individual scores unweight'!BV36*'2017 Individual scores weighted'!CL36)</f>
        <v>175740.09444444443</v>
      </c>
      <c r="BW36" s="62">
        <f>IF('2017 Individual scores unweight'!BW36="","",'2017 Individual scores unweight'!BW36*'2017 Individual scores weighted'!CL36)</f>
        <v>159763.72222222219</v>
      </c>
      <c r="BX36" s="62">
        <f>IF('2017 Individual scores unweight'!BX36="","",'2017 Individual scores unweight'!BX36*'2017 Individual scores weighted'!CL36)</f>
        <v>318005.88518518518</v>
      </c>
      <c r="BY36" s="62">
        <f>IF('2017 Individual scores unweight'!BY36="","",'2017 Individual scores unweight'!BY36*'2017 Individual scores weighted'!CL36)</f>
        <v>322190.17314814811</v>
      </c>
      <c r="BZ36" s="62">
        <f>IF('2017 Individual scores unweight'!BZ36="","",'2017 Individual scores unweight'!BZ36*'2017 Individual scores weighted'!CL36)</f>
        <v>318005.88518518518</v>
      </c>
      <c r="CA36" s="62">
        <f>IF('2017 Individual scores unweight'!CA36="","",'2017 Individual scores unweight'!CA36*'2017 Individual scores weighted'!CL36)</f>
        <v>313821.59722222219</v>
      </c>
      <c r="CB36" s="62">
        <f>IF('2017 Individual scores unweight'!CB36="","",'2017 Individual scores unweight'!CB36*'2017 Individual scores weighted'!CL36)</f>
        <v>263610.14166666666</v>
      </c>
      <c r="CC36" s="62">
        <f>IF('2017 Individual scores unweight'!CC36="","",'2017 Individual scores unweight'!CC36*'2017 Individual scores weighted'!CL36)</f>
        <v>142265.79074074075</v>
      </c>
      <c r="CD36" s="62">
        <f>IF('2017 Individual scores unweight'!CD36="","",'2017 Individual scores unweight'!CD36*'2017 Individual scores weighted'!CL36)</f>
        <v>0</v>
      </c>
      <c r="CE36" s="62">
        <f>IF('2017 Individual scores unweight'!CE36="","",'2017 Individual scores unweight'!CE36*'2017 Individual scores weighted'!CL36)</f>
        <v>45646.777777777781</v>
      </c>
      <c r="CF36" s="62">
        <f>IF('2017 Individual scores unweight'!CF36="","",'2017 Individual scores unweight'!CF36*'2017 Individual scores weighted'!CL36)</f>
        <v>75317.18333333332</v>
      </c>
      <c r="CG36" s="62">
        <f>IF('2017 Individual scores unweight'!CG36="","",'2017 Individual scores unweight'!CG36*'2017 Individual scores weighted'!CL36)</f>
        <v>95858.233333333323</v>
      </c>
      <c r="CH36" s="62">
        <f>IF('2017 Individual scores unweight'!CH36="","",'2017 Individual scores unweight'!CH36*'2017 Individual scores weighted'!CL36)</f>
        <v>112975.77499999999</v>
      </c>
      <c r="CI36" s="62">
        <f>IF('2017 Individual scores unweight'!CI36="","",'2017 Individual scores unweight'!CI36*'2017 Individual scores weighted'!CL36)</f>
        <v>59340.811111111107</v>
      </c>
      <c r="CJ36" s="62">
        <f>IF('2017 Individual scores unweight'!CJ36="","",'2017 Individual scores unweight'!CJ36*'2017 Individual scores weighted'!CL36)</f>
        <v>112975.77499999999</v>
      </c>
      <c r="CK36" s="62">
        <f>IF('2017 Individual scores unweight'!CK36="","",'2017 Individual scores unweight'!CK36*'2017 Individual scores weighted'!CL36)</f>
        <v>86728.877777777772</v>
      </c>
      <c r="CL36">
        <v>4519.0309999999999</v>
      </c>
    </row>
    <row r="37" spans="1:90">
      <c r="A37" s="60" t="s">
        <v>119</v>
      </c>
      <c r="B37" s="61" t="s">
        <v>144</v>
      </c>
      <c r="C37" s="62">
        <f>IF('2017 Individual scores unweight'!C37="","",'2017 Individual scores unweight'!C37*'2017 Individual scores weighted'!CL37)</f>
        <v>272285.8133333333</v>
      </c>
      <c r="D37" s="62">
        <f>IF('2017 Individual scores unweight'!D37="","",'2017 Individual scores unweight'!D37*'2017 Individual scores weighted'!CL37)</f>
        <v>170718.88296296296</v>
      </c>
      <c r="E37" s="62">
        <f>IF('2017 Individual scores unweight'!E37="","",'2017 Individual scores unweight'!E37*'2017 Individual scores weighted'!CL37)</f>
        <v>272285.8133333333</v>
      </c>
      <c r="F37" s="62">
        <f>IF('2017 Individual scores unweight'!F37="","",'2017 Individual scores unweight'!F37*'2017 Individual scores weighted'!CL37)</f>
        <v>144786.90074074073</v>
      </c>
      <c r="G37" s="62">
        <f>IF('2017 Individual scores unweight'!G37="","",'2017 Individual scores unweight'!G37*'2017 Individual scores weighted'!CL37)</f>
        <v>291734.8</v>
      </c>
      <c r="H37" s="62">
        <f>IF('2017 Individual scores unweight'!H37="","",'2017 Individual scores unweight'!H37*'2017 Individual scores weighted'!CL37)</f>
        <v>203751.28888888887</v>
      </c>
      <c r="I37" s="62">
        <f>IF('2017 Individual scores unweight'!I37="","",'2017 Individual scores unweight'!I37*'2017 Individual scores weighted'!CL37)</f>
        <v>224411.38461538465</v>
      </c>
      <c r="J37" s="62">
        <f>IF('2017 Individual scores unweight'!J37="","",'2017 Individual scores unweight'!J37*'2017 Individual scores weighted'!CL37)</f>
        <v>134646.83076923076</v>
      </c>
      <c r="K37" s="62">
        <f>IF('2017 Individual scores unweight'!K37="","",'2017 Individual scores unweight'!K37*'2017 Individual scores weighted'!CL37)</f>
        <v>127344.55555555556</v>
      </c>
      <c r="L37" s="62">
        <f>IF('2017 Individual scores unweight'!L37="","",'2017 Individual scores unweight'!L37*'2017 Individual scores weighted'!CL37)</f>
        <v>180983.62592592591</v>
      </c>
      <c r="M37" s="62">
        <f>IF('2017 Individual scores unweight'!M37="","",'2017 Individual scores unweight'!M37*'2017 Individual scores weighted'!CL37)</f>
        <v>212170.76363636364</v>
      </c>
      <c r="N37" s="62">
        <f>IF('2017 Individual scores unweight'!N37="","",'2017 Individual scores unweight'!N37*'2017 Individual scores weighted'!CL37)</f>
        <v>47149.058585858591</v>
      </c>
      <c r="O37" s="62">
        <f>IF('2017 Individual scores unweight'!O37="","",'2017 Individual scores unweight'!O37*'2017 Individual scores weighted'!CL37)</f>
        <v>229220.19999999998</v>
      </c>
      <c r="P37" s="62">
        <f>IF('2017 Individual scores unweight'!P37="","",'2017 Individual scores unweight'!P37*'2017 Individual scores weighted'!CL37)</f>
        <v>185649.41818181818</v>
      </c>
      <c r="Q37" s="62">
        <f>IF('2017 Individual scores unweight'!Q37="","",'2017 Individual scores unweight'!Q37*'2017 Individual scores weighted'!CL37)</f>
        <v>270896.60000000003</v>
      </c>
      <c r="R37" s="62">
        <f>IF('2017 Individual scores unweight'!R37="","",'2017 Individual scores unweight'!R37*'2017 Individual scores weighted'!CL37)</f>
        <v>202593.61111111109</v>
      </c>
      <c r="S37" s="62">
        <f>IF('2017 Individual scores unweight'!S37="","",'2017 Individual scores unweight'!S37*'2017 Individual scores weighted'!CL37)</f>
        <v>253905.45230769232</v>
      </c>
      <c r="T37" s="62">
        <f>IF('2017 Individual scores unweight'!T37="","",'2017 Individual scores unweight'!T37*'2017 Individual scores weighted'!CL37)</f>
        <v>142343.31010826211</v>
      </c>
      <c r="U37" s="62">
        <f>IF('2017 Individual scores unweight'!U37="","",'2017 Individual scores unweight'!U37*'2017 Individual scores weighted'!CL37)</f>
        <v>291734.8</v>
      </c>
      <c r="V37" s="62">
        <f>IF('2017 Individual scores unweight'!V37="","",'2017 Individual scores unweight'!V37*'2017 Individual scores weighted'!CL37)</f>
        <v>142625.90222222224</v>
      </c>
      <c r="W37" s="62">
        <f>IF('2017 Individual scores unweight'!W37="","",'2017 Individual scores unweight'!W37*'2017 Individual scores weighted'!CL37)</f>
        <v>208382</v>
      </c>
      <c r="X37" s="62">
        <f>IF('2017 Individual scores unweight'!X37="","",'2017 Individual scores unweight'!X37*'2017 Individual scores weighted'!CL37)</f>
        <v>110210.92444444445</v>
      </c>
      <c r="Y37" s="62">
        <f>IF('2017 Individual scores unweight'!Y37="","",'2017 Individual scores unweight'!Y37*'2017 Individual scores weighted'!CL37)</f>
        <v>208382</v>
      </c>
      <c r="Z37" s="62">
        <f>IF('2017 Individual scores unweight'!Z37="","",'2017 Individual scores unweight'!Z37*'2017 Individual scores weighted'!CL37)</f>
        <v>127166.45128205129</v>
      </c>
      <c r="AA37" s="62">
        <f>IF('2017 Individual scores unweight'!AA37="","",'2017 Individual scores unweight'!AA37*'2017 Individual scores weighted'!CL37)</f>
        <v>291734.8</v>
      </c>
      <c r="AB37" s="62">
        <f>IF('2017 Individual scores unweight'!AB37="","",'2017 Individual scores unweight'!AB37*'2017 Individual scores weighted'!CL37)</f>
        <v>185845.87259259258</v>
      </c>
      <c r="AC37" s="62">
        <f>IF('2017 Individual scores unweight'!AC37="","",'2017 Individual scores unweight'!AC37*'2017 Individual scores weighted'!CL37)</f>
        <v>269293.66153846151</v>
      </c>
      <c r="AD37" s="62">
        <f>IF('2017 Individual scores unweight'!AD37="","",'2017 Individual scores unweight'!AD37*'2017 Individual scores weighted'!CL37)</f>
        <v>145867.4</v>
      </c>
      <c r="AE37" s="62">
        <f>IF('2017 Individual scores unweight'!AE37="","",'2017 Individual scores unweight'!AE37*'2017 Individual scores weighted'!CL37)</f>
        <v>187543.79999999996</v>
      </c>
      <c r="AF37" s="62">
        <f>IF('2017 Individual scores unweight'!AF37="","",'2017 Individual scores unweight'!AF37*'2017 Individual scores weighted'!CL37)</f>
        <v>173651.66666666666</v>
      </c>
      <c r="AG37" s="62">
        <f>IF('2017 Individual scores unweight'!AG37="","",'2017 Individual scores unweight'!AG37*'2017 Individual scores weighted'!CL37)</f>
        <v>170718.88296296296</v>
      </c>
      <c r="AH37" s="62">
        <f>IF('2017 Individual scores unweight'!AH37="","",'2017 Individual scores unweight'!AH37*'2017 Individual scores weighted'!CL37)</f>
        <v>291734.8</v>
      </c>
      <c r="AI37" s="62">
        <f>IF('2017 Individual scores unweight'!AI37="","",'2017 Individual scores unweight'!AI37*'2017 Individual scores weighted'!CL37)</f>
        <v>184516.02735042735</v>
      </c>
      <c r="AJ37" s="62">
        <f>IF('2017 Individual scores unweight'!AJ37="","",'2017 Individual scores unweight'!AJ37*'2017 Individual scores weighted'!CL37)</f>
        <v>252836.82666666669</v>
      </c>
      <c r="AK37" s="62">
        <f>IF('2017 Individual scores unweight'!AK37="","",'2017 Individual scores unweight'!AK37*'2017 Individual scores weighted'!CL37)</f>
        <v>173651.66666666666</v>
      </c>
      <c r="AL37" s="62">
        <f>IF('2017 Individual scores unweight'!AL37="","",'2017 Individual scores unweight'!AL37*'2017 Individual scores weighted'!CL37)</f>
        <v>272285.8133333333</v>
      </c>
      <c r="AM37" s="62">
        <f>IF('2017 Individual scores unweight'!AM37="","",'2017 Individual scores unweight'!AM37*'2017 Individual scores weighted'!CL37)</f>
        <v>155128.8222222222</v>
      </c>
      <c r="AN37" s="62">
        <f>IF('2017 Individual scores unweight'!AN37="","",'2017 Individual scores unweight'!AN37*'2017 Individual scores weighted'!CL37)</f>
        <v>291734.8</v>
      </c>
      <c r="AO37" s="62">
        <f>IF('2017 Individual scores unweight'!AO37="","",'2017 Individual scores unweight'!AO37*'2017 Individual scores weighted'!CL37)</f>
        <v>146947.89925925925</v>
      </c>
      <c r="AP37" s="62">
        <f>IF('2017 Individual scores unweight'!AP37="","",'2017 Individual scores unweight'!AP37*'2017 Individual scores weighted'!CL37)</f>
        <v>272285.8133333333</v>
      </c>
      <c r="AQ37" s="62">
        <f>IF('2017 Individual scores unweight'!AQ37="","",'2017 Individual scores unweight'!AQ37*'2017 Individual scores weighted'!CL37)</f>
        <v>164235.8874074074</v>
      </c>
      <c r="AR37" s="62">
        <f>IF('2017 Individual scores unweight'!AR37="","",'2017 Individual scores unweight'!AR37*'2017 Individual scores weighted'!CL37)</f>
        <v>208382</v>
      </c>
      <c r="AS37" s="62">
        <f>IF('2017 Individual scores unweight'!AS37="","",'2017 Individual scores unweight'!AS37*'2017 Individual scores weighted'!CL37)</f>
        <v>99560.28888888887</v>
      </c>
      <c r="AT37" s="62">
        <f>IF('2017 Individual scores unweight'!AT37="","",'2017 Individual scores unweight'!AT37*'2017 Individual scores weighted'!CL37)</f>
        <v>105888.92740740741</v>
      </c>
      <c r="AU37" s="62">
        <f>IF('2017 Individual scores unweight'!AU37="","",'2017 Individual scores unweight'!AU37*'2017 Individual scores weighted'!CL37)</f>
        <v>138303.90518518517</v>
      </c>
      <c r="AV37" s="62">
        <f>IF('2017 Individual scores unweight'!AV37="","",'2017 Individual scores unweight'!AV37*'2017 Individual scores weighted'!CL37)</f>
        <v>164235.8874074074</v>
      </c>
      <c r="AW37" s="62">
        <f>IF('2017 Individual scores unweight'!AW37="","",'2017 Individual scores unweight'!AW37*'2017 Individual scores weighted'!CL37)</f>
        <v>175040.88</v>
      </c>
      <c r="AX37" s="62">
        <f>IF('2017 Individual scores unweight'!AX37="","",'2017 Individual scores unweight'!AX37*'2017 Individual scores weighted'!CL37)</f>
        <v>181523.87555555554</v>
      </c>
      <c r="AY37" s="62">
        <f>IF('2017 Individual scores unweight'!AY37="","",'2017 Individual scores unweight'!AY37*'2017 Individual scores weighted'!CL37)</f>
        <v>179362.87703703702</v>
      </c>
      <c r="AZ37" s="62">
        <f>IF('2017 Individual scores unweight'!AZ37="","",'2017 Individual scores unweight'!AZ37*'2017 Individual scores weighted'!CL37)</f>
        <v>262155.2422564103</v>
      </c>
      <c r="BA37" s="62">
        <f>IF('2017 Individual scores unweight'!BA37="","",'2017 Individual scores unweight'!BA37*'2017 Individual scores weighted'!CL37)</f>
        <v>175534.82251851851</v>
      </c>
      <c r="BB37" s="62">
        <f>IF('2017 Individual scores unweight'!BB37="","",'2017 Individual scores unweight'!BB37*'2017 Individual scores weighted'!CL37)</f>
        <v>272285.8133333333</v>
      </c>
      <c r="BC37" s="62">
        <f>IF('2017 Individual scores unweight'!BC37="","",'2017 Individual scores unweight'!BC37*'2017 Individual scores weighted'!CL37)</f>
        <v>205294.85925925925</v>
      </c>
      <c r="BD37" s="62">
        <f>IF('2017 Individual scores unweight'!BD37="","",'2017 Individual scores unweight'!BD37*'2017 Individual scores weighted'!CL37)</f>
        <v>250058.39999999997</v>
      </c>
      <c r="BE37" s="62">
        <f>IF('2017 Individual scores unweight'!BE37="","",'2017 Individual scores unweight'!BE37*'2017 Individual scores weighted'!CL37)</f>
        <v>181523.87555555554</v>
      </c>
      <c r="BF37" s="62">
        <f>IF('2017 Individual scores unweight'!BF37="","",'2017 Individual scores unweight'!BF37*'2017 Individual scores weighted'!CL37)</f>
        <v>246852.52307692307</v>
      </c>
      <c r="BG37" s="62">
        <f>IF('2017 Individual scores unweight'!BG37="","",'2017 Individual scores unweight'!BG37*'2017 Individual scores weighted'!CL37)</f>
        <v>143552.04444444444</v>
      </c>
      <c r="BH37" s="62">
        <f>IF('2017 Individual scores unweight'!BH37="","",'2017 Individual scores unweight'!BH37*'2017 Individual scores weighted'!CL37)</f>
        <v>272285.8133333333</v>
      </c>
      <c r="BI37" s="62">
        <f>IF('2017 Individual scores unweight'!BI37="","",'2017 Individual scores unweight'!BI37*'2017 Individual scores weighted'!CL37)</f>
        <v>166705.60000000001</v>
      </c>
      <c r="BJ37" s="62">
        <f>IF('2017 Individual scores unweight'!BJ37="","",'2017 Individual scores unweight'!BJ37*'2017 Individual scores weighted'!CL37)</f>
        <v>269293.66153846151</v>
      </c>
      <c r="BK37" s="62">
        <f>IF('2017 Individual scores unweight'!BK37="","",'2017 Individual scores unweight'!BK37*'2017 Individual scores weighted'!CL37)</f>
        <v>180597.73333333331</v>
      </c>
      <c r="BL37" s="62">
        <f>IF('2017 Individual scores unweight'!BL37="","",'2017 Individual scores unweight'!BL37*'2017 Individual scores weighted'!CL37)</f>
        <v>253936.32371509972</v>
      </c>
      <c r="BM37" s="62">
        <f>IF('2017 Individual scores unweight'!BM37="","",'2017 Individual scores unweight'!BM37*'2017 Individual scores weighted'!CL37)</f>
        <v>34730.333333333336</v>
      </c>
      <c r="BN37" s="62">
        <f>IF('2017 Individual scores unweight'!BN37="","",'2017 Individual scores unweight'!BN37*'2017 Individual scores weighted'!CL37)</f>
        <v>39361.044444444451</v>
      </c>
      <c r="BO37" s="62">
        <f>IF('2017 Individual scores unweight'!BO37="","",'2017 Individual scores unweight'!BO37*'2017 Individual scores weighted'!CL37)</f>
        <v>54856.116239316238</v>
      </c>
      <c r="BP37" s="62">
        <f>IF('2017 Individual scores unweight'!BP37="","",'2017 Individual scores unweight'!BP37*'2017 Individual scores weighted'!CL37)</f>
        <v>34575.9762962963</v>
      </c>
      <c r="BQ37" s="62">
        <f>IF('2017 Individual scores unweight'!BQ37="","",'2017 Individual scores unweight'!BQ37*'2017 Individual scores weighted'!CL37)</f>
        <v>25468.911111111112</v>
      </c>
      <c r="BR37" s="62">
        <f>IF('2017 Individual scores unweight'!BR37="","",'2017 Individual scores unweight'!BR37*'2017 Individual scores weighted'!CL37)</f>
        <v>151269.8962962963</v>
      </c>
      <c r="BS37" s="62">
        <f>IF('2017 Individual scores unweight'!BS37="","",'2017 Individual scores unweight'!BS37*'2017 Individual scores weighted'!CL37)</f>
        <v>131280.66</v>
      </c>
      <c r="BT37" s="62">
        <f>IF('2017 Individual scores unweight'!BT37="","",'2017 Individual scores unweight'!BT37*'2017 Individual scores weighted'!CL37)</f>
        <v>116693.91999999998</v>
      </c>
      <c r="BU37" s="62">
        <f>IF('2017 Individual scores unweight'!BU37="","",'2017 Individual scores unweight'!BU37*'2017 Individual scores weighted'!CL37)</f>
        <v>60507.958518518513</v>
      </c>
      <c r="BV37" s="62">
        <f>IF('2017 Individual scores unweight'!BV37="","",'2017 Individual scores unweight'!BV37*'2017 Individual scores weighted'!CL37)</f>
        <v>170718.88296296296</v>
      </c>
      <c r="BW37" s="62">
        <f>IF('2017 Individual scores unweight'!BW37="","",'2017 Individual scores unweight'!BW37*'2017 Individual scores weighted'!CL37)</f>
        <v>177201.87851851853</v>
      </c>
      <c r="BX37" s="62">
        <f>IF('2017 Individual scores unweight'!BX37="","",'2017 Individual scores unweight'!BX37*'2017 Individual scores weighted'!CL37)</f>
        <v>218981.18320987656</v>
      </c>
      <c r="BY37" s="62">
        <f>IF('2017 Individual scores unweight'!BY37="","",'2017 Individual scores unweight'!BY37*'2017 Individual scores weighted'!CL37)</f>
        <v>226904.84444444443</v>
      </c>
      <c r="BZ37" s="62">
        <f>IF('2017 Individual scores unweight'!BZ37="","",'2017 Individual scores unweight'!BZ37*'2017 Individual scores weighted'!CL37)</f>
        <v>222582.84740740739</v>
      </c>
      <c r="CA37" s="62">
        <f>IF('2017 Individual scores unweight'!CA37="","",'2017 Individual scores unweight'!CA37*'2017 Individual scores weighted'!CL37)</f>
        <v>207455.8577777778</v>
      </c>
      <c r="CB37" s="62">
        <f>IF('2017 Individual scores unweight'!CB37="","",'2017 Individual scores unweight'!CB37*'2017 Individual scores weighted'!CL37)</f>
        <v>208382</v>
      </c>
      <c r="CC37" s="62">
        <f>IF('2017 Individual scores unweight'!CC37="","",'2017 Individual scores unweight'!CC37*'2017 Individual scores weighted'!CL37)</f>
        <v>122713.84444444445</v>
      </c>
      <c r="CD37" s="62">
        <f>IF('2017 Individual scores unweight'!CD37="","",'2017 Individual scores unweight'!CD37*'2017 Individual scores weighted'!CL37)</f>
        <v>89764.553846153853</v>
      </c>
      <c r="CE37" s="62">
        <f>IF('2017 Individual scores unweight'!CE37="","",'2017 Individual scores unweight'!CE37*'2017 Individual scores weighted'!CL37)</f>
        <v>62336.495726495719</v>
      </c>
      <c r="CF37" s="62">
        <f>IF('2017 Individual scores unweight'!CF37="","",'2017 Individual scores unweight'!CF37*'2017 Individual scores weighted'!CL37)</f>
        <v>179529.10769230771</v>
      </c>
      <c r="CG37" s="62">
        <f>IF('2017 Individual scores unweight'!CG37="","",'2017 Individual scores unweight'!CG37*'2017 Individual scores weighted'!CL37)</f>
        <v>89764.553846153838</v>
      </c>
      <c r="CH37" s="62">
        <f>IF('2017 Individual scores unweight'!CH37="","",'2017 Individual scores unweight'!CH37*'2017 Individual scores weighted'!CL37)</f>
        <v>213938.8533333333</v>
      </c>
      <c r="CI37" s="62">
        <f>IF('2017 Individual scores unweight'!CI37="","",'2017 Individual scores unweight'!CI37*'2017 Individual scores weighted'!CL37)</f>
        <v>77795.946666666656</v>
      </c>
      <c r="CJ37" s="62">
        <f>IF('2017 Individual scores unweight'!CJ37="","",'2017 Individual scores unweight'!CJ37*'2017 Individual scores weighted'!CL37)</f>
        <v>233387.84</v>
      </c>
      <c r="CK37" s="62">
        <f>IF('2017 Individual scores unweight'!CK37="","",'2017 Individual scores unweight'!CK37*'2017 Individual scores weighted'!CL37)</f>
        <v>157752.89185185183</v>
      </c>
      <c r="CL37">
        <v>2917.348</v>
      </c>
    </row>
    <row r="38" spans="1:90">
      <c r="A38" s="60" t="s">
        <v>119</v>
      </c>
      <c r="B38" s="61" t="s">
        <v>145</v>
      </c>
      <c r="C38" s="62">
        <f>IF('2017 Individual scores unweight'!C38="","",'2017 Individual scores unweight'!C38*'2017 Individual scores weighted'!CL38)</f>
        <v>35630.65</v>
      </c>
      <c r="D38" s="62">
        <f>IF('2017 Individual scores unweight'!D38="","",'2017 Individual scores unweight'!D38*'2017 Individual scores weighted'!CL38)</f>
        <v>37561.052525252526</v>
      </c>
      <c r="E38" s="62">
        <f>IF('2017 Individual scores unweight'!E38="","",'2017 Individual scores unweight'!E38*'2017 Individual scores weighted'!CL38)</f>
        <v>42108.950000000004</v>
      </c>
      <c r="F38" s="62">
        <f>IF('2017 Individual scores unweight'!F38="","",'2017 Individual scores unweight'!F38*'2017 Individual scores weighted'!CL38)</f>
        <v>37208.69743589744</v>
      </c>
      <c r="G38" s="62">
        <f>IF('2017 Individual scores unweight'!G38="","",'2017 Individual scores unweight'!G38*'2017 Individual scores weighted'!CL38)</f>
        <v>42108.950000000004</v>
      </c>
      <c r="H38" s="62">
        <f>IF('2017 Individual scores unweight'!H38="","",'2017 Individual scores unweight'!H38*'2017 Individual scores weighted'!CL38)</f>
        <v>29456.885470085468</v>
      </c>
      <c r="I38" s="62">
        <f>IF('2017 Individual scores unweight'!I38="","",'2017 Individual scores unweight'!I38*'2017 Individual scores weighted'!CL38)</f>
        <v>38869.799999999996</v>
      </c>
      <c r="J38" s="62">
        <f>IF('2017 Individual scores unweight'!J38="","",'2017 Individual scores unweight'!J38*'2017 Individual scores weighted'!CL38)</f>
        <v>33171.295370370368</v>
      </c>
      <c r="K38" s="62">
        <f>IF('2017 Individual scores unweight'!K38="","",'2017 Individual scores unweight'!K38*'2017 Individual scores weighted'!CL38)</f>
        <v>36710.366666666669</v>
      </c>
      <c r="L38" s="62">
        <f>IF('2017 Individual scores unweight'!L38="","",'2017 Individual scores unweight'!L38*'2017 Individual scores weighted'!CL38)</f>
        <v>18715.088888888891</v>
      </c>
      <c r="M38" s="62">
        <f>IF('2017 Individual scores unweight'!M38="","",'2017 Individual scores unweight'!M38*'2017 Individual scores weighted'!CL38)</f>
        <v>22674.05</v>
      </c>
      <c r="N38" s="62">
        <f>IF('2017 Individual scores unweight'!N38="","",'2017 Individual scores unweight'!N38*'2017 Individual scores weighted'!CL38)</f>
        <v>41749.044444444444</v>
      </c>
      <c r="O38" s="62">
        <f>IF('2017 Individual scores unweight'!O38="","",'2017 Individual scores unweight'!O38*'2017 Individual scores weighted'!CL38)</f>
        <v>45348.1</v>
      </c>
      <c r="P38" s="62">
        <f>IF('2017 Individual scores unweight'!P38="","",'2017 Individual scores unweight'!P38*'2017 Individual scores weighted'!CL38)</f>
        <v>41749.044444444444</v>
      </c>
      <c r="Q38" s="62">
        <f>IF('2017 Individual scores unweight'!Q38="","",'2017 Individual scores unweight'!Q38*'2017 Individual scores weighted'!CL38)</f>
        <v>42108.950000000004</v>
      </c>
      <c r="R38" s="62">
        <f>IF('2017 Individual scores unweight'!R38="","",'2017 Individual scores unweight'!R38*'2017 Individual scores weighted'!CL38)</f>
        <v>39146.650427350432</v>
      </c>
      <c r="S38" s="62">
        <f>IF('2017 Individual scores unweight'!S38="","",'2017 Individual scores unweight'!S38*'2017 Individual scores weighted'!CL38)</f>
        <v>34982.82</v>
      </c>
      <c r="T38" s="62">
        <f>IF('2017 Individual scores unweight'!T38="","",'2017 Individual scores unweight'!T38*'2017 Individual scores weighted'!CL38)</f>
        <v>33032.685589743582</v>
      </c>
      <c r="U38" s="62">
        <f>IF('2017 Individual scores unweight'!U38="","",'2017 Individual scores unweight'!U38*'2017 Individual scores weighted'!CL38)</f>
        <v>42108.950000000004</v>
      </c>
      <c r="V38" s="62">
        <f>IF('2017 Individual scores unweight'!V38="","",'2017 Individual scores unweight'!V38*'2017 Individual scores weighted'!CL38)</f>
        <v>36821.106837606843</v>
      </c>
      <c r="W38" s="62">
        <f>IF('2017 Individual scores unweight'!W38="","",'2017 Individual scores unweight'!W38*'2017 Individual scores weighted'!CL38)</f>
        <v>38869.799999999996</v>
      </c>
      <c r="X38" s="62">
        <f>IF('2017 Individual scores unweight'!X38="","",'2017 Individual scores unweight'!X38*'2017 Individual scores weighted'!CL38)</f>
        <v>34430.964814814812</v>
      </c>
      <c r="Y38" s="62">
        <f>IF('2017 Individual scores unweight'!Y38="","",'2017 Individual scores unweight'!Y38*'2017 Individual scores weighted'!CL38)</f>
        <v>22674.05</v>
      </c>
      <c r="Z38" s="62">
        <f>IF('2017 Individual scores unweight'!Z38="","",'2017 Individual scores unweight'!Z38*'2017 Individual scores weighted'!CL38)</f>
        <v>17995.277777777774</v>
      </c>
      <c r="AA38" s="62">
        <f>IF('2017 Individual scores unweight'!AA38="","",'2017 Individual scores unweight'!AA38*'2017 Individual scores weighted'!CL38)</f>
        <v>32391.5</v>
      </c>
      <c r="AB38" s="62">
        <f>IF('2017 Individual scores unweight'!AB38="","",'2017 Individual scores unweight'!AB38*'2017 Individual scores weighted'!CL38)</f>
        <v>34766.876666666671</v>
      </c>
      <c r="AC38" s="62">
        <f>IF('2017 Individual scores unweight'!AC38="","",'2017 Individual scores unweight'!AC38*'2017 Individual scores weighted'!CL38)</f>
        <v>38869.799999999996</v>
      </c>
      <c r="AD38" s="62">
        <f>IF('2017 Individual scores unweight'!AD38="","",'2017 Individual scores unweight'!AD38*'2017 Individual scores weighted'!CL38)</f>
        <v>41149.201851851845</v>
      </c>
      <c r="AE38" s="62">
        <f>IF('2017 Individual scores unweight'!AE38="","",'2017 Individual scores unweight'!AE38*'2017 Individual scores weighted'!CL38)</f>
        <v>33111.311111111107</v>
      </c>
      <c r="AF38" s="62">
        <f>IF('2017 Individual scores unweight'!AF38="","",'2017 Individual scores unweight'!AF38*'2017 Individual scores weighted'!CL38)</f>
        <v>29872.161111111112</v>
      </c>
      <c r="AG38" s="62">
        <f>IF('2017 Individual scores unweight'!AG38="","",'2017 Individual scores unweight'!AG38*'2017 Individual scores weighted'!CL38)</f>
        <v>32751.405555555553</v>
      </c>
      <c r="AH38" s="62">
        <f>IF('2017 Individual scores unweight'!AH38="","",'2017 Individual scores unweight'!AH38*'2017 Individual scores weighted'!CL38)</f>
        <v>38869.799999999996</v>
      </c>
      <c r="AI38" s="62">
        <f>IF('2017 Individual scores unweight'!AI38="","",'2017 Individual scores unweight'!AI38*'2017 Individual scores weighted'!CL38)</f>
        <v>38629.862962962958</v>
      </c>
      <c r="AJ38" s="62">
        <f>IF('2017 Individual scores unweight'!AJ38="","",'2017 Individual scores unweight'!AJ38*'2017 Individual scores weighted'!CL38)</f>
        <v>42108.950000000004</v>
      </c>
      <c r="AK38" s="62">
        <f>IF('2017 Individual scores unweight'!AK38="","",'2017 Individual scores unweight'!AK38*'2017 Individual scores weighted'!CL38)</f>
        <v>38759.059829059828</v>
      </c>
      <c r="AL38" s="62">
        <f>IF('2017 Individual scores unweight'!AL38="","",'2017 Individual scores unweight'!AL38*'2017 Individual scores weighted'!CL38)</f>
        <v>42108.950000000004</v>
      </c>
      <c r="AM38" s="62">
        <f>IF('2017 Individual scores unweight'!AM38="","",'2017 Individual scores unweight'!AM38*'2017 Individual scores weighted'!CL38)</f>
        <v>35270.744444444441</v>
      </c>
      <c r="AN38" s="62">
        <f>IF('2017 Individual scores unweight'!AN38="","",'2017 Individual scores unweight'!AN38*'2017 Individual scores weighted'!CL38)</f>
        <v>19434.899999999998</v>
      </c>
      <c r="AO38" s="62">
        <f>IF('2017 Individual scores unweight'!AO38="","",'2017 Individual scores unweight'!AO38*'2017 Individual scores weighted'!CL38)</f>
        <v>30232.066666666662</v>
      </c>
      <c r="AP38" s="62">
        <f>IF('2017 Individual scores unweight'!AP38="","",'2017 Individual scores unweight'!AP38*'2017 Individual scores weighted'!CL38)</f>
        <v>42108.950000000004</v>
      </c>
      <c r="AQ38" s="62">
        <f>IF('2017 Individual scores unweight'!AQ38="","",'2017 Individual scores unweight'!AQ38*'2017 Individual scores weighted'!CL38)</f>
        <v>37208.69743589744</v>
      </c>
      <c r="AR38" s="62">
        <f>IF('2017 Individual scores unweight'!AR38="","",'2017 Individual scores unweight'!AR38*'2017 Individual scores weighted'!CL38)</f>
        <v>38869.799999999996</v>
      </c>
      <c r="AS38" s="62">
        <f>IF('2017 Individual scores unweight'!AS38="","",'2017 Individual scores unweight'!AS38*'2017 Individual scores weighted'!CL38)</f>
        <v>35690.634259259263</v>
      </c>
      <c r="AT38" s="62">
        <f>IF('2017 Individual scores unweight'!AT38="","",'2017 Individual scores unweight'!AT38*'2017 Individual scores weighted'!CL38)</f>
        <v>39229.705555555563</v>
      </c>
      <c r="AU38" s="62">
        <f>IF('2017 Individual scores unweight'!AU38="","",'2017 Individual scores unweight'!AU38*'2017 Individual scores weighted'!CL38)</f>
        <v>28072.633333333331</v>
      </c>
      <c r="AV38" s="62">
        <f>IF('2017 Individual scores unweight'!AV38="","",'2017 Individual scores unweight'!AV38*'2017 Individual scores weighted'!CL38)</f>
        <v>24113.67222222222</v>
      </c>
      <c r="AW38" s="62">
        <f>IF('2017 Individual scores unweight'!AW38="","",'2017 Individual scores unweight'!AW38*'2017 Individual scores weighted'!CL38)</f>
        <v>20514.616666666665</v>
      </c>
      <c r="AX38" s="62">
        <f>IF('2017 Individual scores unweight'!AX38="","",'2017 Individual scores unweight'!AX38*'2017 Individual scores weighted'!CL38)</f>
        <v>37430.177777777782</v>
      </c>
      <c r="AY38" s="62">
        <f>IF('2017 Individual scores unweight'!AY38="","",'2017 Individual scores unweight'!AY38*'2017 Individual scores weighted'!CL38)</f>
        <v>38509.894444444442</v>
      </c>
      <c r="AZ38" s="62">
        <f>IF('2017 Individual scores unweight'!AZ38="","",'2017 Individual scores unweight'!AZ38*'2017 Individual scores weighted'!CL38)</f>
        <v>34334.99</v>
      </c>
      <c r="BA38" s="62">
        <f>IF('2017 Individual scores unweight'!BA38="","",'2017 Individual scores unweight'!BA38*'2017 Individual scores weighted'!CL38)</f>
        <v>30982.054474358974</v>
      </c>
      <c r="BB38" s="62">
        <f>IF('2017 Individual scores unweight'!BB38="","",'2017 Individual scores unweight'!BB38*'2017 Individual scores weighted'!CL38)</f>
        <v>38869.799999999996</v>
      </c>
      <c r="BC38" s="62">
        <f>IF('2017 Individual scores unweight'!BC38="","",'2017 Individual scores unweight'!BC38*'2017 Individual scores weighted'!CL38)</f>
        <v>31491.736111111109</v>
      </c>
      <c r="BD38" s="62">
        <f>IF('2017 Individual scores unweight'!BD38="","",'2017 Individual scores unweight'!BD38*'2017 Individual scores weighted'!CL38)</f>
        <v>32391.5</v>
      </c>
      <c r="BE38" s="62">
        <f>IF('2017 Individual scores unweight'!BE38="","",'2017 Individual scores unweight'!BE38*'2017 Individual scores weighted'!CL38)</f>
        <v>30232.066666666662</v>
      </c>
      <c r="BF38" s="62">
        <f>IF('2017 Individual scores unweight'!BF38="","",'2017 Individual scores unweight'!BF38*'2017 Individual scores weighted'!CL38)</f>
        <v>25913.199999999997</v>
      </c>
      <c r="BG38" s="62">
        <f>IF('2017 Individual scores unweight'!BG38="","",'2017 Individual scores unweight'!BG38*'2017 Individual scores weighted'!CL38)</f>
        <v>23303.884722222221</v>
      </c>
      <c r="BH38" s="62">
        <f>IF('2017 Individual scores unweight'!BH38="","",'2017 Individual scores unweight'!BH38*'2017 Individual scores weighted'!CL38)</f>
        <v>32391.5</v>
      </c>
      <c r="BI38" s="62">
        <f>IF('2017 Individual scores unweight'!BI38="","",'2017 Individual scores unweight'!BI38*'2017 Individual scores weighted'!CL38)</f>
        <v>30735.93444444444</v>
      </c>
      <c r="BJ38" s="62">
        <f>IF('2017 Individual scores unweight'!BJ38="","",'2017 Individual scores unweight'!BJ38*'2017 Individual scores weighted'!CL38)</f>
        <v>42108.950000000004</v>
      </c>
      <c r="BK38" s="62">
        <f>IF('2017 Individual scores unweight'!BK38="","",'2017 Individual scores unweight'!BK38*'2017 Individual scores weighted'!CL38)</f>
        <v>39146.650427350432</v>
      </c>
      <c r="BL38" s="62">
        <f>IF('2017 Individual scores unweight'!BL38="","",'2017 Individual scores unweight'!BL38*'2017 Individual scores weighted'!CL38)</f>
        <v>43908.477777777778</v>
      </c>
      <c r="BM38" s="62">
        <f>IF('2017 Individual scores unweight'!BM38="","",'2017 Individual scores unweight'!BM38*'2017 Individual scores weighted'!CL38)</f>
        <v>1799.5277777777781</v>
      </c>
      <c r="BN38" s="62">
        <f>IF('2017 Individual scores unweight'!BN38="","",'2017 Individual scores unweight'!BN38*'2017 Individual scores weighted'!CL38)</f>
        <v>1439.6222222222227</v>
      </c>
      <c r="BO38" s="62">
        <f>IF('2017 Individual scores unweight'!BO38="","",'2017 Individual scores unweight'!BO38*'2017 Individual scores weighted'!CL38)</f>
        <v>2519.338888888889</v>
      </c>
      <c r="BP38" s="62">
        <f>IF('2017 Individual scores unweight'!BP38="","",'2017 Individual scores unweight'!BP38*'2017 Individual scores weighted'!CL38)</f>
        <v>719.81111111111079</v>
      </c>
      <c r="BQ38" s="62">
        <f>IF('2017 Individual scores unweight'!BQ38="","",'2017 Individual scores unweight'!BQ38*'2017 Individual scores weighted'!CL38)</f>
        <v>719.81111111111079</v>
      </c>
      <c r="BR38" s="62">
        <f>IF('2017 Individual scores unweight'!BR38="","",'2017 Individual scores unweight'!BR38*'2017 Individual scores weighted'!CL38)</f>
        <v>19434.899999999998</v>
      </c>
      <c r="BS38" s="62">
        <f>IF('2017 Individual scores unweight'!BS38="","",'2017 Individual scores unweight'!BS38*'2017 Individual scores weighted'!CL38)</f>
        <v>29692.208333333336</v>
      </c>
      <c r="BT38" s="62">
        <f>IF('2017 Individual scores unweight'!BT38="","",'2017 Individual scores unweight'!BT38*'2017 Individual scores weighted'!CL38)</f>
        <v>22314.144444444446</v>
      </c>
      <c r="BU38" s="62">
        <f>IF('2017 Individual scores unweight'!BU38="","",'2017 Individual scores unweight'!BU38*'2017 Individual scores weighted'!CL38)</f>
        <v>11157.072222222223</v>
      </c>
      <c r="BV38" s="62">
        <f>IF('2017 Individual scores unweight'!BV38="","",'2017 Individual scores unweight'!BV38*'2017 Individual scores weighted'!CL38)</f>
        <v>42468.85555555555</v>
      </c>
      <c r="BW38" s="62">
        <f>IF('2017 Individual scores unweight'!BW38="","",'2017 Individual scores unweight'!BW38*'2017 Individual scores weighted'!CL38)</f>
        <v>42828.761111111111</v>
      </c>
      <c r="BX38" s="62">
        <f>IF('2017 Individual scores unweight'!BX38="","",'2017 Individual scores unweight'!BX38*'2017 Individual scores weighted'!CL38)</f>
        <v>41869.012962962966</v>
      </c>
      <c r="BY38" s="62">
        <f>IF('2017 Individual scores unweight'!BY38="","",'2017 Individual scores unweight'!BY38*'2017 Individual scores weighted'!CL38)</f>
        <v>42828.761111111111</v>
      </c>
      <c r="BZ38" s="62">
        <f>IF('2017 Individual scores unweight'!BZ38="","",'2017 Individual scores unweight'!BZ38*'2017 Individual scores weighted'!CL38)</f>
        <v>41029.23333333333</v>
      </c>
      <c r="CA38" s="62">
        <f>IF('2017 Individual scores unweight'!CA38="","",'2017 Individual scores unweight'!CA38*'2017 Individual scores weighted'!CL38)</f>
        <v>41749.044444444444</v>
      </c>
      <c r="CB38" s="62">
        <f>IF('2017 Individual scores unweight'!CB38="","",'2017 Individual scores unweight'!CB38*'2017 Individual scores weighted'!CL38)</f>
        <v>25913.199999999997</v>
      </c>
      <c r="CC38" s="62">
        <f>IF('2017 Individual scores unweight'!CC38="","",'2017 Individual scores unweight'!CC38*'2017 Individual scores weighted'!CL38)</f>
        <v>35270.744444444441</v>
      </c>
      <c r="CD38" s="62">
        <f>IF('2017 Individual scores unweight'!CD38="","",'2017 Individual scores unweight'!CD38*'2017 Individual scores weighted'!CL38)</f>
        <v>12956.599999999999</v>
      </c>
      <c r="CE38" s="62" t="str">
        <f>IF('2017 Individual scores unweight'!CE38="","",'2017 Individual scores unweight'!CE38*'2017 Individual scores weighted'!CL38)</f>
        <v/>
      </c>
      <c r="CF38" s="62">
        <f>IF('2017 Individual scores unweight'!CF38="","",'2017 Individual scores unweight'!CF38*'2017 Individual scores weighted'!CL38)</f>
        <v>16195.75</v>
      </c>
      <c r="CG38" s="62">
        <f>IF('2017 Individual scores unweight'!CG38="","",'2017 Individual scores unweight'!CG38*'2017 Individual scores weighted'!CL38)</f>
        <v>20154.711111111112</v>
      </c>
      <c r="CH38" s="62">
        <f>IF('2017 Individual scores unweight'!CH38="","",'2017 Individual scores unweight'!CH38*'2017 Individual scores weighted'!CL38)</f>
        <v>35630.65</v>
      </c>
      <c r="CI38" s="62">
        <f>IF('2017 Individual scores unweight'!CI38="","",'2017 Individual scores unweight'!CI38*'2017 Individual scores weighted'!CL38)</f>
        <v>30232.066666666662</v>
      </c>
      <c r="CJ38" s="62">
        <f>IF('2017 Individual scores unweight'!CJ38="","",'2017 Individual scores unweight'!CJ38*'2017 Individual scores weighted'!CL38)</f>
        <v>42108.950000000004</v>
      </c>
      <c r="CK38" s="62">
        <f>IF('2017 Individual scores unweight'!CK38="","",'2017 Individual scores unweight'!CK38*'2017 Individual scores weighted'!CL38)</f>
        <v>40697.01282051282</v>
      </c>
      <c r="CL38">
        <v>453.48099999999999</v>
      </c>
    </row>
    <row r="39" spans="1:90">
      <c r="A39" s="60" t="s">
        <v>122</v>
      </c>
      <c r="B39" s="61" t="s">
        <v>146</v>
      </c>
      <c r="C39" s="62">
        <f>IF('2017 Individual scores unweight'!C39="","",'2017 Individual scores unweight'!C39*'2017 Individual scores weighted'!CL39)</f>
        <v>219078.67499999999</v>
      </c>
      <c r="D39" s="62">
        <f>IF('2017 Individual scores unweight'!D39="","",'2017 Individual scores unweight'!D39*'2017 Individual scores weighted'!CL39)</f>
        <v>164985.17499999999</v>
      </c>
      <c r="E39" s="62">
        <f>IF('2017 Individual scores unweight'!E39="","",'2017 Individual scores unweight'!E39*'2017 Individual scores weighted'!CL39)</f>
        <v>292104.90000000002</v>
      </c>
      <c r="F39" s="62">
        <f>IF('2017 Individual scores unweight'!F39="","",'2017 Individual scores unweight'!F39*'2017 Individual scores weighted'!CL39)</f>
        <v>178508.55</v>
      </c>
      <c r="G39" s="62">
        <f>IF('2017 Individual scores unweight'!G39="","",'2017 Individual scores unweight'!G39*'2017 Individual scores weighted'!CL39)</f>
        <v>194736.59999999998</v>
      </c>
      <c r="H39" s="62">
        <f>IF('2017 Individual scores unweight'!H39="","",'2017 Individual scores unweight'!H39*'2017 Individual scores weighted'!CL39)</f>
        <v>102777.65000000001</v>
      </c>
      <c r="I39" s="62">
        <f>IF('2017 Individual scores unweight'!I39="","",'2017 Individual scores unweight'!I39*'2017 Individual scores weighted'!CL39)</f>
        <v>159329.94545454544</v>
      </c>
      <c r="J39" s="62">
        <f>IF('2017 Individual scores unweight'!J39="","",'2017 Individual scores unweight'!J39*'2017 Individual scores weighted'!CL39)</f>
        <v>103269.40909090907</v>
      </c>
      <c r="K39" s="62">
        <f>IF('2017 Individual scores unweight'!K39="","",'2017 Individual scores unweight'!K39*'2017 Individual scores weighted'!CL39)</f>
        <v>171132.16363636364</v>
      </c>
      <c r="L39" s="62">
        <f>IF('2017 Individual scores unweight'!L39="","",'2017 Individual scores unweight'!L39*'2017 Individual scores weighted'!CL39)</f>
        <v>129824.4</v>
      </c>
      <c r="M39" s="62">
        <f>IF('2017 Individual scores unweight'!M39="","",'2017 Individual scores unweight'!M39*'2017 Individual scores weighted'!CL39)</f>
        <v>132774.95454545453</v>
      </c>
      <c r="N39" s="62">
        <f>IF('2017 Individual scores unweight'!N39="","",'2017 Individual scores unweight'!N39*'2017 Individual scores weighted'!CL39)</f>
        <v>61961.645454545454</v>
      </c>
      <c r="O39" s="62">
        <f>IF('2017 Individual scores unweight'!O39="","",'2017 Individual scores unweight'!O39*'2017 Individual scores weighted'!CL39)</f>
        <v>292104.90000000002</v>
      </c>
      <c r="P39" s="62">
        <f>IF('2017 Individual scores unweight'!P39="","",'2017 Individual scores unweight'!P39*'2017 Individual scores weighted'!CL39)</f>
        <v>144577.1727272727</v>
      </c>
      <c r="Q39" s="62">
        <f>IF('2017 Individual scores unweight'!Q39="","",'2017 Individual scores unweight'!Q39*'2017 Individual scores weighted'!CL39)</f>
        <v>265549.90909090906</v>
      </c>
      <c r="R39" s="62">
        <f>IF('2017 Individual scores unweight'!R39="","",'2017 Individual scores unweight'!R39*'2017 Individual scores weighted'!CL39)</f>
        <v>132774.95454545453</v>
      </c>
      <c r="S39" s="62">
        <f>IF('2017 Individual scores unweight'!S39="","",'2017 Individual scores unweight'!S39*'2017 Individual scores weighted'!CL39)</f>
        <v>173935.19045454546</v>
      </c>
      <c r="T39" s="62">
        <f>IF('2017 Individual scores unweight'!T39="","",'2017 Individual scores unweight'!T39*'2017 Individual scores weighted'!CL39)</f>
        <v>91909.774090909079</v>
      </c>
      <c r="U39" s="62">
        <f>IF('2017 Individual scores unweight'!U39="","",'2017 Individual scores unweight'!U39*'2017 Individual scores weighted'!CL39)</f>
        <v>267762.82499999995</v>
      </c>
      <c r="V39" s="62">
        <f>IF('2017 Individual scores unweight'!V39="","",'2017 Individual scores unweight'!V39*'2017 Individual scores weighted'!CL39)</f>
        <v>132774.95454545453</v>
      </c>
      <c r="W39" s="62">
        <f>IF('2017 Individual scores unweight'!W39="","",'2017 Individual scores unweight'!W39*'2017 Individual scores weighted'!CL39)</f>
        <v>132774.95454545453</v>
      </c>
      <c r="X39" s="62">
        <f>IF('2017 Individual scores unweight'!X39="","",'2017 Individual scores unweight'!X39*'2017 Individual scores weighted'!CL39)</f>
        <v>64912.2</v>
      </c>
      <c r="Y39" s="62">
        <f>IF('2017 Individual scores unweight'!Y39="","",'2017 Individual scores unweight'!Y39*'2017 Individual scores weighted'!CL39)</f>
        <v>170394.52499999999</v>
      </c>
      <c r="Z39" s="62">
        <f>IF('2017 Individual scores unweight'!Z39="","",'2017 Individual scores unweight'!Z39*'2017 Individual scores weighted'!CL39)</f>
        <v>86549.599999999991</v>
      </c>
      <c r="AA39" s="62">
        <f>IF('2017 Individual scores unweight'!AA39="","",'2017 Individual scores unweight'!AA39*'2017 Individual scores weighted'!CL39)</f>
        <v>79664.972727272718</v>
      </c>
      <c r="AB39" s="62">
        <f>IF('2017 Individual scores unweight'!AB39="","",'2017 Individual scores unweight'!AB39*'2017 Individual scores weighted'!CL39)</f>
        <v>26554.990909090906</v>
      </c>
      <c r="AC39" s="62">
        <f>IF('2017 Individual scores unweight'!AC39="","",'2017 Individual scores unweight'!AC39*'2017 Individual scores weighted'!CL39)</f>
        <v>219078.67499999999</v>
      </c>
      <c r="AD39" s="62">
        <f>IF('2017 Individual scores unweight'!AD39="","",'2017 Individual scores unweight'!AD39*'2017 Individual scores weighted'!CL39)</f>
        <v>148757.125</v>
      </c>
      <c r="AE39" s="62">
        <f>IF('2017 Individual scores unweight'!AE39="","",'2017 Individual scores unweight'!AE39*'2017 Individual scores weighted'!CL39)</f>
        <v>124415.04999999999</v>
      </c>
      <c r="AF39" s="62">
        <f>IF('2017 Individual scores unweight'!AF39="","",'2017 Individual scores unweight'!AF39*'2017 Individual scores weighted'!CL39)</f>
        <v>143347.77499999999</v>
      </c>
      <c r="AG39" s="62">
        <f>IF('2017 Individual scores unweight'!AG39="","",'2017 Individual scores unweight'!AG39*'2017 Individual scores weighted'!CL39)</f>
        <v>127119.72500000001</v>
      </c>
      <c r="AH39" s="62">
        <f>IF('2017 Individual scores unweight'!AH39="","",'2017 Individual scores unweight'!AH39*'2017 Individual scores weighted'!CL39)</f>
        <v>267762.82499999995</v>
      </c>
      <c r="AI39" s="62">
        <f>IF('2017 Individual scores unweight'!AI39="","",'2017 Individual scores unweight'!AI39*'2017 Individual scores weighted'!CL39)</f>
        <v>164985.17499999999</v>
      </c>
      <c r="AJ39" s="62">
        <f>IF('2017 Individual scores unweight'!AJ39="","",'2017 Individual scores unweight'!AJ39*'2017 Individual scores weighted'!CL39)</f>
        <v>243420.75000000003</v>
      </c>
      <c r="AK39" s="62">
        <f>IF('2017 Individual scores unweight'!AK39="","",'2017 Individual scores unweight'!AK39*'2017 Individual scores weighted'!CL39)</f>
        <v>137938.42499999999</v>
      </c>
      <c r="AL39" s="62">
        <f>IF('2017 Individual scores unweight'!AL39="","",'2017 Individual scores unweight'!AL39*'2017 Individual scores weighted'!CL39)</f>
        <v>267762.82499999995</v>
      </c>
      <c r="AM39" s="62">
        <f>IF('2017 Individual scores unweight'!AM39="","",'2017 Individual scores unweight'!AM39*'2017 Individual scores weighted'!CL39)</f>
        <v>200145.95</v>
      </c>
      <c r="AN39" s="62">
        <f>IF('2017 Individual scores unweight'!AN39="","",'2017 Individual scores unweight'!AN39*'2017 Individual scores weighted'!CL39)</f>
        <v>194736.59999999998</v>
      </c>
      <c r="AO39" s="62">
        <f>IF('2017 Individual scores unweight'!AO39="","",'2017 Individual scores unweight'!AO39*'2017 Individual scores weighted'!CL39)</f>
        <v>94663.624999999985</v>
      </c>
      <c r="AP39" s="62">
        <f>IF('2017 Individual scores unweight'!AP39="","",'2017 Individual scores unweight'!AP39*'2017 Individual scores weighted'!CL39)</f>
        <v>194736.59999999998</v>
      </c>
      <c r="AQ39" s="62">
        <f>IF('2017 Individual scores unweight'!AQ39="","",'2017 Individual scores unweight'!AQ39*'2017 Individual scores weighted'!CL39)</f>
        <v>83844.925000000003</v>
      </c>
      <c r="AR39" s="62">
        <f>IF('2017 Individual scores unweight'!AR39="","",'2017 Individual scores unweight'!AR39*'2017 Individual scores weighted'!CL39)</f>
        <v>116841.95999999999</v>
      </c>
      <c r="AS39" s="62">
        <f>IF('2017 Individual scores unweight'!AS39="","",'2017 Individual scores unweight'!AS39*'2017 Individual scores weighted'!CL39)</f>
        <v>45438.539999999994</v>
      </c>
      <c r="AT39" s="62">
        <f>IF('2017 Individual scores unweight'!AT39="","",'2017 Individual scores unweight'!AT39*'2017 Individual scores weighted'!CL39)</f>
        <v>156871.14999999997</v>
      </c>
      <c r="AU39" s="62">
        <f>IF('2017 Individual scores unweight'!AU39="","",'2017 Individual scores unweight'!AU39*'2017 Individual scores weighted'!CL39)</f>
        <v>108186.99999999999</v>
      </c>
      <c r="AV39" s="62">
        <f>IF('2017 Individual scores unweight'!AV39="","",'2017 Individual scores unweight'!AV39*'2017 Individual scores weighted'!CL39)</f>
        <v>110891.675</v>
      </c>
      <c r="AW39" s="62">
        <f>IF('2017 Individual scores unweight'!AW39="","",'2017 Individual scores unweight'!AW39*'2017 Individual scores weighted'!CL39)</f>
        <v>194736.59999999998</v>
      </c>
      <c r="AX39" s="62">
        <f>IF('2017 Individual scores unweight'!AX39="","",'2017 Individual scores unweight'!AX39*'2017 Individual scores weighted'!CL39)</f>
        <v>68969.212499999994</v>
      </c>
      <c r="AY39" s="62">
        <f>IF('2017 Individual scores unweight'!AY39="","",'2017 Individual scores unweight'!AY39*'2017 Individual scores weighted'!CL39)</f>
        <v>127119.72500000001</v>
      </c>
      <c r="AZ39" s="62">
        <f>IF('2017 Individual scores unweight'!AZ39="","",'2017 Individual scores unweight'!AZ39*'2017 Individual scores weighted'!CL39)</f>
        <v>155789.28</v>
      </c>
      <c r="BA39" s="62">
        <f>IF('2017 Individual scores unweight'!BA39="","",'2017 Individual scores unweight'!BA39*'2017 Individual scores weighted'!CL39)</f>
        <v>85467.73</v>
      </c>
      <c r="BB39" s="62">
        <f>IF('2017 Individual scores unweight'!BB39="","",'2017 Individual scores unweight'!BB39*'2017 Individual scores weighted'!CL39)</f>
        <v>194736.59999999998</v>
      </c>
      <c r="BC39" s="62">
        <f>IF('2017 Individual scores unweight'!BC39="","",'2017 Individual scores unweight'!BC39*'2017 Individual scores weighted'!CL39)</f>
        <v>110891.675</v>
      </c>
      <c r="BD39" s="62">
        <f>IF('2017 Individual scores unweight'!BD39="","",'2017 Individual scores unweight'!BD39*'2017 Individual scores weighted'!CL39)</f>
        <v>97368.299999999988</v>
      </c>
      <c r="BE39" s="62">
        <f>IF('2017 Individual scores unweight'!BE39="","",'2017 Individual scores unweight'!BE39*'2017 Individual scores weighted'!CL39)</f>
        <v>54093.499999999993</v>
      </c>
      <c r="BF39" s="62">
        <f>IF('2017 Individual scores unweight'!BF39="","",'2017 Individual scores unweight'!BF39*'2017 Individual scores weighted'!CL39)</f>
        <v>121710.37500000001</v>
      </c>
      <c r="BG39" s="62">
        <f>IF('2017 Individual scores unweight'!BG39="","",'2017 Individual scores unweight'!BG39*'2017 Individual scores weighted'!CL39)</f>
        <v>62207.524999999994</v>
      </c>
      <c r="BH39" s="62">
        <f>IF('2017 Individual scores unweight'!BH39="","",'2017 Individual scores unweight'!BH39*'2017 Individual scores weighted'!CL39)</f>
        <v>146052.45000000001</v>
      </c>
      <c r="BI39" s="62">
        <f>IF('2017 Individual scores unweight'!BI39="","",'2017 Individual scores unweight'!BI39*'2017 Individual scores weighted'!CL39)</f>
        <v>56798.174999999996</v>
      </c>
      <c r="BJ39" s="62">
        <f>IF('2017 Individual scores unweight'!BJ39="","",'2017 Individual scores unweight'!BJ39*'2017 Individual scores weighted'!CL39)</f>
        <v>219078.67499999999</v>
      </c>
      <c r="BK39" s="62">
        <f>IF('2017 Individual scores unweight'!BK39="","",'2017 Individual scores unweight'!BK39*'2017 Individual scores weighted'!CL39)</f>
        <v>143347.77499999999</v>
      </c>
      <c r="BL39" s="62">
        <f>IF('2017 Individual scores unweight'!BL39="","",'2017 Individual scores unweight'!BL39*'2017 Individual scores weighted'!CL39)</f>
        <v>240765.25090909092</v>
      </c>
      <c r="BM39" s="62">
        <f>IF('2017 Individual scores unweight'!BM39="","",'2017 Individual scores unweight'!BM39*'2017 Individual scores weighted'!CL39)</f>
        <v>64912.2</v>
      </c>
      <c r="BN39" s="62">
        <f>IF('2017 Individual scores unweight'!BN39="","",'2017 Individual scores unweight'!BN39*'2017 Individual scores weighted'!CL39)</f>
        <v>26554.990909090906</v>
      </c>
      <c r="BO39" s="62">
        <f>IF('2017 Individual scores unweight'!BO39="","",'2017 Individual scores unweight'!BO39*'2017 Individual scores weighted'!CL39)</f>
        <v>50159.427272727269</v>
      </c>
      <c r="BP39" s="62">
        <f>IF('2017 Individual scores unweight'!BP39="","",'2017 Individual scores unweight'!BP39*'2017 Individual scores weighted'!CL39)</f>
        <v>53109.981818181812</v>
      </c>
      <c r="BQ39" s="62">
        <f>IF('2017 Individual scores unweight'!BQ39="","",'2017 Individual scores unweight'!BQ39*'2017 Individual scores weighted'!CL39)</f>
        <v>61961.645454545454</v>
      </c>
      <c r="BR39" s="62">
        <f>IF('2017 Individual scores unweight'!BR39="","",'2017 Individual scores unweight'!BR39*'2017 Individual scores weighted'!CL39)</f>
        <v>102777.65000000001</v>
      </c>
      <c r="BS39" s="62">
        <f>IF('2017 Individual scores unweight'!BS39="","",'2017 Individual scores unweight'!BS39*'2017 Individual scores weighted'!CL39)</f>
        <v>68846.272727272721</v>
      </c>
      <c r="BT39" s="62">
        <f>IF('2017 Individual scores unweight'!BT39="","",'2017 Individual scores unweight'!BT39*'2017 Individual scores weighted'!CL39)</f>
        <v>67616.875</v>
      </c>
      <c r="BU39" s="62">
        <f>IF('2017 Individual scores unweight'!BU39="","",'2017 Individual scores unweight'!BU39*'2017 Individual scores weighted'!CL39)</f>
        <v>37865.44999999999</v>
      </c>
      <c r="BV39" s="62">
        <f>IF('2017 Individual scores unweight'!BV39="","",'2017 Individual scores unweight'!BV39*'2017 Individual scores weighted'!CL39)</f>
        <v>59011.090909090912</v>
      </c>
      <c r="BW39" s="62">
        <f>IF('2017 Individual scores unweight'!BW39="","",'2017 Individual scores unweight'!BW39*'2017 Individual scores weighted'!CL39)</f>
        <v>110891.675</v>
      </c>
      <c r="BX39" s="62">
        <f>IF('2017 Individual scores unweight'!BX39="","",'2017 Individual scores unweight'!BX39*'2017 Individual scores weighted'!CL39)</f>
        <v>209161.53333333335</v>
      </c>
      <c r="BY39" s="62">
        <f>IF('2017 Individual scores unweight'!BY39="","",'2017 Individual scores unweight'!BY39*'2017 Individual scores weighted'!CL39)</f>
        <v>219078.67499999999</v>
      </c>
      <c r="BZ39" s="62">
        <f>IF('2017 Individual scores unweight'!BZ39="","",'2017 Individual scores unweight'!BZ39*'2017 Individual scores weighted'!CL39)</f>
        <v>205555.3</v>
      </c>
      <c r="CA39" s="62">
        <f>IF('2017 Individual scores unweight'!CA39="","",'2017 Individual scores unweight'!CA39*'2017 Individual scores weighted'!CL39)</f>
        <v>202850.625</v>
      </c>
      <c r="CB39" s="62">
        <f>IF('2017 Individual scores unweight'!CB39="","",'2017 Individual scores unweight'!CB39*'2017 Individual scores weighted'!CL39)</f>
        <v>132774.95454545453</v>
      </c>
      <c r="CC39" s="62">
        <f>IF('2017 Individual scores unweight'!CC39="","",'2017 Individual scores unweight'!CC39*'2017 Individual scores weighted'!CL39)</f>
        <v>51388.825000000004</v>
      </c>
      <c r="CD39" s="62">
        <f>IF('2017 Individual scores unweight'!CD39="","",'2017 Individual scores unweight'!CD39*'2017 Individual scores weighted'!CL39)</f>
        <v>58420.979999999996</v>
      </c>
      <c r="CE39" s="62">
        <f>IF('2017 Individual scores unweight'!CE39="","",'2017 Individual scores unweight'!CE39*'2017 Individual scores weighted'!CL39)</f>
        <v>23604.436363636363</v>
      </c>
      <c r="CF39" s="62">
        <f>IF('2017 Individual scores unweight'!CF39="","",'2017 Individual scores unweight'!CF39*'2017 Individual scores weighted'!CL39)</f>
        <v>87631.47</v>
      </c>
      <c r="CG39" s="62">
        <f>IF('2017 Individual scores unweight'!CG39="","",'2017 Individual scores unweight'!CG39*'2017 Individual scores weighted'!CL39)</f>
        <v>26554.990909090906</v>
      </c>
      <c r="CH39" s="62">
        <f>IF('2017 Individual scores unweight'!CH39="","",'2017 Individual scores unweight'!CH39*'2017 Individual scores weighted'!CL39)</f>
        <v>116841.95999999999</v>
      </c>
      <c r="CI39" s="62">
        <f>IF('2017 Individual scores unweight'!CI39="","",'2017 Individual scores unweight'!CI39*'2017 Individual scores weighted'!CL39)</f>
        <v>48684.149999999994</v>
      </c>
      <c r="CJ39" s="62">
        <f>IF('2017 Individual scores unweight'!CJ39="","",'2017 Individual scores unweight'!CJ39*'2017 Individual scores weighted'!CL39)</f>
        <v>146052.45000000001</v>
      </c>
      <c r="CK39" s="62">
        <f>IF('2017 Individual scores unweight'!CK39="","",'2017 Individual scores unweight'!CK39*'2017 Individual scores weighted'!CL39)</f>
        <v>83844.925000000003</v>
      </c>
      <c r="CL39">
        <v>2921.049</v>
      </c>
    </row>
    <row r="40" spans="1:90">
      <c r="A40" s="60" t="s">
        <v>122</v>
      </c>
      <c r="B40" s="61" t="s">
        <v>147</v>
      </c>
      <c r="C40" s="62">
        <f>IF('2017 Individual scores unweight'!C40="","",'2017 Individual scores unweight'!C40*'2017 Individual scores weighted'!CL40)</f>
        <v>85371.733333333323</v>
      </c>
      <c r="D40" s="62">
        <f>IF('2017 Individual scores unweight'!D40="","",'2017 Individual scores unweight'!D40*'2017 Individual scores weighted'!CL40)</f>
        <v>52171.614814814813</v>
      </c>
      <c r="E40" s="62">
        <f>IF('2017 Individual scores unweight'!E40="","",'2017 Individual scores unweight'!E40*'2017 Individual scores weighted'!CL40)</f>
        <v>232832</v>
      </c>
      <c r="F40" s="62">
        <f>IF('2017 Individual scores unweight'!F40="","",'2017 Individual scores unweight'!F40*'2017 Individual scores weighted'!CL40)</f>
        <v>150047.28888888887</v>
      </c>
      <c r="G40" s="62">
        <f>IF('2017 Individual scores unweight'!G40="","",'2017 Individual scores unweight'!G40*'2017 Individual scores weighted'!CL40)</f>
        <v>186265.60000000001</v>
      </c>
      <c r="H40" s="62">
        <f>IF('2017 Individual scores unweight'!H40="","",'2017 Individual scores unweight'!H40*'2017 Individual scores weighted'!CL40)</f>
        <v>131938.13333333333</v>
      </c>
      <c r="I40" s="62">
        <f>IF('2017 Individual scores unweight'!I40="","",'2017 Individual scores unweight'!I40*'2017 Individual scores weighted'!CL40)</f>
        <v>116416</v>
      </c>
      <c r="J40" s="62">
        <f>IF('2017 Individual scores unweight'!J40="","",'2017 Individual scores unweight'!J40*'2017 Individual scores weighted'!CL40)</f>
        <v>98306.844444444432</v>
      </c>
      <c r="K40" s="62">
        <f>IF('2017 Individual scores unweight'!K40="","",'2017 Individual scores unweight'!K40*'2017 Individual scores weighted'!CL40)</f>
        <v>66400.237037037048</v>
      </c>
      <c r="L40" s="62">
        <f>IF('2017 Individual scores unweight'!L40="","",'2017 Individual scores unweight'!L40*'2017 Individual scores weighted'!CL40)</f>
        <v>130429.03703703704</v>
      </c>
      <c r="M40" s="62">
        <f>IF('2017 Individual scores unweight'!M40="","",'2017 Individual scores unweight'!M40*'2017 Individual scores weighted'!CL40)</f>
        <v>69849.599999999991</v>
      </c>
      <c r="N40" s="62">
        <f>IF('2017 Individual scores unweight'!N40="","",'2017 Individual scores unweight'!N40*'2017 Individual scores weighted'!CL40)</f>
        <v>34148.693333333344</v>
      </c>
      <c r="O40" s="62">
        <f>IF('2017 Individual scores unweight'!O40="","",'2017 Individual scores unweight'!O40*'2017 Individual scores weighted'!CL40)</f>
        <v>128057.60000000001</v>
      </c>
      <c r="P40" s="62">
        <f>IF('2017 Individual scores unweight'!P40="","",'2017 Individual scores unweight'!P40*'2017 Individual scores weighted'!CL40)</f>
        <v>93132.799999999988</v>
      </c>
      <c r="Q40" s="62">
        <f>IF('2017 Individual scores unweight'!Q40="","",'2017 Individual scores unweight'!Q40*'2017 Individual scores weighted'!CL40)</f>
        <v>170743.46666666665</v>
      </c>
      <c r="R40" s="62">
        <f>IF('2017 Individual scores unweight'!R40="","",'2017 Individual scores unweight'!R40*'2017 Individual scores weighted'!CL40)</f>
        <v>120943.28888888888</v>
      </c>
      <c r="S40" s="62">
        <f>IF('2017 Individual scores unweight'!S40="","",'2017 Individual scores unweight'!S40*'2017 Individual scores weighted'!CL40)</f>
        <v>166474.88</v>
      </c>
      <c r="T40" s="62">
        <f>IF('2017 Individual scores unweight'!T40="","",'2017 Individual scores unweight'!T40*'2017 Individual scores weighted'!CL40)</f>
        <v>131851.89925925925</v>
      </c>
      <c r="U40" s="62">
        <f>IF('2017 Individual scores unweight'!U40="","",'2017 Individual scores unweight'!U40*'2017 Individual scores weighted'!CL40)</f>
        <v>192086.39999999999</v>
      </c>
      <c r="V40" s="62">
        <f>IF('2017 Individual scores unweight'!V40="","",'2017 Individual scores unweight'!V40*'2017 Individual scores weighted'!CL40)</f>
        <v>123314.72592592592</v>
      </c>
      <c r="W40" s="62">
        <f>IF('2017 Individual scores unweight'!W40="","",'2017 Individual scores unweight'!W40*'2017 Individual scores weighted'!CL40)</f>
        <v>149400.53333333335</v>
      </c>
      <c r="X40" s="62">
        <f>IF('2017 Individual scores unweight'!X40="","",'2017 Individual scores unweight'!X40*'2017 Individual scores weighted'!CL40)</f>
        <v>128057.60000000001</v>
      </c>
      <c r="Y40" s="62">
        <f>IF('2017 Individual scores unweight'!Y40="","",'2017 Individual scores unweight'!Y40*'2017 Individual scores weighted'!CL40)</f>
        <v>64028.800000000003</v>
      </c>
      <c r="Z40" s="62">
        <f>IF('2017 Individual scores unweight'!Z40="","",'2017 Individual scores unweight'!Z40*'2017 Individual scores weighted'!CL40)</f>
        <v>56914.488888888889</v>
      </c>
      <c r="AA40" s="62">
        <f>IF('2017 Individual scores unweight'!AA40="","",'2017 Individual scores unweight'!AA40*'2017 Individual scores weighted'!CL40)</f>
        <v>213429.33333333337</v>
      </c>
      <c r="AB40" s="62">
        <f>IF('2017 Individual scores unweight'!AB40="","",'2017 Individual scores unweight'!AB40*'2017 Individual scores weighted'!CL40)</f>
        <v>170743.46666666665</v>
      </c>
      <c r="AC40" s="62">
        <f>IF('2017 Individual scores unweight'!AC40="","",'2017 Individual scores unweight'!AC40*'2017 Individual scores weighted'!CL40)</f>
        <v>213429.33333333337</v>
      </c>
      <c r="AD40" s="62">
        <f>IF('2017 Individual scores unweight'!AD40="","",'2017 Individual scores unweight'!AD40*'2017 Individual scores weighted'!CL40)</f>
        <v>180229.2148148148</v>
      </c>
      <c r="AE40" s="62">
        <f>IF('2017 Individual scores unweight'!AE40="","",'2017 Individual scores unweight'!AE40*'2017 Individual scores weighted'!CL40)</f>
        <v>156514.84444444443</v>
      </c>
      <c r="AF40" s="62">
        <f>IF('2017 Individual scores unweight'!AF40="","",'2017 Individual scores unweight'!AF40*'2017 Individual scores weighted'!CL40)</f>
        <v>158886.28148148148</v>
      </c>
      <c r="AG40" s="62">
        <f>IF('2017 Individual scores unweight'!AG40="","",'2017 Individual scores unweight'!AG40*'2017 Individual scores weighted'!CL40)</f>
        <v>151771.97037037034</v>
      </c>
      <c r="AH40" s="62">
        <f>IF('2017 Individual scores unweight'!AH40="","",'2017 Individual scores unweight'!AH40*'2017 Individual scores weighted'!CL40)</f>
        <v>256115.20000000001</v>
      </c>
      <c r="AI40" s="62">
        <f>IF('2017 Individual scores unweight'!AI40="","",'2017 Individual scores unweight'!AI40*'2017 Individual scores weighted'!CL40)</f>
        <v>218172.20740740738</v>
      </c>
      <c r="AJ40" s="62">
        <f>IF('2017 Individual scores unweight'!AJ40="","",'2017 Individual scores unweight'!AJ40*'2017 Individual scores weighted'!CL40)</f>
        <v>192086.39999999999</v>
      </c>
      <c r="AK40" s="62">
        <f>IF('2017 Individual scores unweight'!AK40="","",'2017 Individual scores unweight'!AK40*'2017 Individual scores weighted'!CL40)</f>
        <v>168156.44444444447</v>
      </c>
      <c r="AL40" s="62">
        <f>IF('2017 Individual scores unweight'!AL40="","",'2017 Individual scores unweight'!AL40*'2017 Individual scores weighted'!CL40)</f>
        <v>213429.33333333337</v>
      </c>
      <c r="AM40" s="62">
        <f>IF('2017 Individual scores unweight'!AM40="","",'2017 Individual scores unweight'!AM40*'2017 Individual scores weighted'!CL40)</f>
        <v>161257.71851851852</v>
      </c>
      <c r="AN40" s="62">
        <f>IF('2017 Individual scores unweight'!AN40="","",'2017 Individual scores unweight'!AN40*'2017 Individual scores weighted'!CL40)</f>
        <v>42685.866666666661</v>
      </c>
      <c r="AO40" s="62">
        <f>IF('2017 Individual scores unweight'!AO40="","",'2017 Individual scores unweight'!AO40*'2017 Individual scores weighted'!CL40)</f>
        <v>42685.866666666661</v>
      </c>
      <c r="AP40" s="62">
        <f>IF('2017 Individual scores unweight'!AP40="","",'2017 Individual scores unweight'!AP40*'2017 Individual scores weighted'!CL40)</f>
        <v>170743.46666666665</v>
      </c>
      <c r="AQ40" s="62">
        <f>IF('2017 Individual scores unweight'!AQ40="","",'2017 Individual scores unweight'!AQ40*'2017 Individual scores weighted'!CL40)</f>
        <v>123314.72592592592</v>
      </c>
      <c r="AR40" s="62">
        <f>IF('2017 Individual scores unweight'!AR40="","",'2017 Individual scores unweight'!AR40*'2017 Individual scores weighted'!CL40)</f>
        <v>149400.53333333335</v>
      </c>
      <c r="AS40" s="62">
        <f>IF('2017 Individual scores unweight'!AS40="","",'2017 Individual scores unweight'!AS40*'2017 Individual scores weighted'!CL40)</f>
        <v>121590.04444444443</v>
      </c>
      <c r="AT40" s="62">
        <f>IF('2017 Individual scores unweight'!AT40="","",'2017 Individual scores unweight'!AT40*'2017 Individual scores weighted'!CL40)</f>
        <v>158886.28148148148</v>
      </c>
      <c r="AU40" s="62">
        <f>IF('2017 Individual scores unweight'!AU40="","",'2017 Individual scores unweight'!AU40*'2017 Individual scores weighted'!CL40)</f>
        <v>149400.53333333333</v>
      </c>
      <c r="AV40" s="62">
        <f>IF('2017 Individual scores unweight'!AV40="","",'2017 Individual scores unweight'!AV40*'2017 Individual scores weighted'!CL40)</f>
        <v>113828.97777777778</v>
      </c>
      <c r="AW40" s="62">
        <f>IF('2017 Individual scores unweight'!AW40="","",'2017 Individual scores unweight'!AW40*'2017 Individual scores weighted'!CL40)</f>
        <v>225286.51851851848</v>
      </c>
      <c r="AX40" s="62">
        <f>IF('2017 Individual scores unweight'!AX40="","",'2017 Individual scores unweight'!AX40*'2017 Individual scores weighted'!CL40)</f>
        <v>220543.64444444445</v>
      </c>
      <c r="AY40" s="62">
        <f>IF('2017 Individual scores unweight'!AY40="","",'2017 Individual scores unweight'!AY40*'2017 Individual scores weighted'!CL40)</f>
        <v>187343.5259259259</v>
      </c>
      <c r="AZ40" s="62">
        <f>IF('2017 Individual scores unweight'!AZ40="","",'2017 Individual scores unweight'!AZ40*'2017 Individual scores weighted'!CL40)</f>
        <v>217697.92000000001</v>
      </c>
      <c r="BA40" s="62">
        <f>IF('2017 Individual scores unweight'!BA40="","",'2017 Individual scores unweight'!BA40*'2017 Individual scores weighted'!CL40)</f>
        <v>165871.2414814815</v>
      </c>
      <c r="BB40" s="62">
        <f>IF('2017 Individual scores unweight'!BB40="","",'2017 Individual scores unweight'!BB40*'2017 Individual scores weighted'!CL40)</f>
        <v>256115.20000000001</v>
      </c>
      <c r="BC40" s="62">
        <f>IF('2017 Individual scores unweight'!BC40="","",'2017 Individual scores unweight'!BC40*'2017 Individual scores weighted'!CL40)</f>
        <v>196829.27407407406</v>
      </c>
      <c r="BD40" s="62">
        <f>IF('2017 Individual scores unweight'!BD40="","",'2017 Individual scores unweight'!BD40*'2017 Individual scores weighted'!CL40)</f>
        <v>256115.20000000001</v>
      </c>
      <c r="BE40" s="62">
        <f>IF('2017 Individual scores unweight'!BE40="","",'2017 Individual scores unweight'!BE40*'2017 Individual scores weighted'!CL40)</f>
        <v>184972.08888888886</v>
      </c>
      <c r="BF40" s="62">
        <f>IF('2017 Individual scores unweight'!BF40="","",'2017 Individual scores unweight'!BF40*'2017 Individual scores weighted'!CL40)</f>
        <v>64028.800000000003</v>
      </c>
      <c r="BG40" s="62">
        <f>IF('2017 Individual scores unweight'!BG40="","",'2017 Individual scores unweight'!BG40*'2017 Individual scores weighted'!CL40)</f>
        <v>49153.422222222216</v>
      </c>
      <c r="BH40" s="62">
        <f>IF('2017 Individual scores unweight'!BH40="","",'2017 Individual scores unweight'!BH40*'2017 Individual scores weighted'!CL40)</f>
        <v>256115.20000000001</v>
      </c>
      <c r="BI40" s="62">
        <f>IF('2017 Individual scores unweight'!BI40="","",'2017 Individual scores unweight'!BI40*'2017 Individual scores weighted'!CL40)</f>
        <v>189714.96296296298</v>
      </c>
      <c r="BJ40" s="62">
        <f>IF('2017 Individual scores unweight'!BJ40="","",'2017 Individual scores unweight'!BJ40*'2017 Individual scores weighted'!CL40)</f>
        <v>256115.20000000001</v>
      </c>
      <c r="BK40" s="62">
        <f>IF('2017 Individual scores unweight'!BK40="","",'2017 Individual scores unweight'!BK40*'2017 Individual scores weighted'!CL40)</f>
        <v>208686.45925925925</v>
      </c>
      <c r="BL40" s="62">
        <f>IF('2017 Individual scores unweight'!BL40="","",'2017 Individual scores unweight'!BL40*'2017 Individual scores weighted'!CL40)</f>
        <v>205926.96888888889</v>
      </c>
      <c r="BM40" s="62">
        <f>IF('2017 Individual scores unweight'!BM40="","",'2017 Individual scores unweight'!BM40*'2017 Individual scores weighted'!CL40)</f>
        <v>41392.355555555558</v>
      </c>
      <c r="BN40" s="62">
        <f>IF('2017 Individual scores unweight'!BN40="","",'2017 Individual scores unweight'!BN40*'2017 Individual scores weighted'!CL40)</f>
        <v>46566.399999999994</v>
      </c>
      <c r="BO40" s="62">
        <f>IF('2017 Individual scores unweight'!BO40="","",'2017 Individual scores unweight'!BO40*'2017 Individual scores weighted'!CL40)</f>
        <v>54327.466666666667</v>
      </c>
      <c r="BP40" s="62">
        <f>IF('2017 Individual scores unweight'!BP40="","",'2017 Individual scores unweight'!BP40*'2017 Individual scores weighted'!CL40)</f>
        <v>56914.488888888889</v>
      </c>
      <c r="BQ40" s="62">
        <f>IF('2017 Individual scores unweight'!BQ40="","",'2017 Individual scores unweight'!BQ40*'2017 Individual scores weighted'!CL40)</f>
        <v>51740.444444444453</v>
      </c>
      <c r="BR40" s="62">
        <f>IF('2017 Individual scores unweight'!BR40="","",'2017 Individual scores unweight'!BR40*'2017 Individual scores weighted'!CL40)</f>
        <v>82526.008888888886</v>
      </c>
      <c r="BS40" s="62">
        <f>IF('2017 Individual scores unweight'!BS40="","",'2017 Individual scores unweight'!BS40*'2017 Individual scores weighted'!CL40)</f>
        <v>151179.11111111109</v>
      </c>
      <c r="BT40" s="62">
        <f>IF('2017 Individual scores unweight'!BT40="","",'2017 Individual scores unweight'!BT40*'2017 Individual scores weighted'!CL40)</f>
        <v>170743.46666666665</v>
      </c>
      <c r="BU40" s="62">
        <f>IF('2017 Individual scores unweight'!BU40="","",'2017 Individual scores unweight'!BU40*'2017 Individual scores weighted'!CL40)</f>
        <v>99600.35555555555</v>
      </c>
      <c r="BV40" s="62">
        <f>IF('2017 Individual scores unweight'!BV40="","",'2017 Individual scores unweight'!BV40*'2017 Individual scores weighted'!CL40)</f>
        <v>189714.96296296298</v>
      </c>
      <c r="BW40" s="62">
        <f>IF('2017 Individual scores unweight'!BW40="","",'2017 Individual scores unweight'!BW40*'2017 Individual scores weighted'!CL40)</f>
        <v>144657.65925925924</v>
      </c>
      <c r="BX40" s="62">
        <f>IF('2017 Individual scores unweight'!BX40="","",'2017 Individual scores unweight'!BX40*'2017 Individual scores weighted'!CL40)</f>
        <v>221334.12345679011</v>
      </c>
      <c r="BY40" s="62">
        <f>IF('2017 Individual scores unweight'!BY40="","",'2017 Individual scores unweight'!BY40*'2017 Individual scores weighted'!CL40)</f>
        <v>220543.64444444445</v>
      </c>
      <c r="BZ40" s="62">
        <f>IF('2017 Individual scores unweight'!BZ40="","",'2017 Individual scores unweight'!BZ40*'2017 Individual scores weighted'!CL40)</f>
        <v>225286.51851851848</v>
      </c>
      <c r="CA40" s="62">
        <f>IF('2017 Individual scores unweight'!CA40="","",'2017 Individual scores unweight'!CA40*'2017 Individual scores weighted'!CL40)</f>
        <v>218172.20740740738</v>
      </c>
      <c r="CB40" s="62">
        <f>IF('2017 Individual scores unweight'!CB40="","",'2017 Individual scores unweight'!CB40*'2017 Individual scores weighted'!CL40)</f>
        <v>192086.39999999999</v>
      </c>
      <c r="CC40" s="62">
        <f>IF('2017 Individual scores unweight'!CC40="","",'2017 Individual scores unweight'!CC40*'2017 Individual scores weighted'!CL40)</f>
        <v>165569.42222222223</v>
      </c>
      <c r="CD40" s="62">
        <f>IF('2017 Individual scores unweight'!CD40="","",'2017 Individual scores unweight'!CD40*'2017 Individual scores weighted'!CL40)</f>
        <v>85371.733333333323</v>
      </c>
      <c r="CE40" s="62">
        <f>IF('2017 Individual scores unweight'!CE40="","",'2017 Individual scores unweight'!CE40*'2017 Individual scores weighted'!CL40)</f>
        <v>91063.182222222225</v>
      </c>
      <c r="CF40" s="62">
        <f>IF('2017 Individual scores unweight'!CF40="","",'2017 Individual scores unweight'!CF40*'2017 Individual scores weighted'!CL40)</f>
        <v>116416</v>
      </c>
      <c r="CG40" s="62">
        <f>IF('2017 Individual scores unweight'!CG40="","",'2017 Individual scores unweight'!CG40*'2017 Individual scores weighted'!CL40)</f>
        <v>93132.799999999988</v>
      </c>
      <c r="CH40" s="62">
        <f>IF('2017 Individual scores unweight'!CH40="","",'2017 Individual scores unweight'!CH40*'2017 Individual scores weighted'!CL40)</f>
        <v>106714.66666666669</v>
      </c>
      <c r="CI40" s="62">
        <f>IF('2017 Individual scores unweight'!CI40="","",'2017 Individual scores unweight'!CI40*'2017 Individual scores weighted'!CL40)</f>
        <v>113828.97777777778</v>
      </c>
      <c r="CJ40" s="62">
        <f>IF('2017 Individual scores unweight'!CJ40="","",'2017 Individual scores unweight'!CJ40*'2017 Individual scores weighted'!CL40)</f>
        <v>192086.39999999999</v>
      </c>
      <c r="CK40" s="62">
        <f>IF('2017 Individual scores unweight'!CK40="","",'2017 Individual scores unweight'!CK40*'2017 Individual scores weighted'!CL40)</f>
        <v>125686.16296296298</v>
      </c>
      <c r="CL40">
        <v>2561.152</v>
      </c>
    </row>
    <row r="41" spans="1:90">
      <c r="A41" s="60" t="s">
        <v>110</v>
      </c>
      <c r="B41" s="61" t="s">
        <v>148</v>
      </c>
      <c r="C41" s="62">
        <f>IF('2017 Individual scores unweight'!C41="","",'2017 Individual scores unweight'!C41*'2017 Individual scores weighted'!CL41)</f>
        <v>31642746.208333328</v>
      </c>
      <c r="D41" s="62">
        <f>IF('2017 Individual scores unweight'!D41="","",'2017 Individual scores unweight'!D41*'2017 Individual scores weighted'!CL41)</f>
        <v>25104988.727272727</v>
      </c>
      <c r="E41" s="62">
        <f>IF('2017 Individual scores unweight'!E41="","",'2017 Individual scores unweight'!E41*'2017 Individual scores weighted'!CL41)</f>
        <v>25889519.624999996</v>
      </c>
      <c r="F41" s="62">
        <f>IF('2017 Individual scores unweight'!F41="","",'2017 Individual scores unweight'!F41*'2017 Individual scores weighted'!CL41)</f>
        <v>22629357.894444443</v>
      </c>
      <c r="G41" s="62">
        <f>IF('2017 Individual scores unweight'!G41="","",'2017 Individual scores unweight'!G41*'2017 Individual scores weighted'!CL41)</f>
        <v>25104988.727272727</v>
      </c>
      <c r="H41" s="62">
        <f>IF('2017 Individual scores unweight'!H41="","",'2017 Individual scores unweight'!H41*'2017 Individual scores weighted'!CL41)</f>
        <v>19603586.876543205</v>
      </c>
      <c r="I41" s="62">
        <f>IF('2017 Individual scores unweight'!I41="","",'2017 Individual scores unweight'!I41*'2017 Individual scores weighted'!CL41)</f>
        <v>28243112.31818182</v>
      </c>
      <c r="J41" s="62">
        <f>IF('2017 Individual scores unweight'!J41="","",'2017 Individual scores unweight'!J41*'2017 Individual scores weighted'!CL41)</f>
        <v>19177421.944444444</v>
      </c>
      <c r="K41" s="62">
        <f>IF('2017 Individual scores unweight'!K41="","",'2017 Individual scores unweight'!K41*'2017 Individual scores weighted'!CL41)</f>
        <v>28766132.916666664</v>
      </c>
      <c r="L41" s="62">
        <f>IF('2017 Individual scores unweight'!L41="","",'2017 Individual scores unweight'!L41*'2017 Individual scores weighted'!CL41)</f>
        <v>27894431.919191919</v>
      </c>
      <c r="M41" s="62">
        <f>IF('2017 Individual scores unweight'!M41="","",'2017 Individual scores unweight'!M41*'2017 Individual scores weighted'!CL41)</f>
        <v>17259679.75</v>
      </c>
      <c r="N41" s="62">
        <f>IF('2017 Individual scores unweight'!N41="","",'2017 Individual scores unweight'!N41*'2017 Individual scores weighted'!CL41)</f>
        <v>13424195.361111108</v>
      </c>
      <c r="O41" s="62">
        <f>IF('2017 Individual scores unweight'!O41="","",'2017 Individual scores unweight'!O41*'2017 Individual scores weighted'!CL41)</f>
        <v>31642746.208333328</v>
      </c>
      <c r="P41" s="62">
        <f>IF('2017 Individual scores unweight'!P41="","",'2017 Individual scores unweight'!P41*'2017 Individual scores weighted'!CL41)</f>
        <v>17434019.949494947</v>
      </c>
      <c r="Q41" s="62">
        <f>IF('2017 Individual scores unweight'!Q41="","",'2017 Individual scores unweight'!Q41*'2017 Individual scores weighted'!CL41)</f>
        <v>20136293.041666664</v>
      </c>
      <c r="R41" s="62">
        <f>IF('2017 Individual scores unweight'!R41="","",'2017 Individual scores unweight'!R41*'2017 Individual scores weighted'!CL41)</f>
        <v>18793873.505555555</v>
      </c>
      <c r="S41" s="62">
        <f>IF('2017 Individual scores unweight'!S41="","",'2017 Individual scores unweight'!S41*'2017 Individual scores weighted'!CL41)</f>
        <v>18044210.64772727</v>
      </c>
      <c r="T41" s="62">
        <f>IF('2017 Individual scores unweight'!T41="","",'2017 Individual scores unweight'!T41*'2017 Individual scores weighted'!CL41)</f>
        <v>16360167.339748675</v>
      </c>
      <c r="U41" s="62">
        <f>IF('2017 Individual scores unweight'!U41="","",'2017 Individual scores unweight'!U41*'2017 Individual scores weighted'!CL41)</f>
        <v>17259679.75</v>
      </c>
      <c r="V41" s="62">
        <f>IF('2017 Individual scores unweight'!V41="","",'2017 Individual scores unweight'!V41*'2017 Individual scores weighted'!CL41)</f>
        <v>16194267.419753086</v>
      </c>
      <c r="W41" s="62">
        <f>IF('2017 Individual scores unweight'!W41="","",'2017 Individual scores unweight'!W41*'2017 Individual scores weighted'!CL41)</f>
        <v>15690617.954545453</v>
      </c>
      <c r="X41" s="62">
        <f>IF('2017 Individual scores unweight'!X41="","",'2017 Individual scores unweight'!X41*'2017 Individual scores weighted'!CL41)</f>
        <v>9862674.1428571418</v>
      </c>
      <c r="Y41" s="62">
        <f>IF('2017 Individual scores unweight'!Y41="","",'2017 Individual scores unweight'!Y41*'2017 Individual scores weighted'!CL41)</f>
        <v>15690617.954545453</v>
      </c>
      <c r="Z41" s="62">
        <f>IF('2017 Individual scores unweight'!Z41="","",'2017 Individual scores unweight'!Z41*'2017 Individual scores weighted'!CL41)</f>
        <v>18081569.261904761</v>
      </c>
      <c r="AA41" s="62">
        <f>IF('2017 Individual scores unweight'!AA41="","",'2017 Individual scores unweight'!AA41*'2017 Individual scores weighted'!CL41)</f>
        <v>15690617.954545453</v>
      </c>
      <c r="AB41" s="62">
        <f>IF('2017 Individual scores unweight'!AB41="","",'2017 Individual scores unweight'!AB41*'2017 Individual scores weighted'!CL41)</f>
        <v>16780244.201388884</v>
      </c>
      <c r="AC41" s="62">
        <f>IF('2017 Individual scores unweight'!AC41="","",'2017 Individual scores unweight'!AC41*'2017 Individual scores weighted'!CL41)</f>
        <v>25889519.624999996</v>
      </c>
      <c r="AD41" s="62">
        <f>IF('2017 Individual scores unweight'!AD41="","",'2017 Individual scores unweight'!AD41*'2017 Individual scores weighted'!CL41)</f>
        <v>20882081.672839504</v>
      </c>
      <c r="AE41" s="62">
        <f>IF('2017 Individual scores unweight'!AE41="","",'2017 Individual scores unweight'!AE41*'2017 Individual scores weighted'!CL41)</f>
        <v>18218550.84722222</v>
      </c>
      <c r="AF41" s="62">
        <f>IF('2017 Individual scores unweight'!AF41="","",'2017 Individual scores unweight'!AF41*'2017 Individual scores weighted'!CL41)</f>
        <v>21095164.138888884</v>
      </c>
      <c r="AG41" s="62">
        <f>IF('2017 Individual scores unweight'!AG41="","",'2017 Individual scores unweight'!AG41*'2017 Individual scores weighted'!CL41)</f>
        <v>17898927.148148149</v>
      </c>
      <c r="AH41" s="62">
        <f>IF('2017 Individual scores unweight'!AH41="","",'2017 Individual scores unweight'!AH41*'2017 Individual scores weighted'!CL41)</f>
        <v>34519359.5</v>
      </c>
      <c r="AI41" s="62">
        <f>IF('2017 Individual scores unweight'!AI41="","",'2017 Individual scores unweight'!AI41*'2017 Individual scores weighted'!CL41)</f>
        <v>18480061.146464646</v>
      </c>
      <c r="AJ41" s="62">
        <f>IF('2017 Individual scores unweight'!AJ41="","",'2017 Individual scores unweight'!AJ41*'2017 Individual scores weighted'!CL41)</f>
        <v>28243112.31818182</v>
      </c>
      <c r="AK41" s="62">
        <f>IF('2017 Individual scores unweight'!AK41="","",'2017 Individual scores unweight'!AK41*'2017 Individual scores weighted'!CL41)</f>
        <v>20920823.939393938</v>
      </c>
      <c r="AL41" s="62">
        <f>IF('2017 Individual scores unweight'!AL41="","",'2017 Individual scores unweight'!AL41*'2017 Individual scores weighted'!CL41)</f>
        <v>31381235.909090906</v>
      </c>
      <c r="AM41" s="62">
        <f>IF('2017 Individual scores unweight'!AM41="","",'2017 Individual scores unweight'!AM41*'2017 Individual scores weighted'!CL41)</f>
        <v>19177421.944444444</v>
      </c>
      <c r="AN41" s="62">
        <f>IF('2017 Individual scores unweight'!AN41="","",'2017 Individual scores unweight'!AN41*'2017 Individual scores weighted'!CL41)</f>
        <v>12552494.363636363</v>
      </c>
      <c r="AO41" s="62">
        <f>IF('2017 Individual scores unweight'!AO41="","",'2017 Individual scores unweight'!AO41*'2017 Individual scores weighted'!CL41)</f>
        <v>14246084.873015873</v>
      </c>
      <c r="AP41" s="62">
        <f>IF('2017 Individual scores unweight'!AP41="","",'2017 Individual scores unweight'!AP41*'2017 Individual scores weighted'!CL41)</f>
        <v>31381235.909090906</v>
      </c>
      <c r="AQ41" s="62">
        <f>IF('2017 Individual scores unweight'!AQ41="","",'2017 Individual scores unweight'!AQ41*'2017 Individual scores weighted'!CL41)</f>
        <v>17434019.949494947</v>
      </c>
      <c r="AR41" s="62">
        <f>IF('2017 Individual scores unweight'!AR41="","",'2017 Individual scores unweight'!AR41*'2017 Individual scores weighted'!CL41)</f>
        <v>15690617.954545453</v>
      </c>
      <c r="AS41" s="62">
        <f>IF('2017 Individual scores unweight'!AS41="","",'2017 Individual scores unweight'!AS41*'2017 Individual scores weighted'!CL41)</f>
        <v>14246084.873015873</v>
      </c>
      <c r="AT41" s="62">
        <f>IF('2017 Individual scores unweight'!AT41="","",'2017 Individual scores unweight'!AT41*'2017 Individual scores weighted'!CL41)</f>
        <v>19816669.342592593</v>
      </c>
      <c r="AU41" s="62">
        <f>IF('2017 Individual scores unweight'!AU41="","",'2017 Individual scores unweight'!AU41*'2017 Individual scores weighted'!CL41)</f>
        <v>21734411.537037034</v>
      </c>
      <c r="AV41" s="62">
        <f>IF('2017 Individual scores unweight'!AV41="","",'2017 Individual scores unweight'!AV41*'2017 Individual scores weighted'!CL41)</f>
        <v>17259679.75</v>
      </c>
      <c r="AW41" s="62">
        <f>IF('2017 Individual scores unweight'!AW41="","",'2017 Individual scores unweight'!AW41*'2017 Individual scores weighted'!CL41)</f>
        <v>26848390.722222216</v>
      </c>
      <c r="AX41" s="62">
        <f>IF('2017 Individual scores unweight'!AX41="","",'2017 Individual scores unweight'!AX41*'2017 Individual scores weighted'!CL41)</f>
        <v>23012906.333333328</v>
      </c>
      <c r="AY41" s="62">
        <f>IF('2017 Individual scores unweight'!AY41="","",'2017 Individual scores unweight'!AY41*'2017 Individual scores weighted'!CL41)</f>
        <v>3356048.8402777771</v>
      </c>
      <c r="AZ41" s="62">
        <f>IF('2017 Individual scores unweight'!AZ41="","",'2017 Individual scores unweight'!AZ41*'2017 Individual scores weighted'!CL41)</f>
        <v>17259679.75</v>
      </c>
      <c r="BA41" s="62">
        <f>IF('2017 Individual scores unweight'!BA41="","",'2017 Individual scores unweight'!BA41*'2017 Individual scores weighted'!CL41)</f>
        <v>16017713.376455024</v>
      </c>
      <c r="BB41" s="62">
        <f>IF('2017 Individual scores unweight'!BB41="","",'2017 Individual scores unweight'!BB41*'2017 Individual scores weighted'!CL41)</f>
        <v>17259679.75</v>
      </c>
      <c r="BC41" s="62">
        <f>IF('2017 Individual scores unweight'!BC41="","",'2017 Individual scores unweight'!BC41*'2017 Individual scores weighted'!CL41)</f>
        <v>17259679.75</v>
      </c>
      <c r="BD41" s="62">
        <f>IF('2017 Individual scores unweight'!BD41="","",'2017 Individual scores unweight'!BD41*'2017 Individual scores weighted'!CL41)</f>
        <v>13807743.799999999</v>
      </c>
      <c r="BE41" s="62">
        <f>IF('2017 Individual scores unweight'!BE41="","",'2017 Individual scores unweight'!BE41*'2017 Individual scores weighted'!CL41)</f>
        <v>14246084.873015873</v>
      </c>
      <c r="BF41" s="62">
        <f>IF('2017 Individual scores unweight'!BF41="","",'2017 Individual scores unweight'!BF41*'2017 Individual scores weighted'!CL41)</f>
        <v>20711615.699999999</v>
      </c>
      <c r="BG41" s="62">
        <f>IF('2017 Individual scores unweight'!BG41="","",'2017 Individual scores unweight'!BG41*'2017 Individual scores weighted'!CL41)</f>
        <v>17259679.75</v>
      </c>
      <c r="BH41" s="62">
        <f>IF('2017 Individual scores unweight'!BH41="","",'2017 Individual scores unweight'!BH41*'2017 Individual scores weighted'!CL41)</f>
        <v>6903871.8999999994</v>
      </c>
      <c r="BI41" s="62">
        <f>IF('2017 Individual scores unweight'!BI41="","",'2017 Individual scores unweight'!BI41*'2017 Individual scores weighted'!CL41)</f>
        <v>13424195.361111108</v>
      </c>
      <c r="BJ41" s="62">
        <f>IF('2017 Individual scores unweight'!BJ41="","",'2017 Individual scores unweight'!BJ41*'2017 Individual scores weighted'!CL41)</f>
        <v>27615487.599999998</v>
      </c>
      <c r="BK41" s="62">
        <f>IF('2017 Individual scores unweight'!BK41="","",'2017 Individual scores unweight'!BK41*'2017 Individual scores weighted'!CL41)</f>
        <v>17898927.148148149</v>
      </c>
      <c r="BL41" s="62">
        <f>IF('2017 Individual scores unweight'!BL41="","",'2017 Individual scores unweight'!BL41*'2017 Individual scores weighted'!CL41)</f>
        <v>24086841.962222219</v>
      </c>
      <c r="BM41" s="62">
        <f>IF('2017 Individual scores unweight'!BM41="","",'2017 Individual scores unweight'!BM41*'2017 Individual scores weighted'!CL41)</f>
        <v>11122904.727777777</v>
      </c>
      <c r="BN41" s="62">
        <f>IF('2017 Individual scores unweight'!BN41="","",'2017 Individual scores unweight'!BN41*'2017 Individual scores weighted'!CL41)</f>
        <v>14191292.23888889</v>
      </c>
      <c r="BO41" s="62">
        <f>IF('2017 Individual scores unweight'!BO41="","",'2017 Individual scores unweight'!BO41*'2017 Individual scores weighted'!CL41)</f>
        <v>7670968.7777777771</v>
      </c>
      <c r="BP41" s="62">
        <f>IF('2017 Individual scores unweight'!BP41="","",'2017 Individual scores unweight'!BP41*'2017 Individual scores weighted'!CL41)</f>
        <v>8438065.6555555556</v>
      </c>
      <c r="BQ41" s="62">
        <f>IF('2017 Individual scores unweight'!BQ41="","",'2017 Individual scores unweight'!BQ41*'2017 Individual scores weighted'!CL41)</f>
        <v>10739356.288888887</v>
      </c>
      <c r="BR41" s="62">
        <f>IF('2017 Individual scores unweight'!BR41="","",'2017 Individual scores unweight'!BR41*'2017 Individual scores weighted'!CL41)</f>
        <v>19874782.742424238</v>
      </c>
      <c r="BS41" s="62">
        <f>IF('2017 Individual scores unweight'!BS41="","",'2017 Individual scores unweight'!BS41*'2017 Individual scores weighted'!CL41)</f>
        <v>20888135.151988637</v>
      </c>
      <c r="BT41" s="62">
        <f>IF('2017 Individual scores unweight'!BT41="","",'2017 Individual scores unweight'!BT41*'2017 Individual scores weighted'!CL41)</f>
        <v>29289153.515151512</v>
      </c>
      <c r="BU41" s="62">
        <f>IF('2017 Individual scores unweight'!BU41="","",'2017 Individual scores unweight'!BU41*'2017 Individual scores weighted'!CL41)</f>
        <v>22315545.535353534</v>
      </c>
      <c r="BV41" s="62">
        <f>IF('2017 Individual scores unweight'!BV41="","",'2017 Individual scores unweight'!BV41*'2017 Individual scores weighted'!CL41)</f>
        <v>28591792.717171717</v>
      </c>
      <c r="BW41" s="62">
        <f>IF('2017 Individual scores unweight'!BW41="","",'2017 Individual scores unweight'!BW41*'2017 Individual scores weighted'!CL41)</f>
        <v>3356048.8402777771</v>
      </c>
      <c r="BX41" s="62">
        <f>IF('2017 Individual scores unweight'!BX41="","",'2017 Individual scores unweight'!BX41*'2017 Individual scores weighted'!CL41)</f>
        <v>24640081.528619524</v>
      </c>
      <c r="BY41" s="62">
        <f>IF('2017 Individual scores unweight'!BY41="","",'2017 Individual scores unweight'!BY41*'2017 Individual scores weighted'!CL41)</f>
        <v>31032555.510101013</v>
      </c>
      <c r="BZ41" s="62">
        <f>IF('2017 Individual scores unweight'!BZ41="","",'2017 Individual scores unweight'!BZ41*'2017 Individual scores weighted'!CL41)</f>
        <v>29986514.31313131</v>
      </c>
      <c r="CA41" s="62">
        <f>IF('2017 Individual scores unweight'!CA41="","",'2017 Individual scores unweight'!CA41*'2017 Individual scores weighted'!CL41)</f>
        <v>12901174.762626261</v>
      </c>
      <c r="CB41" s="62">
        <f>IF('2017 Individual scores unweight'!CB41="","",'2017 Individual scores unweight'!CB41*'2017 Individual scores weighted'!CL41)</f>
        <v>31381235.909090906</v>
      </c>
      <c r="CC41" s="62">
        <f>IF('2017 Individual scores unweight'!CC41="","",'2017 Individual scores unweight'!CC41*'2017 Individual scores weighted'!CL41)</f>
        <v>21478712.577777773</v>
      </c>
      <c r="CD41" s="62">
        <f>IF('2017 Individual scores unweight'!CD41="","",'2017 Individual scores unweight'!CD41*'2017 Individual scores weighted'!CL41)</f>
        <v>10355807.85</v>
      </c>
      <c r="CE41" s="62">
        <f>IF('2017 Individual scores unweight'!CE41="","",'2017 Individual scores unweight'!CE41*'2017 Individual scores weighted'!CL41)</f>
        <v>12054379.507936507</v>
      </c>
      <c r="CF41" s="62">
        <f>IF('2017 Individual scores unweight'!CF41="","",'2017 Individual scores unweight'!CF41*'2017 Individual scores weighted'!CL41)</f>
        <v>13807743.799999999</v>
      </c>
      <c r="CG41" s="62">
        <f>IF('2017 Individual scores unweight'!CG41="","",'2017 Individual scores unweight'!CG41*'2017 Individual scores weighted'!CL41)</f>
        <v>11506453.166666664</v>
      </c>
      <c r="CH41" s="62">
        <f>IF('2017 Individual scores unweight'!CH41="","",'2017 Individual scores unweight'!CH41*'2017 Individual scores weighted'!CL41)</f>
        <v>17259679.75</v>
      </c>
      <c r="CI41" s="62">
        <f>IF('2017 Individual scores unweight'!CI41="","",'2017 Individual scores unweight'!CI41*'2017 Individual scores weighted'!CL41)</f>
        <v>13698158.531746028</v>
      </c>
      <c r="CJ41" s="62">
        <f>IF('2017 Individual scores unweight'!CJ41="","",'2017 Individual scores unweight'!CJ41*'2017 Individual scores weighted'!CL41)</f>
        <v>20711615.699999999</v>
      </c>
      <c r="CK41" s="62">
        <f>IF('2017 Individual scores unweight'!CK41="","",'2017 Individual scores unweight'!CK41*'2017 Individual scores weighted'!CL41)</f>
        <v>15768102.487654317</v>
      </c>
      <c r="CL41">
        <v>345193.59499999997</v>
      </c>
    </row>
    <row r="42" spans="1:90">
      <c r="A42" s="60" t="s">
        <v>112</v>
      </c>
      <c r="B42" s="61" t="s">
        <v>150</v>
      </c>
      <c r="C42" s="62">
        <f>IF('2017 Individual scores unweight'!C42="","",'2017 Individual scores unweight'!C42*'2017 Individual scores weighted'!CL42)</f>
        <v>942842.49999999988</v>
      </c>
      <c r="D42" s="62">
        <f>IF('2017 Individual scores unweight'!D42="","",'2017 Individual scores unweight'!D42*'2017 Individual scores weighted'!CL42)</f>
        <v>602371.59722222213</v>
      </c>
      <c r="E42" s="62">
        <f>IF('2017 Individual scores unweight'!E42="","",'2017 Individual scores unweight'!E42*'2017 Individual scores weighted'!CL42)</f>
        <v>857129.54545454541</v>
      </c>
      <c r="F42" s="62">
        <f>IF('2017 Individual scores unweight'!F42="","",'2017 Individual scores unweight'!F42*'2017 Individual scores weighted'!CL42)</f>
        <v>638085.32828282809</v>
      </c>
      <c r="G42" s="62">
        <f>IF('2017 Individual scores unweight'!G42="","",'2017 Individual scores unweight'!G42*'2017 Individual scores weighted'!CL42)</f>
        <v>754274</v>
      </c>
      <c r="H42" s="62">
        <f>IF('2017 Individual scores unweight'!H42="","",'2017 Individual scores unweight'!H42*'2017 Individual scores weighted'!CL42)</f>
        <v>535441.41975308629</v>
      </c>
      <c r="I42" s="62">
        <f>IF('2017 Individual scores unweight'!I42="","",'2017 Individual scores unweight'!I42*'2017 Individual scores weighted'!CL42)</f>
        <v>848558.24999999988</v>
      </c>
      <c r="J42" s="62">
        <f>IF('2017 Individual scores unweight'!J42="","",'2017 Individual scores unweight'!J42*'2017 Individual scores weighted'!CL42)</f>
        <v>534277.41666666651</v>
      </c>
      <c r="K42" s="62">
        <f>IF('2017 Individual scores unweight'!K42="","",'2017 Individual scores unweight'!K42*'2017 Individual scores weighted'!CL42)</f>
        <v>607609.61111111101</v>
      </c>
      <c r="L42" s="62">
        <f>IF('2017 Individual scores unweight'!L42="","",'2017 Individual scores unweight'!L42*'2017 Individual scores weighted'!CL42)</f>
        <v>670465.77777777775</v>
      </c>
      <c r="M42" s="62">
        <f>IF('2017 Individual scores unweight'!M42="","",'2017 Individual scores unweight'!M42*'2017 Individual scores weighted'!CL42)</f>
        <v>85712.954545454544</v>
      </c>
      <c r="N42" s="62" t="str">
        <f>IF('2017 Individual scores unweight'!N42="","",'2017 Individual scores unweight'!N42*'2017 Individual scores weighted'!CL42)</f>
        <v/>
      </c>
      <c r="O42" s="62">
        <f>IF('2017 Individual scores unweight'!O42="","",'2017 Individual scores unweight'!O42*'2017 Individual scores weighted'!CL42)</f>
        <v>685703.63636363635</v>
      </c>
      <c r="P42" s="62">
        <f>IF('2017 Individual scores unweight'!P42="","",'2017 Individual scores unweight'!P42*'2017 Individual scores weighted'!CL42)</f>
        <v>471421.24999999994</v>
      </c>
      <c r="Q42" s="62">
        <f>IF('2017 Individual scores unweight'!Q42="","",'2017 Individual scores unweight'!Q42*'2017 Individual scores weighted'!CL42)</f>
        <v>659989.75</v>
      </c>
      <c r="R42" s="62">
        <f>IF('2017 Individual scores unweight'!R42="","",'2017 Individual scores unweight'!R42*'2017 Individual scores weighted'!CL42)</f>
        <v>616921.6358024691</v>
      </c>
      <c r="S42" s="62">
        <f>IF('2017 Individual scores unweight'!S42="","",'2017 Individual scores unweight'!S42*'2017 Individual scores weighted'!CL42)</f>
        <v>415993.53939393937</v>
      </c>
      <c r="T42" s="62">
        <f>IF('2017 Individual scores unweight'!T42="","",'2017 Individual scores unweight'!T42*'2017 Individual scores weighted'!CL42)</f>
        <v>581170.11243386229</v>
      </c>
      <c r="U42" s="62">
        <f>IF('2017 Individual scores unweight'!U42="","",'2017 Individual scores unweight'!U42*'2017 Individual scores weighted'!CL42)</f>
        <v>257138.86363636359</v>
      </c>
      <c r="V42" s="62">
        <f>IF('2017 Individual scores unweight'!V42="","",'2017 Individual scores unweight'!V42*'2017 Individual scores weighted'!CL42)</f>
        <v>506341.34259259247</v>
      </c>
      <c r="W42" s="62">
        <f>IF('2017 Individual scores unweight'!W42="","",'2017 Individual scores unweight'!W42*'2017 Individual scores weighted'!CL42)</f>
        <v>209520.55555555553</v>
      </c>
      <c r="X42" s="62">
        <f>IF('2017 Individual scores unweight'!X42="","",'2017 Individual scores unweight'!X42*'2017 Individual scores weighted'!CL42)</f>
        <v>506341.34259259247</v>
      </c>
      <c r="Y42" s="62">
        <f>IF('2017 Individual scores unweight'!Y42="","",'2017 Individual scores unweight'!Y42*'2017 Individual scores weighted'!CL42)</f>
        <v>565705.5</v>
      </c>
      <c r="Z42" s="62">
        <f>IF('2017 Individual scores unweight'!Z42="","",'2017 Individual scores unweight'!Z42*'2017 Individual scores weighted'!CL42)</f>
        <v>568698.65079365077</v>
      </c>
      <c r="AA42" s="62">
        <f>IF('2017 Individual scores unweight'!AA42="","",'2017 Individual scores unweight'!AA42*'2017 Individual scores weighted'!CL42)</f>
        <v>523801.38888888888</v>
      </c>
      <c r="AB42" s="62">
        <f>IF('2017 Individual scores unweight'!AB42="","",'2017 Individual scores unweight'!AB42*'2017 Individual scores weighted'!CL42)</f>
        <v>643527.42063492059</v>
      </c>
      <c r="AC42" s="62">
        <f>IF('2017 Individual scores unweight'!AC42="","",'2017 Individual scores unweight'!AC42*'2017 Individual scores weighted'!CL42)</f>
        <v>523801.38888888888</v>
      </c>
      <c r="AD42" s="62">
        <f>IF('2017 Individual scores unweight'!AD42="","",'2017 Individual scores unweight'!AD42*'2017 Individual scores weighted'!CL42)</f>
        <v>680941.80555555539</v>
      </c>
      <c r="AE42" s="62">
        <f>IF('2017 Individual scores unweight'!AE42="","",'2017 Individual scores unweight'!AE42*'2017 Individual scores weighted'!CL42)</f>
        <v>408565.08333333331</v>
      </c>
      <c r="AF42" s="62">
        <f>IF('2017 Individual scores unweight'!AF42="","",'2017 Individual scores unweight'!AF42*'2017 Individual scores weighted'!CL42)</f>
        <v>408565.08333333331</v>
      </c>
      <c r="AG42" s="62">
        <f>IF('2017 Individual scores unweight'!AG42="","",'2017 Individual scores unweight'!AG42*'2017 Individual scores weighted'!CL42)</f>
        <v>488881.29629629629</v>
      </c>
      <c r="AH42" s="62">
        <f>IF('2017 Individual scores unweight'!AH42="","",'2017 Individual scores unweight'!AH42*'2017 Individual scores weighted'!CL42)</f>
        <v>659989.75</v>
      </c>
      <c r="AI42" s="62">
        <f>IF('2017 Individual scores unweight'!AI42="","",'2017 Individual scores unweight'!AI42*'2017 Individual scores weighted'!CL42)</f>
        <v>628561.66666666651</v>
      </c>
      <c r="AJ42" s="62">
        <f>IF('2017 Individual scores unweight'!AJ42="","",'2017 Individual scores unweight'!AJ42*'2017 Individual scores weighted'!CL42)</f>
        <v>754274</v>
      </c>
      <c r="AK42" s="62">
        <f>IF('2017 Individual scores unweight'!AK42="","",'2017 Individual scores unweight'!AK42*'2017 Individual scores weighted'!CL42)</f>
        <v>675121.79012345674</v>
      </c>
      <c r="AL42" s="62">
        <f>IF('2017 Individual scores unweight'!AL42="","",'2017 Individual scores unweight'!AL42*'2017 Individual scores weighted'!CL42)</f>
        <v>659989.75</v>
      </c>
      <c r="AM42" s="62">
        <f>IF('2017 Individual scores unweight'!AM42="","",'2017 Individual scores unweight'!AM42*'2017 Individual scores weighted'!CL42)</f>
        <v>563086.4930555555</v>
      </c>
      <c r="AN42" s="62">
        <f>IF('2017 Individual scores unweight'!AN42="","",'2017 Individual scores unweight'!AN42*'2017 Individual scores weighted'!CL42)</f>
        <v>659989.75</v>
      </c>
      <c r="AO42" s="62">
        <f>IF('2017 Individual scores unweight'!AO42="","",'2017 Individual scores unweight'!AO42*'2017 Individual scores weighted'!CL42)</f>
        <v>493869.88095238089</v>
      </c>
      <c r="AP42" s="62">
        <f>IF('2017 Individual scores unweight'!AP42="","",'2017 Individual scores unweight'!AP42*'2017 Individual scores weighted'!CL42)</f>
        <v>404075.3571428571</v>
      </c>
      <c r="AQ42" s="62">
        <f>IF('2017 Individual scores unweight'!AQ42="","",'2017 Individual scores unweight'!AQ42*'2017 Individual scores weighted'!CL42)</f>
        <v>463938.37301587302</v>
      </c>
      <c r="AR42" s="62">
        <f>IF('2017 Individual scores unweight'!AR42="","",'2017 Individual scores unweight'!AR42*'2017 Individual scores weighted'!CL42)</f>
        <v>235710.62499999997</v>
      </c>
      <c r="AS42" s="62">
        <f>IF('2017 Individual scores unweight'!AS42="","",'2017 Individual scores unweight'!AS42*'2017 Individual scores weighted'!CL42)</f>
        <v>398089.0555555555</v>
      </c>
      <c r="AT42" s="62">
        <f>IF('2017 Individual scores unweight'!AT42="","",'2017 Individual scores unweight'!AT42*'2017 Individual scores weighted'!CL42)</f>
        <v>523801.38888888888</v>
      </c>
      <c r="AU42" s="62">
        <f>IF('2017 Individual scores unweight'!AU42="","",'2017 Individual scores unweight'!AU42*'2017 Individual scores weighted'!CL42)</f>
        <v>453961.20370370365</v>
      </c>
      <c r="AV42" s="62">
        <f>IF('2017 Individual scores unweight'!AV42="","",'2017 Individual scores unweight'!AV42*'2017 Individual scores weighted'!CL42)</f>
        <v>492373.3055555555</v>
      </c>
      <c r="AW42" s="62">
        <f>IF('2017 Individual scores unweight'!AW42="","",'2017 Individual scores unweight'!AW42*'2017 Individual scores weighted'!CL42)</f>
        <v>512161.35802469129</v>
      </c>
      <c r="AX42" s="62">
        <f>IF('2017 Individual scores unweight'!AX42="","",'2017 Individual scores unweight'!AX42*'2017 Individual scores weighted'!CL42)</f>
        <v>657132.65151515137</v>
      </c>
      <c r="AY42" s="62">
        <f>IF('2017 Individual scores unweight'!AY42="","",'2017 Individual scores unweight'!AY42*'2017 Individual scores weighted'!CL42)</f>
        <v>442321.17283950618</v>
      </c>
      <c r="AZ42" s="62">
        <f>IF('2017 Individual scores unweight'!AZ42="","",'2017 Individual scores unweight'!AZ42*'2017 Individual scores weighted'!CL42)</f>
        <v>495230.40404040396</v>
      </c>
      <c r="BA42" s="62">
        <f>IF('2017 Individual scores unweight'!BA42="","",'2017 Individual scores unweight'!BA42*'2017 Individual scores weighted'!CL42)</f>
        <v>534776.27513227507</v>
      </c>
      <c r="BB42" s="62">
        <f>IF('2017 Individual scores unweight'!BB42="","",'2017 Individual scores unweight'!BB42*'2017 Individual scores weighted'!CL42)</f>
        <v>514277.72727272718</v>
      </c>
      <c r="BC42" s="62">
        <f>IF('2017 Individual scores unweight'!BC42="","",'2017 Individual scores unweight'!BC42*'2017 Individual scores weighted'!CL42)</f>
        <v>419041.11111111107</v>
      </c>
      <c r="BD42" s="62">
        <f>IF('2017 Individual scores unweight'!BD42="","",'2017 Individual scores unweight'!BD42*'2017 Individual scores weighted'!CL42)</f>
        <v>514277.72727272718</v>
      </c>
      <c r="BE42" s="62">
        <f>IF('2017 Individual scores unweight'!BE42="","",'2017 Individual scores unweight'!BE42*'2017 Individual scores weighted'!CL42)</f>
        <v>523801.38888888888</v>
      </c>
      <c r="BF42" s="62">
        <f>IF('2017 Individual scores unweight'!BF42="","",'2017 Individual scores unweight'!BF42*'2017 Individual scores weighted'!CL42)</f>
        <v>428564.77272727271</v>
      </c>
      <c r="BG42" s="62">
        <f>IF('2017 Individual scores unweight'!BG42="","",'2017 Individual scores unweight'!BG42*'2017 Individual scores weighted'!CL42)</f>
        <v>523801.38888888888</v>
      </c>
      <c r="BH42" s="62">
        <f>IF('2017 Individual scores unweight'!BH42="","",'2017 Individual scores unweight'!BH42*'2017 Individual scores weighted'!CL42)</f>
        <v>419041.11111111107</v>
      </c>
      <c r="BI42" s="62">
        <f>IF('2017 Individual scores unweight'!BI42="","",'2017 Individual scores unweight'!BI42*'2017 Individual scores weighted'!CL42)</f>
        <v>698401.8518518518</v>
      </c>
      <c r="BJ42" s="62">
        <f>IF('2017 Individual scores unweight'!BJ42="","",'2017 Individual scores unweight'!BJ42*'2017 Individual scores weighted'!CL42)</f>
        <v>599990.68181818177</v>
      </c>
      <c r="BK42" s="62">
        <f>IF('2017 Individual scores unweight'!BK42="","",'2017 Individual scores unweight'!BK42*'2017 Individual scores weighted'!CL42)</f>
        <v>508835.63492063479</v>
      </c>
      <c r="BL42" s="62">
        <f>IF('2017 Individual scores unweight'!BL42="","",'2017 Individual scores unweight'!BL42*'2017 Individual scores weighted'!CL42)</f>
        <v>761236.85482603812</v>
      </c>
      <c r="BM42" s="62">
        <f>IF('2017 Individual scores unweight'!BM42="","",'2017 Individual scores unweight'!BM42*'2017 Individual scores weighted'!CL42)</f>
        <v>161902.24747474745</v>
      </c>
      <c r="BN42" s="62">
        <f>IF('2017 Individual scores unweight'!BN42="","",'2017 Individual scores unweight'!BN42*'2017 Individual scores weighted'!CL42)</f>
        <v>73332.194444444423</v>
      </c>
      <c r="BO42" s="62">
        <f>IF('2017 Individual scores unweight'!BO42="","",'2017 Individual scores unweight'!BO42*'2017 Individual scores weighted'!CL42)</f>
        <v>104760.27777777777</v>
      </c>
      <c r="BP42" s="62">
        <f>IF('2017 Individual scores unweight'!BP42="","",'2017 Individual scores unweight'!BP42*'2017 Individual scores weighted'!CL42)</f>
        <v>232800.61728395059</v>
      </c>
      <c r="BQ42" s="62">
        <f>IF('2017 Individual scores unweight'!BQ42="","",'2017 Individual scores unweight'!BQ42*'2017 Individual scores weighted'!CL42)</f>
        <v>335232.88888888888</v>
      </c>
      <c r="BR42" s="62">
        <f>IF('2017 Individual scores unweight'!BR42="","",'2017 Individual scores unweight'!BR42*'2017 Individual scores weighted'!CL42)</f>
        <v>462691.22685185185</v>
      </c>
      <c r="BS42" s="62">
        <f>IF('2017 Individual scores unweight'!BS42="","",'2017 Individual scores unweight'!BS42*'2017 Individual scores weighted'!CL42)</f>
        <v>416633.74109147018</v>
      </c>
      <c r="BT42" s="62">
        <f>IF('2017 Individual scores unweight'!BT42="","",'2017 Individual scores unweight'!BT42*'2017 Individual scores weighted'!CL42)</f>
        <v>419041.11111111107</v>
      </c>
      <c r="BU42" s="62">
        <f>IF('2017 Individual scores unweight'!BU42="","",'2017 Individual scores unweight'!BU42*'2017 Individual scores weighted'!CL42)</f>
        <v>247615.20202020201</v>
      </c>
      <c r="BV42" s="62">
        <f>IF('2017 Individual scores unweight'!BV42="","",'2017 Individual scores unweight'!BV42*'2017 Individual scores weighted'!CL42)</f>
        <v>534277.41666666651</v>
      </c>
      <c r="BW42" s="62">
        <f>IF('2017 Individual scores unweight'!BW42="","",'2017 Individual scores unweight'!BW42*'2017 Individual scores weighted'!CL42)</f>
        <v>465601.23456790118</v>
      </c>
      <c r="BX42" s="62">
        <f>IF('2017 Individual scores unweight'!BX42="","",'2017 Individual scores unweight'!BX42*'2017 Individual scores weighted'!CL42)</f>
        <v>622741.65123456786</v>
      </c>
      <c r="BY42" s="62">
        <f>IF('2017 Individual scores unweight'!BY42="","",'2017 Individual scores unweight'!BY42*'2017 Individual scores weighted'!CL42)</f>
        <v>584911.55092592584</v>
      </c>
      <c r="BZ42" s="62">
        <f>IF('2017 Individual scores unweight'!BZ42="","",'2017 Individual scores unweight'!BZ42*'2017 Individual scores weighted'!CL42)</f>
        <v>689671.82870370359</v>
      </c>
      <c r="CA42" s="62">
        <f>IF('2017 Individual scores unweight'!CA42="","",'2017 Individual scores unweight'!CA42*'2017 Individual scores weighted'!CL42)</f>
        <v>593641.57407407404</v>
      </c>
      <c r="CB42" s="62">
        <f>IF('2017 Individual scores unweight'!CB42="","",'2017 Individual scores unweight'!CB42*'2017 Individual scores weighted'!CL42)</f>
        <v>282852.75</v>
      </c>
      <c r="CC42" s="62">
        <f>IF('2017 Individual scores unweight'!CC42="","",'2017 Individual scores unweight'!CC42*'2017 Individual scores weighted'!CL42)</f>
        <v>419041.11111111107</v>
      </c>
      <c r="CD42" s="62">
        <f>IF('2017 Individual scores unweight'!CD42="","",'2017 Individual scores unweight'!CD42*'2017 Individual scores weighted'!CL42)</f>
        <v>685703.63636363635</v>
      </c>
      <c r="CE42" s="62">
        <f>IF('2017 Individual scores unweight'!CE42="","",'2017 Individual scores unweight'!CE42*'2017 Individual scores weighted'!CL42)</f>
        <v>568698.65079365077</v>
      </c>
      <c r="CF42" s="62">
        <f>IF('2017 Individual scores unweight'!CF42="","",'2017 Individual scores unweight'!CF42*'2017 Individual scores weighted'!CL42)</f>
        <v>628561.66666666651</v>
      </c>
      <c r="CG42" s="62">
        <f>IF('2017 Individual scores unweight'!CG42="","",'2017 Individual scores unweight'!CG42*'2017 Individual scores weighted'!CL42)</f>
        <v>541261.43518518517</v>
      </c>
      <c r="CH42" s="62">
        <f>IF('2017 Individual scores unweight'!CH42="","",'2017 Individual scores unweight'!CH42*'2017 Individual scores weighted'!CL42)</f>
        <v>471421.24999999994</v>
      </c>
      <c r="CI42" s="62">
        <f>IF('2017 Individual scores unweight'!CI42="","",'2017 Individual scores unweight'!CI42*'2017 Individual scores weighted'!CL42)</f>
        <v>553732.89682539681</v>
      </c>
      <c r="CJ42" s="62">
        <f>IF('2017 Individual scores unweight'!CJ42="","",'2017 Individual scores unweight'!CJ42*'2017 Individual scores weighted'!CL42)</f>
        <v>599990.68181818177</v>
      </c>
      <c r="CK42" s="62">
        <f>IF('2017 Individual scores unweight'!CK42="","",'2017 Individual scores unweight'!CK42*'2017 Individual scores weighted'!CL42)</f>
        <v>471421.24999999994</v>
      </c>
      <c r="CL42">
        <v>9428.4249999999993</v>
      </c>
    </row>
    <row r="43" spans="1:90">
      <c r="A43" s="60" t="s">
        <v>122</v>
      </c>
      <c r="B43" s="61" t="s">
        <v>151</v>
      </c>
      <c r="C43" s="62">
        <f>IF('2017 Individual scores unweight'!C43="","",'2017 Individual scores unweight'!C43*'2017 Individual scores weighted'!CL43)</f>
        <v>78282.8</v>
      </c>
      <c r="D43" s="62">
        <f>IF('2017 Individual scores unweight'!D43="","",'2017 Individual scores unweight'!D43*'2017 Individual scores weighted'!CL43)</f>
        <v>57987.259259259255</v>
      </c>
      <c r="E43" s="62">
        <f>IF('2017 Individual scores unweight'!E43="","",'2017 Individual scores unweight'!E43*'2017 Individual scores weighted'!CL43)</f>
        <v>78282.8</v>
      </c>
      <c r="F43" s="62">
        <f>IF('2017 Individual scores unweight'!F43="","",'2017 Individual scores unweight'!F43*'2017 Individual scores weighted'!CL43)</f>
        <v>57407.386666666658</v>
      </c>
      <c r="G43" s="62">
        <f>IF('2017 Individual scores unweight'!G43="","",'2017 Individual scores unweight'!G43*'2017 Individual scores weighted'!CL43)</f>
        <v>72691.171428571426</v>
      </c>
      <c r="H43" s="62">
        <f>IF('2017 Individual scores unweight'!H43="","",'2017 Individual scores unweight'!H43*'2017 Individual scores weighted'!CL43)</f>
        <v>53526.700854700852</v>
      </c>
      <c r="I43" s="62">
        <f>IF('2017 Individual scores unweight'!I43="","",'2017 Individual scores unweight'!I43*'2017 Individual scores weighted'!CL43)</f>
        <v>78282.8</v>
      </c>
      <c r="J43" s="62">
        <f>IF('2017 Individual scores unweight'!J43="","",'2017 Individual scores unweight'!J43*'2017 Individual scores weighted'!CL43)</f>
        <v>51608.660740740735</v>
      </c>
      <c r="K43" s="62">
        <f>IF('2017 Individual scores unweight'!K43="","",'2017 Individual scores unweight'!K43*'2017 Individual scores weighted'!CL43)</f>
        <v>64232.041025641032</v>
      </c>
      <c r="L43" s="62">
        <f>IF('2017 Individual scores unweight'!L43="","",'2017 Individual scores unweight'!L43*'2017 Individual scores weighted'!CL43)</f>
        <v>57780.161904761902</v>
      </c>
      <c r="M43" s="62">
        <f>IF('2017 Individual scores unweight'!M43="","",'2017 Individual scores unweight'!M43*'2017 Individual scores weighted'!CL43)</f>
        <v>42152.276923076919</v>
      </c>
      <c r="N43" s="62">
        <f>IF('2017 Individual scores unweight'!N43="","",'2017 Individual scores unweight'!N43*'2017 Individual scores weighted'!CL43)</f>
        <v>51101.272222222215</v>
      </c>
      <c r="O43" s="62">
        <f>IF('2017 Individual scores unweight'!O43="","",'2017 Individual scores unweight'!O43*'2017 Individual scores weighted'!CL43)</f>
        <v>73063.946666666656</v>
      </c>
      <c r="P43" s="62">
        <f>IF('2017 Individual scores unweight'!P43="","",'2017 Individual scores unweight'!P43*'2017 Individual scores weighted'!CL43)</f>
        <v>57541.203418803416</v>
      </c>
      <c r="Q43" s="62">
        <f>IF('2017 Individual scores unweight'!Q43="","",'2017 Individual scores unweight'!Q43*'2017 Individual scores weighted'!CL43)</f>
        <v>72691.171428571426</v>
      </c>
      <c r="R43" s="62">
        <f>IF('2017 Individual scores unweight'!R43="","",'2017 Individual scores unweight'!R43*'2017 Individual scores weighted'!CL43)</f>
        <v>50945.9492063492</v>
      </c>
      <c r="S43" s="62" t="str">
        <f>IF('2017 Individual scores unweight'!S43="","",'2017 Individual scores unweight'!S43*'2017 Individual scores weighted'!CL43)</f>
        <v/>
      </c>
      <c r="T43" s="62">
        <f>IF('2017 Individual scores unweight'!T43="","",'2017 Individual scores unweight'!T43*'2017 Individual scores weighted'!CL43)</f>
        <v>39714.494860990861</v>
      </c>
      <c r="U43" s="62" t="str">
        <f>IF('2017 Individual scores unweight'!U43="","",'2017 Individual scores unweight'!U43*'2017 Individual scores weighted'!CL43)</f>
        <v/>
      </c>
      <c r="V43" s="62">
        <f>IF('2017 Individual scores unweight'!V43="","",'2017 Individual scores unweight'!V43*'2017 Individual scores weighted'!CL43)</f>
        <v>45230.062222222223</v>
      </c>
      <c r="W43" s="62" t="str">
        <f>IF('2017 Individual scores unweight'!W43="","",'2017 Individual scores unweight'!W43*'2017 Individual scores weighted'!CL43)</f>
        <v/>
      </c>
      <c r="X43" s="62">
        <f>IF('2017 Individual scores unweight'!X43="","",'2017 Individual scores unweight'!X43*'2017 Individual scores weighted'!CL43)</f>
        <v>37955.296969696959</v>
      </c>
      <c r="Y43" s="62" t="str">
        <f>IF('2017 Individual scores unweight'!Y43="","",'2017 Individual scores unweight'!Y43*'2017 Individual scores weighted'!CL43)</f>
        <v/>
      </c>
      <c r="Z43" s="62">
        <f>IF('2017 Individual scores unweight'!Z43="","",'2017 Individual scores unweight'!Z43*'2017 Individual scores weighted'!CL43)</f>
        <v>33210.884848484842</v>
      </c>
      <c r="AA43" s="62" t="str">
        <f>IF('2017 Individual scores unweight'!AA43="","",'2017 Individual scores unweight'!AA43*'2017 Individual scores weighted'!CL43)</f>
        <v/>
      </c>
      <c r="AB43" s="62">
        <f>IF('2017 Individual scores unweight'!AB43="","",'2017 Individual scores unweight'!AB43*'2017 Individual scores weighted'!CL43)</f>
        <v>23609.098412698411</v>
      </c>
      <c r="AC43" s="62" t="str">
        <f>IF('2017 Individual scores unweight'!AC43="","",'2017 Individual scores unweight'!AC43*'2017 Individual scores weighted'!CL43)</f>
        <v/>
      </c>
      <c r="AD43" s="62">
        <f>IF('2017 Individual scores unweight'!AD43="","",'2017 Individual scores unweight'!AD43*'2017 Individual scores weighted'!CL43)</f>
        <v>58567.131851851846</v>
      </c>
      <c r="AE43" s="62">
        <f>IF('2017 Individual scores unweight'!AE43="","",'2017 Individual scores unweight'!AE43*'2017 Individual scores weighted'!CL43)</f>
        <v>51608.660740740735</v>
      </c>
      <c r="AF43" s="62">
        <f>IF('2017 Individual scores unweight'!AF43="","",'2017 Individual scores unweight'!AF43*'2017 Individual scores weighted'!CL43)</f>
        <v>47839.488888888882</v>
      </c>
      <c r="AG43" s="62">
        <f>IF('2017 Individual scores unweight'!AG43="","",'2017 Individual scores unweight'!AG43*'2017 Individual scores weighted'!CL43)</f>
        <v>49082.073015873015</v>
      </c>
      <c r="AH43" s="62">
        <f>IF('2017 Individual scores unweight'!AH43="","",'2017 Individual scores unweight'!AH43*'2017 Individual scores weighted'!CL43)</f>
        <v>78282.8</v>
      </c>
      <c r="AI43" s="62">
        <f>IF('2017 Individual scores unweight'!AI43="","",'2017 Individual scores unweight'!AI43*'2017 Individual scores weighted'!CL43)</f>
        <v>59022.746031746028</v>
      </c>
      <c r="AJ43" s="62">
        <f>IF('2017 Individual scores unweight'!AJ43="","",'2017 Individual scores unweight'!AJ43*'2017 Individual scores weighted'!CL43)</f>
        <v>64049.563636363644</v>
      </c>
      <c r="AK43" s="62">
        <f>IF('2017 Individual scores unweight'!AK43="","",'2017 Individual scores unweight'!AK43*'2017 Individual scores weighted'!CL43)</f>
        <v>49289.170370370368</v>
      </c>
      <c r="AL43" s="62">
        <f>IF('2017 Individual scores unweight'!AL43="","",'2017 Individual scores unweight'!AL43*'2017 Individual scores weighted'!CL43)</f>
        <v>55916.285714285717</v>
      </c>
      <c r="AM43" s="62">
        <f>IF('2017 Individual scores unweight'!AM43="","",'2017 Individual scores unweight'!AM43*'2017 Individual scores weighted'!CL43)</f>
        <v>45862.6505050505</v>
      </c>
      <c r="AN43" s="62">
        <f>IF('2017 Individual scores unweight'!AN43="","",'2017 Individual scores unweight'!AN43*'2017 Individual scores weighted'!CL43)</f>
        <v>35583.090909090904</v>
      </c>
      <c r="AO43" s="62">
        <f>IF('2017 Individual scores unweight'!AO43="","",'2017 Individual scores unweight'!AO43*'2017 Individual scores weighted'!CL43)</f>
        <v>37691.718518518515</v>
      </c>
      <c r="AP43" s="62">
        <f>IF('2017 Individual scores unweight'!AP43="","",'2017 Individual scores unweight'!AP43*'2017 Individual scores weighted'!CL43)</f>
        <v>52188.533333333326</v>
      </c>
      <c r="AQ43" s="62">
        <f>IF('2017 Individual scores unweight'!AQ43="","",'2017 Individual scores unweight'!AQ43*'2017 Individual scores weighted'!CL43)</f>
        <v>42699.709090909091</v>
      </c>
      <c r="AR43" s="62">
        <f>IF('2017 Individual scores unweight'!AR43="","",'2017 Individual scores unweight'!AR43*'2017 Individual scores weighted'!CL43)</f>
        <v>18065.261538461538</v>
      </c>
      <c r="AS43" s="62" t="str">
        <f>IF('2017 Individual scores unweight'!AS43="","",'2017 Individual scores unweight'!AS43*'2017 Individual scores weighted'!CL43)</f>
        <v/>
      </c>
      <c r="AT43" s="62">
        <f>IF('2017 Individual scores unweight'!AT43="","",'2017 Individual scores unweight'!AT43*'2017 Individual scores weighted'!CL43)</f>
        <v>51028.788148148138</v>
      </c>
      <c r="AU43" s="62">
        <f>IF('2017 Individual scores unweight'!AU43="","",'2017 Individual scores unweight'!AU43*'2017 Individual scores weighted'!CL43)</f>
        <v>45230.062222222223</v>
      </c>
      <c r="AV43" s="62">
        <f>IF('2017 Individual scores unweight'!AV43="","",'2017 Individual scores unweight'!AV43*'2017 Individual scores weighted'!CL43)</f>
        <v>41170.95407407407</v>
      </c>
      <c r="AW43" s="62">
        <f>IF('2017 Individual scores unweight'!AW43="","",'2017 Individual scores unweight'!AW43*'2017 Individual scores weighted'!CL43)</f>
        <v>58879.370940170942</v>
      </c>
      <c r="AX43" s="62">
        <f>IF('2017 Individual scores unweight'!AX43="","",'2017 Individual scores unweight'!AX43*'2017 Individual scores weighted'!CL43)</f>
        <v>31446.936752136746</v>
      </c>
      <c r="AY43" s="62">
        <f>IF('2017 Individual scores unweight'!AY43="","",'2017 Individual scores unweight'!AY43*'2017 Individual scores weighted'!CL43)</f>
        <v>22748.847863247862</v>
      </c>
      <c r="AZ43" s="62" t="str">
        <f>IF('2017 Individual scores unweight'!AZ43="","",'2017 Individual scores unweight'!AZ43*'2017 Individual scores weighted'!CL43)</f>
        <v/>
      </c>
      <c r="BA43" s="62">
        <f>IF('2017 Individual scores unweight'!BA43="","",'2017 Individual scores unweight'!BA43*'2017 Individual scores weighted'!CL43)</f>
        <v>38878.227054131043</v>
      </c>
      <c r="BB43" s="62" t="str">
        <f>IF('2017 Individual scores unweight'!BB43="","",'2017 Individual scores unweight'!BB43*'2017 Individual scores weighted'!CL43)</f>
        <v/>
      </c>
      <c r="BC43" s="62">
        <f>IF('2017 Individual scores unweight'!BC43="","",'2017 Individual scores unweight'!BC43*'2017 Individual scores weighted'!CL43)</f>
        <v>41170.95407407407</v>
      </c>
      <c r="BD43" s="62" t="str">
        <f>IF('2017 Individual scores unweight'!BD43="","",'2017 Individual scores unweight'!BD43*'2017 Individual scores weighted'!CL43)</f>
        <v/>
      </c>
      <c r="BE43" s="62">
        <f>IF('2017 Individual scores unweight'!BE43="","",'2017 Individual scores unweight'!BE43*'2017 Individual scores weighted'!CL43)</f>
        <v>35372.228148148148</v>
      </c>
      <c r="BF43" s="62" t="str">
        <f>IF('2017 Individual scores unweight'!BF43="","",'2017 Individual scores unweight'!BF43*'2017 Individual scores weighted'!CL43)</f>
        <v/>
      </c>
      <c r="BG43" s="62">
        <f>IF('2017 Individual scores unweight'!BG43="","",'2017 Individual scores unweight'!BG43*'2017 Individual scores weighted'!CL43)</f>
        <v>35952.100740740745</v>
      </c>
      <c r="BH43" s="62" t="str">
        <f>IF('2017 Individual scores unweight'!BH43="","",'2017 Individual scores unweight'!BH43*'2017 Individual scores weighted'!CL43)</f>
        <v/>
      </c>
      <c r="BI43" s="62">
        <f>IF('2017 Individual scores unweight'!BI43="","",'2017 Individual scores unweight'!BI43*'2017 Individual scores weighted'!CL43)</f>
        <v>31446.936752136746</v>
      </c>
      <c r="BJ43" s="62" t="str">
        <f>IF('2017 Individual scores unweight'!BJ43="","",'2017 Individual scores unweight'!BJ43*'2017 Individual scores weighted'!CL43)</f>
        <v/>
      </c>
      <c r="BK43" s="62">
        <f>IF('2017 Individual scores unweight'!BK43="","",'2017 Individual scores unweight'!BK43*'2017 Individual scores weighted'!CL43)</f>
        <v>50448.915555555555</v>
      </c>
      <c r="BL43" s="62">
        <f>IF('2017 Individual scores unweight'!BL43="","",'2017 Individual scores unweight'!BL43*'2017 Individual scores weighted'!CL43)</f>
        <v>57121.910928774931</v>
      </c>
      <c r="BM43" s="62">
        <f>IF('2017 Individual scores unweight'!BM43="","",'2017 Individual scores unweight'!BM43*'2017 Individual scores weighted'!CL43)</f>
        <v>32472.865185185183</v>
      </c>
      <c r="BN43" s="62">
        <f>IF('2017 Individual scores unweight'!BN43="","",'2017 Individual scores unweight'!BN43*'2017 Individual scores weighted'!CL43)</f>
        <v>11597.451851851853</v>
      </c>
      <c r="BO43" s="62">
        <f>IF('2017 Individual scores unweight'!BO43="","",'2017 Individual scores unweight'!BO43*'2017 Individual scores weighted'!CL43)</f>
        <v>16236.432592592591</v>
      </c>
      <c r="BP43" s="62">
        <f>IF('2017 Individual scores unweight'!BP43="","",'2017 Individual scores unweight'!BP43*'2017 Individual scores weighted'!CL43)</f>
        <v>19403.429059829061</v>
      </c>
      <c r="BQ43" s="62">
        <f>IF('2017 Individual scores unweight'!BQ43="","",'2017 Individual scores unweight'!BQ43*'2017 Individual scores weighted'!CL43)</f>
        <v>26094.266666666663</v>
      </c>
      <c r="BR43" s="62">
        <f>IF('2017 Individual scores unweight'!BR43="","",'2017 Individual scores unweight'!BR43*'2017 Individual scores weighted'!CL43)</f>
        <v>22615.031111111111</v>
      </c>
      <c r="BS43" s="62">
        <f>IF('2017 Individual scores unweight'!BS43="","",'2017 Individual scores unweight'!BS43*'2017 Individual scores weighted'!CL43)</f>
        <v>37184.33</v>
      </c>
      <c r="BT43" s="62">
        <f>IF('2017 Individual scores unweight'!BT43="","",'2017 Individual scores unweight'!BT43*'2017 Individual scores weighted'!CL43)</f>
        <v>40011.208888888883</v>
      </c>
      <c r="BU43" s="62">
        <f>IF('2017 Individual scores unweight'!BU43="","",'2017 Individual scores unweight'!BU43*'2017 Individual scores weighted'!CL43)</f>
        <v>29822.019047619047</v>
      </c>
      <c r="BV43" s="62">
        <f>IF('2017 Individual scores unweight'!BV43="","",'2017 Individual scores unweight'!BV43*'2017 Individual scores weighted'!CL43)</f>
        <v>42869.152380952386</v>
      </c>
      <c r="BW43" s="62">
        <f>IF('2017 Individual scores unweight'!BW43="","",'2017 Individual scores unweight'!BW43*'2017 Individual scores weighted'!CL43)</f>
        <v>36034.939682539683</v>
      </c>
      <c r="BX43" s="62">
        <f>IF('2017 Individual scores unweight'!BX43="","",'2017 Individual scores unweight'!BX43*'2017 Individual scores weighted'!CL43)</f>
        <v>69584.711111111115</v>
      </c>
      <c r="BY43" s="62">
        <f>IF('2017 Individual scores unweight'!BY43="","",'2017 Individual scores unweight'!BY43*'2017 Individual scores weighted'!CL43)</f>
        <v>72484.074074074073</v>
      </c>
      <c r="BZ43" s="62">
        <f>IF('2017 Individual scores unweight'!BZ43="","",'2017 Individual scores unweight'!BZ43*'2017 Individual scores weighted'!CL43)</f>
        <v>67845.093333333338</v>
      </c>
      <c r="CA43" s="62">
        <f>IF('2017 Individual scores unweight'!CA43="","",'2017 Individual scores unweight'!CA43*'2017 Individual scores weighted'!CL43)</f>
        <v>68424.965925925921</v>
      </c>
      <c r="CB43" s="62">
        <f>IF('2017 Individual scores unweight'!CB43="","",'2017 Individual scores unweight'!CB43*'2017 Individual scores weighted'!CL43)</f>
        <v>61507.91428571428</v>
      </c>
      <c r="CC43" s="62">
        <f>IF('2017 Individual scores unweight'!CC43="","",'2017 Individual scores unweight'!CC43*'2017 Individual scores weighted'!CL43)</f>
        <v>45071.915151515146</v>
      </c>
      <c r="CD43" s="62">
        <f>IF('2017 Individual scores unweight'!CD43="","",'2017 Individual scores unweight'!CD43*'2017 Individual scores weighted'!CL43)</f>
        <v>44733.028571428564</v>
      </c>
      <c r="CE43" s="62">
        <f>IF('2017 Individual scores unweight'!CE43="","",'2017 Individual scores unweight'!CE43*'2017 Individual scores weighted'!CL43)</f>
        <v>35758.809876543201</v>
      </c>
      <c r="CF43" s="62">
        <f>IF('2017 Individual scores unweight'!CF43="","",'2017 Individual scores unweight'!CF43*'2017 Individual scores weighted'!CL43)</f>
        <v>34792.35555555555</v>
      </c>
      <c r="CG43" s="62">
        <f>IF('2017 Individual scores unweight'!CG43="","",'2017 Individual scores unweight'!CG43*'2017 Individual scores weighted'!CL43)</f>
        <v>34792.35555555555</v>
      </c>
      <c r="CH43" s="62">
        <f>IF('2017 Individual scores unweight'!CH43="","",'2017 Individual scores unweight'!CH43*'2017 Individual scores weighted'!CL43)</f>
        <v>52188.533333333326</v>
      </c>
      <c r="CI43" s="62">
        <f>IF('2017 Individual scores unweight'!CI43="","",'2017 Individual scores unweight'!CI43*'2017 Individual scores weighted'!CL43)</f>
        <v>41908.973737373737</v>
      </c>
      <c r="CJ43" s="62">
        <f>IF('2017 Individual scores unweight'!CJ43="","",'2017 Individual scores unweight'!CJ43*'2017 Individual scores weighted'!CL43)</f>
        <v>67099.542857142849</v>
      </c>
      <c r="CK43" s="62">
        <f>IF('2017 Individual scores unweight'!CK43="","",'2017 Individual scores unweight'!CK43*'2017 Individual scores weighted'!CL43)</f>
        <v>46166.779487179483</v>
      </c>
      <c r="CL43">
        <v>782.82799999999997</v>
      </c>
    </row>
    <row r="44" spans="1:90">
      <c r="A44" s="60" t="s">
        <v>112</v>
      </c>
      <c r="B44" s="61" t="s">
        <v>152</v>
      </c>
      <c r="C44" s="62">
        <f>IF('2017 Individual scores unweight'!C44="","",'2017 Individual scores unweight'!C44*'2017 Individual scores weighted'!CL44)</f>
        <v>238454.71874999997</v>
      </c>
      <c r="D44" s="62">
        <f>IF('2017 Individual scores unweight'!D44="","",'2017 Individual scores unweight'!D44*'2017 Individual scores weighted'!CL44)</f>
        <v>199713.18666666665</v>
      </c>
      <c r="E44" s="62">
        <f>IF('2017 Individual scores unweight'!E44="","",'2017 Individual scores unweight'!E44*'2017 Individual scores weighted'!CL44)</f>
        <v>238454.71874999997</v>
      </c>
      <c r="F44" s="62">
        <f>IF('2017 Individual scores unweight'!F44="","",'2017 Individual scores unweight'!F44*'2017 Individual scores weighted'!CL44)</f>
        <v>167683.71333333332</v>
      </c>
      <c r="G44" s="62">
        <f>IF('2017 Individual scores unweight'!G44="","",'2017 Individual scores unweight'!G44*'2017 Individual scores weighted'!CL44)</f>
        <v>220438.13999999998</v>
      </c>
      <c r="H44" s="62">
        <f>IF('2017 Individual scores unweight'!H44="","",'2017 Individual scores unweight'!H44*'2017 Individual scores weighted'!CL44)</f>
        <v>137538.32666666663</v>
      </c>
      <c r="I44" s="62">
        <f>IF('2017 Individual scores unweight'!I44="","",'2017 Individual scores unweight'!I44*'2017 Individual scores weighted'!CL44)</f>
        <v>222557.73749999999</v>
      </c>
      <c r="J44" s="62">
        <f>IF('2017 Individual scores unweight'!J44="","",'2017 Individual scores unweight'!J44*'2017 Individual scores weighted'!CL44)</f>
        <v>160736.14374999999</v>
      </c>
      <c r="K44" s="62">
        <f>IF('2017 Individual scores unweight'!K44="","",'2017 Individual scores unweight'!K44*'2017 Individual scores weighted'!CL44)</f>
        <v>175220.05999999997</v>
      </c>
      <c r="L44" s="62">
        <f>IF('2017 Individual scores unweight'!L44="","",'2017 Individual scores unweight'!L44*'2017 Individual scores weighted'!CL44)</f>
        <v>171451.88666666666</v>
      </c>
      <c r="M44" s="62">
        <f>IF('2017 Individual scores unweight'!M44="","",'2017 Individual scores unweight'!M44*'2017 Individual scores weighted'!CL44)</f>
        <v>145343.82857142854</v>
      </c>
      <c r="N44" s="62">
        <f>IF('2017 Individual scores unweight'!N44="","",'2017 Individual scores unweight'!N44*'2017 Individual scores weighted'!CL44)</f>
        <v>98914.549999999988</v>
      </c>
      <c r="O44" s="62">
        <f>IF('2017 Individual scores unweight'!O44="","",'2017 Individual scores unweight'!O44*'2017 Individual scores weighted'!CL44)</f>
        <v>254351.69999999998</v>
      </c>
      <c r="P44" s="62">
        <f>IF('2017 Individual scores unweight'!P44="","",'2017 Individual scores unweight'!P44*'2017 Individual scores weighted'!CL44)</f>
        <v>163915.53999999998</v>
      </c>
      <c r="Q44" s="62">
        <f>IF('2017 Individual scores unweight'!Q44="","",'2017 Individual scores unweight'!Q44*'2017 Individual scores weighted'!CL44)</f>
        <v>220438.13999999998</v>
      </c>
      <c r="R44" s="62">
        <f>IF('2017 Individual scores unweight'!R44="","",'2017 Individual scores unweight'!R44*'2017 Individual scores weighted'!CL44)</f>
        <v>137538.32666666663</v>
      </c>
      <c r="S44" s="62">
        <f>IF('2017 Individual scores unweight'!S44="","",'2017 Individual scores unweight'!S44*'2017 Individual scores weighted'!CL44)</f>
        <v>176138.55224999998</v>
      </c>
      <c r="T44" s="62">
        <f>IF('2017 Individual scores unweight'!T44="","",'2017 Individual scores unweight'!T44*'2017 Individual scores weighted'!CL44)</f>
        <v>130244.21971428569</v>
      </c>
      <c r="U44" s="62">
        <f>IF('2017 Individual scores unweight'!U44="","",'2017 Individual scores unweight'!U44*'2017 Individual scores weighted'!CL44)</f>
        <v>158969.8125</v>
      </c>
      <c r="V44" s="62">
        <f>IF('2017 Individual scores unweight'!V44="","",'2017 Individual scores unweight'!V44*'2017 Individual scores weighted'!CL44)</f>
        <v>117082.52857142856</v>
      </c>
      <c r="W44" s="62">
        <f>IF('2017 Individual scores unweight'!W44="","",'2017 Individual scores unweight'!W44*'2017 Individual scores weighted'!CL44)</f>
        <v>118697.45999999999</v>
      </c>
      <c r="X44" s="62">
        <f>IF('2017 Individual scores unweight'!X44="","",'2017 Individual scores unweight'!X44*'2017 Individual scores weighted'!CL44)</f>
        <v>81957.76999999999</v>
      </c>
      <c r="Y44" s="62">
        <f>IF('2017 Individual scores unweight'!Y44="","",'2017 Individual scores unweight'!Y44*'2017 Individual scores weighted'!CL44)</f>
        <v>158969.8125</v>
      </c>
      <c r="Z44" s="62">
        <f>IF('2017 Individual scores unweight'!Z44="","",'2017 Individual scores unweight'!Z44*'2017 Individual scores weighted'!CL44)</f>
        <v>109007.87142857141</v>
      </c>
      <c r="AA44" s="62">
        <f>IF('2017 Individual scores unweight'!AA44="","",'2017 Individual scores unweight'!AA44*'2017 Individual scores weighted'!CL44)</f>
        <v>237394.91999999998</v>
      </c>
      <c r="AB44" s="62">
        <f>IF('2017 Individual scores unweight'!AB44="","",'2017 Individual scores unweight'!AB44*'2017 Individual scores weighted'!CL44)</f>
        <v>177642.45714285711</v>
      </c>
      <c r="AC44" s="62">
        <f>IF('2017 Individual scores unweight'!AC44="","",'2017 Individual scores unweight'!AC44*'2017 Individual scores weighted'!CL44)</f>
        <v>206660.75624999998</v>
      </c>
      <c r="AD44" s="62">
        <f>IF('2017 Individual scores unweight'!AD44="","",'2017 Individual scores unweight'!AD44*'2017 Individual scores weighted'!CL44)</f>
        <v>165530.47142857141</v>
      </c>
      <c r="AE44" s="62">
        <f>IF('2017 Individual scores unweight'!AE44="","",'2017 Individual scores unweight'!AE44*'2017 Individual scores weighted'!CL44)</f>
        <v>174866.79374999998</v>
      </c>
      <c r="AF44" s="62">
        <f>IF('2017 Individual scores unweight'!AF44="","",'2017 Individual scores unweight'!AF44*'2017 Individual scores weighted'!CL44)</f>
        <v>185464.78124999997</v>
      </c>
      <c r="AG44" s="62">
        <f>IF('2017 Individual scores unweight'!AG44="","",'2017 Individual scores unweight'!AG44*'2017 Individual scores weighted'!CL44)</f>
        <v>175220.05999999997</v>
      </c>
      <c r="AH44" s="62">
        <f>IF('2017 Individual scores unweight'!AH44="","",'2017 Individual scores unweight'!AH44*'2017 Individual scores weighted'!CL44)</f>
        <v>254351.69999999998</v>
      </c>
      <c r="AI44" s="62">
        <f>IF('2017 Individual scores unweight'!AI44="","",'2017 Individual scores unweight'!AI44*'2017 Individual scores weighted'!CL44)</f>
        <v>190763.77499999999</v>
      </c>
      <c r="AJ44" s="62">
        <f>IF('2017 Individual scores unweight'!AJ44="","",'2017 Individual scores unweight'!AJ44*'2017 Individual scores weighted'!CL44)</f>
        <v>190763.77499999999</v>
      </c>
      <c r="AK44" s="62">
        <f>IF('2017 Individual scores unweight'!AK44="","",'2017 Individual scores unweight'!AK44*'2017 Individual scores weighted'!CL44)</f>
        <v>180872.32000000001</v>
      </c>
      <c r="AL44" s="62">
        <f>IF('2017 Individual scores unweight'!AL44="","",'2017 Individual scores unweight'!AL44*'2017 Individual scores weighted'!CL44)</f>
        <v>237394.91999999998</v>
      </c>
      <c r="AM44" s="62">
        <f>IF('2017 Individual scores unweight'!AM44="","",'2017 Individual scores unweight'!AM44*'2017 Individual scores weighted'!CL44)</f>
        <v>187735.77857142856</v>
      </c>
      <c r="AN44" s="62">
        <f>IF('2017 Individual scores unweight'!AN44="","",'2017 Individual scores unweight'!AN44*'2017 Individual scores weighted'!CL44)</f>
        <v>169567.79999999996</v>
      </c>
      <c r="AO44" s="62">
        <f>IF('2017 Individual scores unweight'!AO44="","",'2017 Individual scores unweight'!AO44*'2017 Individual scores weighted'!CL44)</f>
        <v>143661.60833333331</v>
      </c>
      <c r="AP44" s="62">
        <f>IF('2017 Individual scores unweight'!AP44="","",'2017 Individual scores unweight'!AP44*'2017 Individual scores weighted'!CL44)</f>
        <v>238454.71874999997</v>
      </c>
      <c r="AQ44" s="62">
        <f>IF('2017 Individual scores unweight'!AQ44="","",'2017 Individual scores unweight'!AQ44*'2017 Individual scores weighted'!CL44)</f>
        <v>167683.71333333332</v>
      </c>
      <c r="AR44" s="62">
        <f>IF('2017 Individual scores unweight'!AR44="","",'2017 Individual scores unweight'!AR44*'2017 Individual scores weighted'!CL44)</f>
        <v>181679.78571428571</v>
      </c>
      <c r="AS44" s="62">
        <f>IF('2017 Individual scores unweight'!AS44="","",'2017 Individual scores unweight'!AS44*'2017 Individual scores weighted'!CL44)</f>
        <v>139132.55384615384</v>
      </c>
      <c r="AT44" s="62">
        <f>IF('2017 Individual scores unweight'!AT44="","",'2017 Individual scores unweight'!AT44*'2017 Individual scores weighted'!CL44)</f>
        <v>169567.79999999996</v>
      </c>
      <c r="AU44" s="62">
        <f>IF('2017 Individual scores unweight'!AU44="","",'2017 Individual scores unweight'!AU44*'2017 Individual scores weighted'!CL44)</f>
        <v>188997.44374999998</v>
      </c>
      <c r="AV44" s="62">
        <f>IF('2017 Individual scores unweight'!AV44="","",'2017 Individual scores unweight'!AV44*'2017 Individual scores weighted'!CL44)</f>
        <v>171334.13125000001</v>
      </c>
      <c r="AW44" s="62">
        <f>IF('2017 Individual scores unweight'!AW44="","",'2017 Individual scores unweight'!AW44*'2017 Individual scores weighted'!CL44)</f>
        <v>180165.78749999998</v>
      </c>
      <c r="AX44" s="62">
        <f>IF('2017 Individual scores unweight'!AX44="","",'2017 Individual scores unweight'!AX44*'2017 Individual scores weighted'!CL44)</f>
        <v>188997.44374999998</v>
      </c>
      <c r="AY44" s="62">
        <f>IF('2017 Individual scores unweight'!AY44="","",'2017 Individual scores unweight'!AY44*'2017 Individual scores weighted'!CL44)</f>
        <v>169567.79999999996</v>
      </c>
      <c r="AZ44" s="62">
        <f>IF('2017 Individual scores unweight'!AZ44="","",'2017 Individual scores unweight'!AZ44*'2017 Individual scores weighted'!CL44)</f>
        <v>155529.54271153844</v>
      </c>
      <c r="BA44" s="62">
        <f>IF('2017 Individual scores unweight'!BA44="","",'2017 Individual scores unweight'!BA44*'2017 Individual scores weighted'!CL44)</f>
        <v>142306.5152307692</v>
      </c>
      <c r="BB44" s="62">
        <f>IF('2017 Individual scores unweight'!BB44="","",'2017 Individual scores unweight'!BB44*'2017 Individual scores weighted'!CL44)</f>
        <v>143072.83124999999</v>
      </c>
      <c r="BC44" s="62">
        <f>IF('2017 Individual scores unweight'!BC44="","",'2017 Individual scores unweight'!BC44*'2017 Individual scores weighted'!CL44)</f>
        <v>143480.44615384613</v>
      </c>
      <c r="BD44" s="62">
        <f>IF('2017 Individual scores unweight'!BD44="","",'2017 Individual scores unweight'!BD44*'2017 Individual scores weighted'!CL44)</f>
        <v>117393.09230769229</v>
      </c>
      <c r="BE44" s="62">
        <f>IF('2017 Individual scores unweight'!BE44="","",'2017 Individual scores unweight'!BE44*'2017 Individual scores weighted'!CL44)</f>
        <v>115871.32999999997</v>
      </c>
      <c r="BF44" s="62">
        <f>IF('2017 Individual scores unweight'!BF44="","",'2017 Individual scores unweight'!BF44*'2017 Individual scores weighted'!CL44)</f>
        <v>127175.84999999999</v>
      </c>
      <c r="BG44" s="62">
        <f>IF('2017 Individual scores unweight'!BG44="","",'2017 Individual scores unweight'!BG44*'2017 Individual scores weighted'!CL44)</f>
        <v>105979.87499999999</v>
      </c>
      <c r="BH44" s="62">
        <f>IF('2017 Individual scores unweight'!BH44="","",'2017 Individual scores unweight'!BH44*'2017 Individual scores weighted'!CL44)</f>
        <v>203481.36</v>
      </c>
      <c r="BI44" s="62">
        <f>IF('2017 Individual scores unweight'!BI44="","",'2017 Individual scores unweight'!BI44*'2017 Individual scores weighted'!CL44)</f>
        <v>181343.34166666665</v>
      </c>
      <c r="BJ44" s="62">
        <f>IF('2017 Individual scores unweight'!BJ44="","",'2017 Individual scores unweight'!BJ44*'2017 Individual scores weighted'!CL44)</f>
        <v>186524.58</v>
      </c>
      <c r="BK44" s="62">
        <f>IF('2017 Individual scores unweight'!BK44="","",'2017 Individual scores unweight'!BK44*'2017 Individual scores weighted'!CL44)</f>
        <v>164857.58333333331</v>
      </c>
      <c r="BL44" s="62">
        <f>IF('2017 Individual scores unweight'!BL44="","",'2017 Individual scores unweight'!BL44*'2017 Individual scores weighted'!CL44)</f>
        <v>170877.34375457876</v>
      </c>
      <c r="BM44" s="62">
        <f>IF('2017 Individual scores unweight'!BM44="","",'2017 Individual scores unweight'!BM44*'2017 Individual scores weighted'!CL44)</f>
        <v>104349.41538461539</v>
      </c>
      <c r="BN44" s="62">
        <f>IF('2017 Individual scores unweight'!BN44="","",'2017 Individual scores unweight'!BN44*'2017 Individual scores weighted'!CL44)</f>
        <v>138951.39166666666</v>
      </c>
      <c r="BO44" s="62">
        <f>IF('2017 Individual scores unweight'!BO44="","",'2017 Individual scores unweight'!BO44*'2017 Individual scores weighted'!CL44)</f>
        <v>40373.285714285703</v>
      </c>
      <c r="BP44" s="62">
        <f>IF('2017 Individual scores unweight'!BP44="","",'2017 Individual scores unweight'!BP44*'2017 Individual scores weighted'!CL44)</f>
        <v>42391.94999999999</v>
      </c>
      <c r="BQ44" s="62">
        <f>IF('2017 Individual scores unweight'!BQ44="","",'2017 Individual scores unweight'!BQ44*'2017 Individual scores weighted'!CL44)</f>
        <v>91305.738461538451</v>
      </c>
      <c r="BR44" s="62">
        <f>IF('2017 Individual scores unweight'!BR44="","",'2017 Individual scores unweight'!BR44*'2017 Individual scores weighted'!CL44)</f>
        <v>109007.87142857141</v>
      </c>
      <c r="BS44" s="62">
        <f>IF('2017 Individual scores unweight'!BS44="","",'2017 Individual scores unweight'!BS44*'2017 Individual scores weighted'!CL44)</f>
        <v>140613.55466346155</v>
      </c>
      <c r="BT44" s="62">
        <f>IF('2017 Individual scores unweight'!BT44="","",'2017 Individual scores unweight'!BT44*'2017 Individual scores weighted'!CL44)</f>
        <v>124349.72</v>
      </c>
      <c r="BU44" s="62">
        <f>IF('2017 Individual scores unweight'!BU44="","",'2017 Individual scores unweight'!BU44*'2017 Individual scores weighted'!CL44)</f>
        <v>58696.546153846146</v>
      </c>
      <c r="BV44" s="62">
        <f>IF('2017 Individual scores unweight'!BV44="","",'2017 Individual scores unweight'!BV44*'2017 Individual scores weighted'!CL44)</f>
        <v>215492.41249999998</v>
      </c>
      <c r="BW44" s="62">
        <f>IF('2017 Individual scores unweight'!BW44="","",'2017 Individual scores unweight'!BW44*'2017 Individual scores weighted'!CL44)</f>
        <v>163915.53999999998</v>
      </c>
      <c r="BX44" s="62">
        <f>IF('2017 Individual scores unweight'!BX44="","",'2017 Individual scores unweight'!BX44*'2017 Individual scores weighted'!CL44)</f>
        <v>228367.00472222219</v>
      </c>
      <c r="BY44" s="62">
        <f>IF('2017 Individual scores unweight'!BY44="","",'2017 Individual scores unweight'!BY44*'2017 Individual scores weighted'!CL44)</f>
        <v>231389.39374999996</v>
      </c>
      <c r="BZ44" s="62">
        <f>IF('2017 Individual scores unweight'!BZ44="","",'2017 Individual scores unweight'!BZ44*'2017 Individual scores weighted'!CL44)</f>
        <v>231389.39374999996</v>
      </c>
      <c r="CA44" s="62">
        <f>IF('2017 Individual scores unweight'!CA44="","",'2017 Individual scores unweight'!CA44*'2017 Individual scores weighted'!CL44)</f>
        <v>222322.22666666665</v>
      </c>
      <c r="CB44" s="62">
        <f>IF('2017 Individual scores unweight'!CB44="","",'2017 Individual scores unweight'!CB44*'2017 Individual scores weighted'!CL44)</f>
        <v>220438.13999999998</v>
      </c>
      <c r="CC44" s="62">
        <f>IF('2017 Individual scores unweight'!CC44="","",'2017 Individual scores unweight'!CC44*'2017 Individual scores weighted'!CL44)</f>
        <v>150002.28461538459</v>
      </c>
      <c r="CD44" s="62">
        <f>IF('2017 Individual scores unweight'!CD44="","",'2017 Individual scores unweight'!CD44*'2017 Individual scores weighted'!CL44)</f>
        <v>127175.84999999999</v>
      </c>
      <c r="CE44" s="62">
        <f>IF('2017 Individual scores unweight'!CE44="","",'2017 Individual scores unweight'!CE44*'2017 Individual scores weighted'!CL44)</f>
        <v>95060.736363636344</v>
      </c>
      <c r="CF44" s="62">
        <f>IF('2017 Individual scores unweight'!CF44="","",'2017 Individual scores unweight'!CF44*'2017 Individual scores weighted'!CL44)</f>
        <v>136958.60769230768</v>
      </c>
      <c r="CG44" s="62">
        <f>IF('2017 Individual scores unweight'!CG44="","",'2017 Individual scores unweight'!CG44*'2017 Individual scores weighted'!CL44)</f>
        <v>115614.40909090907</v>
      </c>
      <c r="CH44" s="62">
        <f>IF('2017 Individual scores unweight'!CH44="","",'2017 Individual scores unweight'!CH44*'2017 Individual scores weighted'!CL44)</f>
        <v>220438.13999999998</v>
      </c>
      <c r="CI44" s="62">
        <f>IF('2017 Individual scores unweight'!CI44="","",'2017 Individual scores unweight'!CI44*'2017 Individual scores weighted'!CL44)</f>
        <v>143325.16428571424</v>
      </c>
      <c r="CJ44" s="62">
        <f>IF('2017 Individual scores unweight'!CJ44="","",'2017 Individual scores unweight'!CJ44*'2017 Individual scores weighted'!CL44)</f>
        <v>203481.36</v>
      </c>
      <c r="CK44" s="62">
        <f>IF('2017 Individual scores unweight'!CK44="","",'2017 Individual scores unweight'!CK44*'2017 Individual scores weighted'!CL44)</f>
        <v>176089.63846153844</v>
      </c>
      <c r="CL44">
        <v>2543.5169999999998</v>
      </c>
    </row>
    <row r="45" spans="1:90">
      <c r="A45" s="60" t="s">
        <v>115</v>
      </c>
      <c r="B45" s="61" t="s">
        <v>153</v>
      </c>
      <c r="C45" s="62">
        <f>IF('2017 Individual scores unweight'!C45="","",'2017 Individual scores unweight'!C45*'2017 Individual scores weighted'!CL45)</f>
        <v>415866.36923076923</v>
      </c>
      <c r="D45" s="62">
        <f>IF('2017 Individual scores unweight'!D45="","",'2017 Individual scores unweight'!D45*'2017 Individual scores weighted'!CL45)</f>
        <v>298422.62606837606</v>
      </c>
      <c r="E45" s="62">
        <f>IF('2017 Individual scores unweight'!E45="","",'2017 Individual scores unweight'!E45*'2017 Individual scores weighted'!CL45)</f>
        <v>381210.83846153843</v>
      </c>
      <c r="F45" s="62">
        <f>IF('2017 Individual scores unweight'!F45="","",'2017 Individual scores unweight'!F45*'2017 Individual scores weighted'!CL45)</f>
        <v>231036.87179487178</v>
      </c>
      <c r="G45" s="62">
        <f>IF('2017 Individual scores unweight'!G45="","",'2017 Individual scores unweight'!G45*'2017 Individual scores weighted'!CL45)</f>
        <v>346555.30769230775</v>
      </c>
      <c r="H45" s="62">
        <f>IF('2017 Individual scores unweight'!H45="","",'2017 Individual scores unweight'!H45*'2017 Individual scores weighted'!CL45)</f>
        <v>184829.49743589744</v>
      </c>
      <c r="I45" s="62">
        <f>IF('2017 Individual scores unweight'!I45="","",'2017 Individual scores unweight'!I45*'2017 Individual scores weighted'!CL45)</f>
        <v>225260.95</v>
      </c>
      <c r="J45" s="62">
        <f>IF('2017 Individual scores unweight'!J45="","",'2017 Individual scores unweight'!J45*'2017 Individual scores weighted'!CL45)</f>
        <v>182029.05050505052</v>
      </c>
      <c r="K45" s="62">
        <f>IF('2017 Individual scores unweight'!K45="","",'2017 Individual scores unweight'!K45*'2017 Individual scores weighted'!CL45)</f>
        <v>200231.95555555556</v>
      </c>
      <c r="L45" s="62">
        <f>IF('2017 Individual scores unweight'!L45="","",'2017 Individual scores unweight'!L45*'2017 Individual scores weighted'!CL45)</f>
        <v>189803.20787037039</v>
      </c>
      <c r="M45" s="62">
        <f>IF('2017 Individual scores unweight'!M45="","",'2017 Individual scores unweight'!M45*'2017 Individual scores weighted'!CL45)</f>
        <v>242588.71538461538</v>
      </c>
      <c r="N45" s="62">
        <f>IF('2017 Individual scores unweight'!N45="","",'2017 Individual scores unweight'!N45*'2017 Individual scores weighted'!CL45)</f>
        <v>204782.68181818182</v>
      </c>
      <c r="O45" s="62">
        <f>IF('2017 Individual scores unweight'!O45="","",'2017 Individual scores unweight'!O45*'2017 Individual scores weighted'!CL45)</f>
        <v>346555.30769230775</v>
      </c>
      <c r="P45" s="62">
        <f>IF('2017 Individual scores unweight'!P45="","",'2017 Individual scores unweight'!P45*'2017 Individual scores weighted'!CL45)</f>
        <v>234887.48632478632</v>
      </c>
      <c r="Q45" s="62">
        <f>IF('2017 Individual scores unweight'!Q45="","",'2017 Individual scores unweight'!Q45*'2017 Individual scores weighted'!CL45)</f>
        <v>381210.83846153843</v>
      </c>
      <c r="R45" s="62">
        <f>IF('2017 Individual scores unweight'!R45="","",'2017 Individual scores unweight'!R45*'2017 Individual scores weighted'!CL45)</f>
        <v>250289.94444444447</v>
      </c>
      <c r="S45" s="62">
        <f>IF('2017 Individual scores unweight'!S45="","",'2017 Individual scores unweight'!S45*'2017 Individual scores weighted'!CL45)</f>
        <v>345400.12333333329</v>
      </c>
      <c r="T45" s="62">
        <f>IF('2017 Individual scores unweight'!T45="","",'2017 Individual scores unweight'!T45*'2017 Individual scores weighted'!CL45)</f>
        <v>242320.33922040925</v>
      </c>
      <c r="U45" s="62">
        <f>IF('2017 Individual scores unweight'!U45="","",'2017 Individual scores unweight'!U45*'2017 Individual scores weighted'!CL45)</f>
        <v>415866.36923076923</v>
      </c>
      <c r="V45" s="62">
        <f>IF('2017 Individual scores unweight'!V45="","",'2017 Individual scores unweight'!V45*'2017 Individual scores weighted'!CL45)</f>
        <v>284945.47521367524</v>
      </c>
      <c r="W45" s="62">
        <f>IF('2017 Individual scores unweight'!W45="","",'2017 Individual scores unweight'!W45*'2017 Individual scores weighted'!CL45)</f>
        <v>138622.12307692308</v>
      </c>
      <c r="X45" s="62">
        <f>IF('2017 Individual scores unweight'!X45="","",'2017 Individual scores unweight'!X45*'2017 Individual scores weighted'!CL45)</f>
        <v>195681.22929292929</v>
      </c>
      <c r="Y45" s="62">
        <f>IF('2017 Individual scores unweight'!Y45="","",'2017 Individual scores unweight'!Y45*'2017 Individual scores weighted'!CL45)</f>
        <v>381210.83846153843</v>
      </c>
      <c r="Z45" s="62">
        <f>IF('2017 Individual scores unweight'!Z45="","",'2017 Individual scores unweight'!Z45*'2017 Individual scores weighted'!CL45)</f>
        <v>204082.57008547007</v>
      </c>
      <c r="AA45" s="62">
        <f>IF('2017 Individual scores unweight'!AA45="","",'2017 Individual scores unweight'!AA45*'2017 Individual scores weighted'!CL45)</f>
        <v>375434.91666666669</v>
      </c>
      <c r="AB45" s="62">
        <f>IF('2017 Individual scores unweight'!AB45="","",'2017 Individual scores unweight'!AB45*'2017 Individual scores weighted'!CL45)</f>
        <v>241946.94629629626</v>
      </c>
      <c r="AC45" s="62">
        <f>IF('2017 Individual scores unweight'!AC45="","",'2017 Individual scores unweight'!AC45*'2017 Individual scores weighted'!CL45)</f>
        <v>415866.36923076923</v>
      </c>
      <c r="AD45" s="62">
        <f>IF('2017 Individual scores unweight'!AD45="","",'2017 Individual scores unweight'!AD45*'2017 Individual scores weighted'!CL45)</f>
        <v>284945.47521367524</v>
      </c>
      <c r="AE45" s="62">
        <f>IF('2017 Individual scores unweight'!AE45="","",'2017 Individual scores unweight'!AE45*'2017 Individual scores weighted'!CL45)</f>
        <v>231518.19861111109</v>
      </c>
      <c r="AF45" s="62">
        <f>IF('2017 Individual scores unweight'!AF45="","",'2017 Individual scores unweight'!AF45*'2017 Individual scores weighted'!CL45)</f>
        <v>242588.71538461535</v>
      </c>
      <c r="AG45" s="62">
        <f>IF('2017 Individual scores unweight'!AG45="","",'2017 Individual scores unweight'!AG45*'2017 Individual scores weighted'!CL45)</f>
        <v>194456.03376068379</v>
      </c>
      <c r="AH45" s="62">
        <f>IF('2017 Individual scores unweight'!AH45="","",'2017 Individual scores unweight'!AH45*'2017 Individual scores weighted'!CL45)</f>
        <v>450521.9</v>
      </c>
      <c r="AI45" s="62">
        <f>IF('2017 Individual scores unweight'!AI45="","",'2017 Individual scores unweight'!AI45*'2017 Individual scores weighted'!CL45)</f>
        <v>269543.01709401712</v>
      </c>
      <c r="AJ45" s="62">
        <f>IF('2017 Individual scores unweight'!AJ45="","",'2017 Individual scores unweight'!AJ45*'2017 Individual scores weighted'!CL45)</f>
        <v>450521.9</v>
      </c>
      <c r="AK45" s="62">
        <f>IF('2017 Individual scores unweight'!AK45="","",'2017 Individual scores unweight'!AK45*'2017 Individual scores weighted'!CL45)</f>
        <v>245284.14555555559</v>
      </c>
      <c r="AL45" s="62">
        <f>IF('2017 Individual scores unweight'!AL45="","",'2017 Individual scores unweight'!AL45*'2017 Individual scores weighted'!CL45)</f>
        <v>415866.36923076923</v>
      </c>
      <c r="AM45" s="62">
        <f>IF('2017 Individual scores unweight'!AM45="","",'2017 Individual scores unweight'!AM45*'2017 Individual scores weighted'!CL45)</f>
        <v>250289.94444444447</v>
      </c>
      <c r="AN45" s="62">
        <f>IF('2017 Individual scores unweight'!AN45="","",'2017 Individual scores unweight'!AN45*'2017 Individual scores weighted'!CL45)</f>
        <v>103966.59230769231</v>
      </c>
      <c r="AO45" s="62">
        <f>IF('2017 Individual scores unweight'!AO45="","",'2017 Individual scores unweight'!AO45*'2017 Individual scores weighted'!CL45)</f>
        <v>131971.06161616161</v>
      </c>
      <c r="AP45" s="62">
        <f>IF('2017 Individual scores unweight'!AP45="","",'2017 Individual scores unweight'!AP45*'2017 Individual scores weighted'!CL45)</f>
        <v>300347.93333333329</v>
      </c>
      <c r="AQ45" s="62">
        <f>IF('2017 Individual scores unweight'!AQ45="","",'2017 Individual scores unweight'!AQ45*'2017 Individual scores weighted'!CL45)</f>
        <v>181460.20972222224</v>
      </c>
      <c r="AR45" s="62">
        <f>IF('2017 Individual scores unweight'!AR45="","",'2017 Individual scores unweight'!AR45*'2017 Individual scores weighted'!CL45)</f>
        <v>122869.60909090909</v>
      </c>
      <c r="AS45" s="62">
        <f>IF('2017 Individual scores unweight'!AS45="","",'2017 Individual scores unweight'!AS45*'2017 Individual scores weighted'!CL45)</f>
        <v>162688.46388888886</v>
      </c>
      <c r="AT45" s="62">
        <f>IF('2017 Individual scores unweight'!AT45="","",'2017 Individual scores unweight'!AT45*'2017 Individual scores weighted'!CL45)</f>
        <v>269543.01709401712</v>
      </c>
      <c r="AU45" s="62">
        <f>IF('2017 Individual scores unweight'!AU45="","",'2017 Individual scores unweight'!AU45*'2017 Individual scores weighted'!CL45)</f>
        <v>158516.96481481483</v>
      </c>
      <c r="AV45" s="62">
        <f>IF('2017 Individual scores unweight'!AV45="","",'2017 Individual scores unweight'!AV45*'2017 Individual scores weighted'!CL45)</f>
        <v>125144.97222222223</v>
      </c>
      <c r="AW45" s="62">
        <f>IF('2017 Individual scores unweight'!AW45="","",'2017 Individual scores unweight'!AW45*'2017 Individual scores weighted'!CL45)</f>
        <v>296176.43425925932</v>
      </c>
      <c r="AX45" s="62">
        <f>IF('2017 Individual scores unweight'!AX45="","",'2017 Individual scores unweight'!AX45*'2017 Individual scores weighted'!CL45)</f>
        <v>381210.83846153843</v>
      </c>
      <c r="AY45" s="62">
        <f>IF('2017 Individual scores unweight'!AY45="","",'2017 Individual scores unweight'!AY45*'2017 Individual scores weighted'!CL45)</f>
        <v>83429.981481481474</v>
      </c>
      <c r="AZ45" s="62">
        <f>IF('2017 Individual scores unweight'!AZ45="","",'2017 Individual scores unweight'!AZ45*'2017 Individual scores weighted'!CL45)</f>
        <v>355219.19038461545</v>
      </c>
      <c r="BA45" s="62">
        <f>IF('2017 Individual scores unweight'!BA45="","",'2017 Individual scores unweight'!BA45*'2017 Individual scores weighted'!CL45)</f>
        <v>261610.75116239314</v>
      </c>
      <c r="BB45" s="62">
        <f>IF('2017 Individual scores unweight'!BB45="","",'2017 Individual scores unweight'!BB45*'2017 Individual scores weighted'!CL45)</f>
        <v>381210.83846153843</v>
      </c>
      <c r="BC45" s="62">
        <f>IF('2017 Individual scores unweight'!BC45="","",'2017 Individual scores unweight'!BC45*'2017 Individual scores weighted'!CL45)</f>
        <v>273393.63162393164</v>
      </c>
      <c r="BD45" s="62">
        <f>IF('2017 Individual scores unweight'!BD45="","",'2017 Individual scores unweight'!BD45*'2017 Individual scores weighted'!CL45)</f>
        <v>262804.44166666671</v>
      </c>
      <c r="BE45" s="62">
        <f>IF('2017 Individual scores unweight'!BE45="","",'2017 Individual scores unweight'!BE45*'2017 Individual scores weighted'!CL45)</f>
        <v>270313.14</v>
      </c>
      <c r="BF45" s="62">
        <f>IF('2017 Individual scores unweight'!BF45="","",'2017 Individual scores unweight'!BF45*'2017 Individual scores weighted'!CL45)</f>
        <v>381210.83846153843</v>
      </c>
      <c r="BG45" s="62">
        <f>IF('2017 Individual scores unweight'!BG45="","",'2017 Individual scores unweight'!BG45*'2017 Individual scores weighted'!CL45)</f>
        <v>238738.10085470084</v>
      </c>
      <c r="BH45" s="62">
        <f>IF('2017 Individual scores unweight'!BH45="","",'2017 Individual scores unweight'!BH45*'2017 Individual scores weighted'!CL45)</f>
        <v>375434.91666666669</v>
      </c>
      <c r="BI45" s="62">
        <f>IF('2017 Individual scores unweight'!BI45="","",'2017 Individual scores unweight'!BI45*'2017 Individual scores weighted'!CL45)</f>
        <v>254461.4435185185</v>
      </c>
      <c r="BJ45" s="62">
        <f>IF('2017 Individual scores unweight'!BJ45="","",'2017 Individual scores unweight'!BJ45*'2017 Individual scores weighted'!CL45)</f>
        <v>375434.91666666669</v>
      </c>
      <c r="BK45" s="62">
        <f>IF('2017 Individual scores unweight'!BK45="","",'2017 Individual scores unweight'!BK45*'2017 Individual scores weighted'!CL45)</f>
        <v>271147.43981481483</v>
      </c>
      <c r="BL45" s="62">
        <f>IF('2017 Individual scores unweight'!BL45="","",'2017 Individual scores unweight'!BL45*'2017 Individual scores weighted'!CL45)</f>
        <v>332020.98812121217</v>
      </c>
      <c r="BM45" s="62">
        <f>IF('2017 Individual scores unweight'!BM45="","",'2017 Individual scores unweight'!BM45*'2017 Individual scores weighted'!CL45)</f>
        <v>122869.6090909091</v>
      </c>
      <c r="BN45" s="62">
        <f>IF('2017 Individual scores unweight'!BN45="","",'2017 Individual scores unweight'!BN45*'2017 Individual scores weighted'!CL45)</f>
        <v>100115.97777777778</v>
      </c>
      <c r="BO45" s="62">
        <f>IF('2017 Individual scores unweight'!BO45="","",'2017 Individual scores unweight'!BO45*'2017 Individual scores weighted'!CL45)</f>
        <v>110127.57555555557</v>
      </c>
      <c r="BP45" s="62">
        <f>IF('2017 Individual scores unweight'!BP45="","",'2017 Individual scores unweight'!BP45*'2017 Individual scores weighted'!CL45)</f>
        <v>104666.70404040405</v>
      </c>
      <c r="BQ45" s="62">
        <f>IF('2017 Individual scores unweight'!BQ45="","",'2017 Individual scores unweight'!BQ45*'2017 Individual scores weighted'!CL45)</f>
        <v>154724.69292929291</v>
      </c>
      <c r="BR45" s="62">
        <f>IF('2017 Individual scores unweight'!BR45="","",'2017 Individual scores unweight'!BR45*'2017 Individual scores weighted'!CL45)</f>
        <v>91772.979629629626</v>
      </c>
      <c r="BS45" s="62">
        <f>IF('2017 Individual scores unweight'!BS45="","",'2017 Individual scores unweight'!BS45*'2017 Individual scores weighted'!CL45)</f>
        <v>166779.74182692307</v>
      </c>
      <c r="BT45" s="62">
        <f>IF('2017 Individual scores unweight'!BT45="","",'2017 Individual scores unweight'!BT45*'2017 Individual scores weighted'!CL45)</f>
        <v>173277.65384615384</v>
      </c>
      <c r="BU45" s="62">
        <f>IF('2017 Individual scores unweight'!BU45="","",'2017 Individual scores unweight'!BU45*'2017 Individual scores weighted'!CL45)</f>
        <v>104287.47685185185</v>
      </c>
      <c r="BV45" s="62">
        <f>IF('2017 Individual scores unweight'!BV45="","",'2017 Individual scores unweight'!BV45*'2017 Individual scores weighted'!CL45)</f>
        <v>381210.83846153843</v>
      </c>
      <c r="BW45" s="62">
        <f>IF('2017 Individual scores unweight'!BW45="","",'2017 Individual scores unweight'!BW45*'2017 Individual scores weighted'!CL45)</f>
        <v>8342.9981481481518</v>
      </c>
      <c r="BX45" s="62">
        <f>IF('2017 Individual scores unweight'!BX45="","",'2017 Individual scores unweight'!BX45*'2017 Individual scores weighted'!CL45)</f>
        <v>220019.83577872743</v>
      </c>
      <c r="BY45" s="62">
        <f>IF('2017 Individual scores unweight'!BY45="","",'2017 Individual scores unweight'!BY45*'2017 Individual scores weighted'!CL45)</f>
        <v>321205.42870370368</v>
      </c>
      <c r="BZ45" s="62">
        <f>IF('2017 Individual scores unweight'!BZ45="","",'2017 Individual scores unweight'!BZ45*'2017 Individual scores weighted'!CL45)</f>
        <v>273393.63162393164</v>
      </c>
      <c r="CA45" s="62">
        <f>IF('2017 Individual scores unweight'!CA45="","",'2017 Individual scores unweight'!CA45*'2017 Individual scores weighted'!CL45)</f>
        <v>65460.447008546995</v>
      </c>
      <c r="CB45" s="62">
        <f>IF('2017 Individual scores unweight'!CB45="","",'2017 Individual scores unweight'!CB45*'2017 Individual scores weighted'!CL45)</f>
        <v>381210.83846153843</v>
      </c>
      <c r="CC45" s="62">
        <f>IF('2017 Individual scores unweight'!CC45="","",'2017 Individual scores unweight'!CC45*'2017 Individual scores weighted'!CL45)</f>
        <v>246439.32991452992</v>
      </c>
      <c r="CD45" s="62">
        <f>IF('2017 Individual scores unweight'!CD45="","",'2017 Individual scores unweight'!CD45*'2017 Individual scores weighted'!CL45)</f>
        <v>204782.68181818182</v>
      </c>
      <c r="CE45" s="62">
        <f>IF('2017 Individual scores unweight'!CE45="","",'2017 Individual scores unweight'!CE45*'2017 Individual scores weighted'!CL45)</f>
        <v>191130.50303030302</v>
      </c>
      <c r="CF45" s="62">
        <f>IF('2017 Individual scores unweight'!CF45="","",'2017 Individual scores unweight'!CF45*'2017 Individual scores weighted'!CL45)</f>
        <v>180208.76</v>
      </c>
      <c r="CG45" s="62">
        <f>IF('2017 Individual scores unweight'!CG45="","",'2017 Individual scores unweight'!CG45*'2017 Individual scores weighted'!CL45)</f>
        <v>190220.35777777777</v>
      </c>
      <c r="CH45" s="62">
        <f>IF('2017 Individual scores unweight'!CH45="","",'2017 Individual scores unweight'!CH45*'2017 Individual scores weighted'!CL45)</f>
        <v>381210.83846153843</v>
      </c>
      <c r="CI45" s="62">
        <f>IF('2017 Individual scores unweight'!CI45="","",'2017 Individual scores unweight'!CI45*'2017 Individual scores weighted'!CL45)</f>
        <v>211783.79914529913</v>
      </c>
      <c r="CJ45" s="62">
        <f>IF('2017 Individual scores unweight'!CJ45="","",'2017 Individual scores unweight'!CJ45*'2017 Individual scores weighted'!CL45)</f>
        <v>337891.42499999999</v>
      </c>
      <c r="CK45" s="62">
        <f>IF('2017 Individual scores unweight'!CK45="","",'2017 Individual scores unweight'!CK45*'2017 Individual scores weighted'!CL45)</f>
        <v>225260.95</v>
      </c>
      <c r="CL45">
        <v>4505.2190000000001</v>
      </c>
    </row>
    <row r="46" spans="1:90">
      <c r="A46" s="60" t="s">
        <v>127</v>
      </c>
      <c r="B46" s="61" t="s">
        <v>154</v>
      </c>
      <c r="C46" s="62">
        <f>IF('2017 Individual scores unweight'!C46="","",'2017 Individual scores unweight'!C46*'2017 Individual scores weighted'!CL46)</f>
        <v>1286795.3999999999</v>
      </c>
      <c r="D46" s="62">
        <f>IF('2017 Individual scores unweight'!D46="","",'2017 Individual scores unweight'!D46*'2017 Individual scores weighted'!CL46)</f>
        <v>1022837.369230769</v>
      </c>
      <c r="E46" s="62">
        <f>IF('2017 Individual scores unweight'!E46="","",'2017 Individual scores unweight'!E46*'2017 Individual scores weighted'!CL46)</f>
        <v>1187811.1384615384</v>
      </c>
      <c r="F46" s="62">
        <f>IF('2017 Individual scores unweight'!F46="","",'2017 Individual scores unweight'!F46*'2017 Individual scores weighted'!CL46)</f>
        <v>917437.46111111098</v>
      </c>
      <c r="G46" s="62">
        <f>IF('2017 Individual scores unweight'!G46="","",'2017 Individual scores unweight'!G46*'2017 Individual scores weighted'!CL46)</f>
        <v>1286795.3999999999</v>
      </c>
      <c r="H46" s="62">
        <f>IF('2017 Individual scores unweight'!H46="","",'2017 Individual scores unweight'!H46*'2017 Individual scores weighted'!CL46)</f>
        <v>1000840.8666666666</v>
      </c>
      <c r="I46" s="62">
        <f>IF('2017 Individual scores unweight'!I46="","",'2017 Individual scores unweight'!I46*'2017 Individual scores weighted'!CL46)</f>
        <v>1286795.3999999999</v>
      </c>
      <c r="J46" s="62">
        <f>IF('2017 Individual scores unweight'!J46="","",'2017 Individual scores unweight'!J46*'2017 Individual scores weighted'!CL46)</f>
        <v>868861.85128205107</v>
      </c>
      <c r="K46" s="62">
        <f>IF('2017 Individual scores unweight'!K46="","",'2017 Individual scores unweight'!K46*'2017 Individual scores weighted'!CL46)</f>
        <v>868861.85128205107</v>
      </c>
      <c r="L46" s="62">
        <f>IF('2017 Individual scores unweight'!L46="","",'2017 Individual scores unweight'!L46*'2017 Individual scores weighted'!CL46)</f>
        <v>857863.59999999986</v>
      </c>
      <c r="M46" s="62">
        <f>IF('2017 Individual scores unweight'!M46="","",'2017 Individual scores unweight'!M46*'2017 Individual scores weighted'!CL46)</f>
        <v>1088826.8769230768</v>
      </c>
      <c r="N46" s="62">
        <f>IF('2017 Individual scores unweight'!N46="","",'2017 Individual scores unweight'!N46*'2017 Individual scores weighted'!CL46)</f>
        <v>766878.06666666665</v>
      </c>
      <c r="O46" s="62">
        <f>IF('2017 Individual scores unweight'!O46="","",'2017 Individual scores unweight'!O46*'2017 Individual scores weighted'!CL46)</f>
        <v>1286795.3999999999</v>
      </c>
      <c r="P46" s="62">
        <f>IF('2017 Individual scores unweight'!P46="","",'2017 Individual scores unweight'!P46*'2017 Individual scores weighted'!CL46)</f>
        <v>769877.58974358975</v>
      </c>
      <c r="Q46" s="62">
        <f>IF('2017 Individual scores unweight'!Q46="","",'2017 Individual scores unweight'!Q46*'2017 Individual scores weighted'!CL46)</f>
        <v>1187811.1384615384</v>
      </c>
      <c r="R46" s="62">
        <f>IF('2017 Individual scores unweight'!R46="","",'2017 Individual scores unweight'!R46*'2017 Individual scores weighted'!CL46)</f>
        <v>714886.33333333337</v>
      </c>
      <c r="S46" s="62">
        <f>IF('2017 Individual scores unweight'!S46="","",'2017 Individual scores unweight'!S46*'2017 Individual scores weighted'!CL46)</f>
        <v>1166364.5484615383</v>
      </c>
      <c r="T46" s="62">
        <f>IF('2017 Individual scores unweight'!T46="","",'2017 Individual scores unweight'!T46*'2017 Individual scores weighted'!CL46)</f>
        <v>849848.2077777778</v>
      </c>
      <c r="U46" s="62">
        <f>IF('2017 Individual scores unweight'!U46="","",'2017 Individual scores unweight'!U46*'2017 Individual scores weighted'!CL46)</f>
        <v>1088826.8769230768</v>
      </c>
      <c r="V46" s="62">
        <f>IF('2017 Individual scores unweight'!V46="","",'2017 Individual scores unweight'!V46*'2017 Individual scores weighted'!CL46)</f>
        <v>948849.13333333342</v>
      </c>
      <c r="W46" s="62">
        <f>IF('2017 Individual scores unweight'!W46="","",'2017 Individual scores unweight'!W46*'2017 Individual scores weighted'!CL46)</f>
        <v>1187811.1384615384</v>
      </c>
      <c r="X46" s="62">
        <f>IF('2017 Individual scores unweight'!X46="","",'2017 Individual scores unweight'!X46*'2017 Individual scores weighted'!CL46)</f>
        <v>822119.28333333333</v>
      </c>
      <c r="Y46" s="62">
        <f>IF('2017 Individual scores unweight'!Y46="","",'2017 Individual scores unweight'!Y46*'2017 Individual scores weighted'!CL46)</f>
        <v>1088826.8769230768</v>
      </c>
      <c r="Z46" s="62">
        <f>IF('2017 Individual scores unweight'!Z46="","",'2017 Individual scores unweight'!Z46*'2017 Individual scores weighted'!CL46)</f>
        <v>831867.7333333334</v>
      </c>
      <c r="AA46" s="62">
        <f>IF('2017 Individual scores unweight'!AA46="","",'2017 Individual scores unweight'!AA46*'2017 Individual scores weighted'!CL46)</f>
        <v>1179562.45</v>
      </c>
      <c r="AB46" s="62">
        <f>IF('2017 Individual scores unweight'!AB46="","",'2017 Individual scores unweight'!AB46*'2017 Individual scores weighted'!CL46)</f>
        <v>740882.2</v>
      </c>
      <c r="AC46" s="62">
        <f>IF('2017 Individual scores unweight'!AC46="","",'2017 Individual scores unweight'!AC46*'2017 Individual scores weighted'!CL46)</f>
        <v>1286795.3999999999</v>
      </c>
      <c r="AD46" s="62">
        <f>IF('2017 Individual scores unweight'!AD46="","",'2017 Individual scores unweight'!AD46*'2017 Individual scores weighted'!CL46)</f>
        <v>905522.68888888881</v>
      </c>
      <c r="AE46" s="62">
        <f>IF('2017 Individual scores unweight'!AE46="","",'2017 Individual scores unweight'!AE46*'2017 Individual scores weighted'!CL46)</f>
        <v>802872.34358974348</v>
      </c>
      <c r="AF46" s="62">
        <f>IF('2017 Individual scores unweight'!AF46="","",'2017 Individual scores unweight'!AF46*'2017 Individual scores weighted'!CL46)</f>
        <v>956847.86153846164</v>
      </c>
      <c r="AG46" s="62">
        <f>IF('2017 Individual scores unweight'!AG46="","",'2017 Individual scores unweight'!AG46*'2017 Individual scores weighted'!CL46)</f>
        <v>934851.35897435888</v>
      </c>
      <c r="AH46" s="62">
        <f>IF('2017 Individual scores unweight'!AH46="","",'2017 Individual scores unweight'!AH46*'2017 Individual scores weighted'!CL46)</f>
        <v>1286795.3999999999</v>
      </c>
      <c r="AI46" s="62">
        <f>IF('2017 Individual scores unweight'!AI46="","",'2017 Individual scores unweight'!AI46*'2017 Individual scores weighted'!CL46)</f>
        <v>922853.26666666649</v>
      </c>
      <c r="AJ46" s="62">
        <f>IF('2017 Individual scores unweight'!AJ46="","",'2017 Individual scores unweight'!AJ46*'2017 Individual scores weighted'!CL46)</f>
        <v>1088826.8769230768</v>
      </c>
      <c r="AK46" s="62">
        <f>IF('2017 Individual scores unweight'!AK46="","",'2017 Individual scores unweight'!AK46*'2017 Individual scores weighted'!CL46)</f>
        <v>792873.93333333335</v>
      </c>
      <c r="AL46" s="62">
        <f>IF('2017 Individual scores unweight'!AL46="","",'2017 Individual scores unweight'!AL46*'2017 Individual scores weighted'!CL46)</f>
        <v>1088826.8769230768</v>
      </c>
      <c r="AM46" s="62">
        <f>IF('2017 Individual scores unweight'!AM46="","",'2017 Individual scores unweight'!AM46*'2017 Individual scores weighted'!CL46)</f>
        <v>740882.2</v>
      </c>
      <c r="AN46" s="62">
        <f>IF('2017 Individual scores unweight'!AN46="","",'2017 Individual scores unweight'!AN46*'2017 Individual scores weighted'!CL46)</f>
        <v>989842.61538461549</v>
      </c>
      <c r="AO46" s="62">
        <f>IF('2017 Individual scores unweight'!AO46="","",'2017 Individual scores unweight'!AO46*'2017 Individual scores weighted'!CL46)</f>
        <v>571909.06666666665</v>
      </c>
      <c r="AP46" s="62">
        <f>IF('2017 Individual scores unweight'!AP46="","",'2017 Individual scores unweight'!AP46*'2017 Individual scores weighted'!CL46)</f>
        <v>1286795.3999999999</v>
      </c>
      <c r="AQ46" s="62">
        <f>IF('2017 Individual scores unweight'!AQ46="","",'2017 Individual scores unweight'!AQ46*'2017 Individual scores weighted'!CL46)</f>
        <v>637898.57435897435</v>
      </c>
      <c r="AR46" s="62">
        <f>IF('2017 Individual scores unweight'!AR46="","",'2017 Individual scores unweight'!AR46*'2017 Individual scores weighted'!CL46)</f>
        <v>818869.79999999993</v>
      </c>
      <c r="AS46" s="62">
        <f>IF('2017 Individual scores unweight'!AS46="","",'2017 Individual scores unweight'!AS46*'2017 Individual scores weighted'!CL46)</f>
        <v>571909.06666666665</v>
      </c>
      <c r="AT46" s="62">
        <f>IF('2017 Individual scores unweight'!AT46="","",'2017 Individual scores unweight'!AT46*'2017 Individual scores weighted'!CL46)</f>
        <v>929352.23333333316</v>
      </c>
      <c r="AU46" s="62">
        <f>IF('2017 Individual scores unweight'!AU46="","",'2017 Individual scores unweight'!AU46*'2017 Individual scores weighted'!CL46)</f>
        <v>810204.51111111103</v>
      </c>
      <c r="AV46" s="62">
        <f>IF('2017 Individual scores unweight'!AV46="","",'2017 Individual scores unweight'!AV46*'2017 Individual scores weighted'!CL46)</f>
        <v>810204.51111111103</v>
      </c>
      <c r="AW46" s="62">
        <f>IF('2017 Individual scores unweight'!AW46="","",'2017 Individual scores unweight'!AW46*'2017 Individual scores weighted'!CL46)</f>
        <v>965096.54999999993</v>
      </c>
      <c r="AX46" s="62">
        <f>IF('2017 Individual scores unweight'!AX46="","",'2017 Individual scores unweight'!AX46*'2017 Individual scores weighted'!CL46)</f>
        <v>758879.33846153843</v>
      </c>
      <c r="AY46" s="62">
        <f>IF('2017 Individual scores unweight'!AY46="","",'2017 Individual scores unweight'!AY46*'2017 Individual scores weighted'!CL46)</f>
        <v>780875.84102564096</v>
      </c>
      <c r="AZ46" s="62">
        <f>IF('2017 Individual scores unweight'!AZ46="","",'2017 Individual scores unweight'!AZ46*'2017 Individual scores weighted'!CL46)</f>
        <v>1148217.4338461538</v>
      </c>
      <c r="BA46" s="62">
        <f>IF('2017 Individual scores unweight'!BA46="","",'2017 Individual scores unweight'!BA46*'2017 Individual scores weighted'!CL46)</f>
        <v>996941.48666666669</v>
      </c>
      <c r="BB46" s="62">
        <f>IF('2017 Individual scores unweight'!BB46="","",'2017 Individual scores unweight'!BB46*'2017 Individual scores weighted'!CL46)</f>
        <v>1187811.1384615384</v>
      </c>
      <c r="BC46" s="62">
        <f>IF('2017 Individual scores unweight'!BC46="","",'2017 Individual scores unweight'!BC46*'2017 Individual scores weighted'!CL46)</f>
        <v>1000840.8666666666</v>
      </c>
      <c r="BD46" s="62">
        <f>IF('2017 Individual scores unweight'!BD46="","",'2017 Individual scores unweight'!BD46*'2017 Individual scores weighted'!CL46)</f>
        <v>1187811.1384615384</v>
      </c>
      <c r="BE46" s="62">
        <f>IF('2017 Individual scores unweight'!BE46="","",'2017 Individual scores unweight'!BE46*'2017 Individual scores weighted'!CL46)</f>
        <v>1024670.4111111109</v>
      </c>
      <c r="BF46" s="62">
        <f>IF('2017 Individual scores unweight'!BF46="","",'2017 Individual scores unweight'!BF46*'2017 Individual scores weighted'!CL46)</f>
        <v>1088826.8769230768</v>
      </c>
      <c r="BG46" s="62">
        <f>IF('2017 Individual scores unweight'!BG46="","",'2017 Individual scores unweight'!BG46*'2017 Individual scores weighted'!CL46)</f>
        <v>1078828.4666666666</v>
      </c>
      <c r="BH46" s="62">
        <f>IF('2017 Individual scores unweight'!BH46="","",'2017 Individual scores unweight'!BH46*'2017 Individual scores weighted'!CL46)</f>
        <v>1088826.8769230768</v>
      </c>
      <c r="BI46" s="62">
        <f>IF('2017 Individual scores unweight'!BI46="","",'2017 Individual scores unweight'!BI46*'2017 Individual scores weighted'!CL46)</f>
        <v>831867.7333333334</v>
      </c>
      <c r="BJ46" s="62">
        <f>IF('2017 Individual scores unweight'!BJ46="","",'2017 Individual scores unweight'!BJ46*'2017 Individual scores weighted'!CL46)</f>
        <v>1187811.1384615384</v>
      </c>
      <c r="BK46" s="62">
        <f>IF('2017 Individual scores unweight'!BK46="","",'2017 Individual scores unweight'!BK46*'2017 Individual scores weighted'!CL46)</f>
        <v>1048499.9555555555</v>
      </c>
      <c r="BL46" s="62">
        <f>IF('2017 Individual scores unweight'!BL46="","",'2017 Individual scores unweight'!BL46*'2017 Individual scores weighted'!CL46)</f>
        <v>951448.72</v>
      </c>
      <c r="BM46" s="62">
        <f>IF('2017 Individual scores unweight'!BM46="","",'2017 Individual scores unweight'!BM46*'2017 Individual scores weighted'!CL46)</f>
        <v>584907</v>
      </c>
      <c r="BN46" s="62">
        <f>IF('2017 Individual scores unweight'!BN46="","",'2017 Individual scores unweight'!BN46*'2017 Individual scores weighted'!CL46)</f>
        <v>324948.33333333331</v>
      </c>
      <c r="BO46" s="62">
        <f>IF('2017 Individual scores unweight'!BO46="","",'2017 Individual scores unweight'!BO46*'2017 Individual scores weighted'!CL46)</f>
        <v>233962.79999999996</v>
      </c>
      <c r="BP46" s="62">
        <f>IF('2017 Individual scores unweight'!BP46="","",'2017 Individual scores unweight'!BP46*'2017 Individual scores weighted'!CL46)</f>
        <v>311950.39999999997</v>
      </c>
      <c r="BQ46" s="62">
        <f>IF('2017 Individual scores unweight'!BQ46="","",'2017 Individual scores unweight'!BQ46*'2017 Individual scores weighted'!CL46)</f>
        <v>220964.86666666664</v>
      </c>
      <c r="BR46" s="62">
        <f>IF('2017 Individual scores unweight'!BR46="","",'2017 Individual scores unweight'!BR46*'2017 Individual scores weighted'!CL46)</f>
        <v>476590.88888888882</v>
      </c>
      <c r="BS46" s="62">
        <f>IF('2017 Individual scores unweight'!BS46="","",'2017 Individual scores unweight'!BS46*'2017 Individual scores weighted'!CL46)</f>
        <v>720385.45897435909</v>
      </c>
      <c r="BT46" s="62">
        <f>IF('2017 Individual scores unweight'!BT46="","",'2017 Individual scores unweight'!BT46*'2017 Individual scores weighted'!CL46)</f>
        <v>593905.56923076918</v>
      </c>
      <c r="BU46" s="62">
        <f>IF('2017 Individual scores unweight'!BU46="","",'2017 Individual scores unweight'!BU46*'2017 Individual scores weighted'!CL46)</f>
        <v>494921.30769230769</v>
      </c>
      <c r="BV46" s="62">
        <f>IF('2017 Individual scores unweight'!BV46="","",'2017 Individual scores unweight'!BV46*'2017 Individual scores weighted'!CL46)</f>
        <v>824868.84615384613</v>
      </c>
      <c r="BW46" s="62">
        <f>IF('2017 Individual scores unweight'!BW46="","",'2017 Individual scores unweight'!BW46*'2017 Individual scores weighted'!CL46)</f>
        <v>967846.11282051285</v>
      </c>
      <c r="BX46" s="62">
        <f>IF('2017 Individual scores unweight'!BX46="","",'2017 Individual scores unweight'!BX46*'2017 Individual scores weighted'!CL46)</f>
        <v>1099825.128205128</v>
      </c>
      <c r="BY46" s="62">
        <f>IF('2017 Individual scores unweight'!BY46="","",'2017 Individual scores unweight'!BY46*'2017 Individual scores weighted'!CL46)</f>
        <v>1110823.3794871795</v>
      </c>
      <c r="BZ46" s="62">
        <f>IF('2017 Individual scores unweight'!BZ46="","",'2017 Individual scores unweight'!BZ46*'2017 Individual scores weighted'!CL46)</f>
        <v>1099825.128205128</v>
      </c>
      <c r="CA46" s="62">
        <f>IF('2017 Individual scores unweight'!CA46="","",'2017 Individual scores unweight'!CA46*'2017 Individual scores weighted'!CL46)</f>
        <v>1088826.8769230768</v>
      </c>
      <c r="CB46" s="62">
        <f>IF('2017 Individual scores unweight'!CB46="","",'2017 Individual scores unweight'!CB46*'2017 Individual scores weighted'!CL46)</f>
        <v>1187811.1384615384</v>
      </c>
      <c r="CC46" s="62">
        <f>IF('2017 Individual scores unweight'!CC46="","",'2017 Individual scores unweight'!CC46*'2017 Individual scores weighted'!CL46)</f>
        <v>810204.51111111103</v>
      </c>
      <c r="CD46" s="62">
        <f>IF('2017 Individual scores unweight'!CD46="","",'2017 Individual scores unweight'!CD46*'2017 Individual scores weighted'!CL46)</f>
        <v>857863.59999999986</v>
      </c>
      <c r="CE46" s="62">
        <f>IF('2017 Individual scores unweight'!CE46="","",'2017 Individual scores unweight'!CE46*'2017 Individual scores weighted'!CL46)</f>
        <v>643397.69999999995</v>
      </c>
      <c r="CF46" s="62">
        <f>IF('2017 Individual scores unweight'!CF46="","",'2017 Individual scores unweight'!CF46*'2017 Individual scores weighted'!CL46)</f>
        <v>750630.65</v>
      </c>
      <c r="CG46" s="62">
        <f>IF('2017 Individual scores unweight'!CG46="","",'2017 Individual scores unweight'!CG46*'2017 Individual scores weighted'!CL46)</f>
        <v>490207.77142857143</v>
      </c>
      <c r="CH46" s="62">
        <f>IF('2017 Individual scores unweight'!CH46="","",'2017 Individual scores unweight'!CH46*'2017 Individual scores weighted'!CL46)</f>
        <v>1286795.3999999999</v>
      </c>
      <c r="CI46" s="62">
        <f>IF('2017 Individual scores unweight'!CI46="","",'2017 Individual scores unweight'!CI46*'2017 Individual scores weighted'!CL46)</f>
        <v>659895.07692307688</v>
      </c>
      <c r="CJ46" s="62">
        <f>IF('2017 Individual scores unweight'!CJ46="","",'2017 Individual scores unweight'!CJ46*'2017 Individual scores weighted'!CL46)</f>
        <v>1187811.1384615384</v>
      </c>
      <c r="CK46" s="62">
        <f>IF('2017 Individual scores unweight'!CK46="","",'2017 Individual scores unweight'!CK46*'2017 Individual scores weighted'!CL46)</f>
        <v>726801.10555555543</v>
      </c>
      <c r="CL46">
        <v>12867.954</v>
      </c>
    </row>
    <row r="47" spans="1:90">
      <c r="A47" s="60" t="s">
        <v>115</v>
      </c>
      <c r="B47" s="61" t="s">
        <v>155</v>
      </c>
      <c r="C47" s="62">
        <f>IF('2017 Individual scores unweight'!C47="","",'2017 Individual scores unweight'!C47*'2017 Individual scores weighted'!CL47)</f>
        <v>56026.8</v>
      </c>
      <c r="D47" s="62">
        <f>IF('2017 Individual scores unweight'!D47="","",'2017 Individual scores unweight'!D47*'2017 Individual scores weighted'!CL47)</f>
        <v>56221.337499999994</v>
      </c>
      <c r="E47" s="62">
        <f>IF('2017 Individual scores unweight'!E47="","",'2017 Individual scores unweight'!E47*'2017 Individual scores weighted'!CL47)</f>
        <v>97009.366666666669</v>
      </c>
      <c r="F47" s="62">
        <f>IF('2017 Individual scores unweight'!F47="","",'2017 Individual scores unweight'!F47*'2017 Individual scores weighted'!CL47)</f>
        <v>60630.854166666664</v>
      </c>
      <c r="G47" s="62">
        <f>IF('2017 Individual scores unweight'!G47="","",'2017 Individual scores unweight'!G47*'2017 Individual scores weighted'!CL47)</f>
        <v>46689</v>
      </c>
      <c r="H47" s="62">
        <f>IF('2017 Individual scores unweight'!H47="","",'2017 Individual scores unweight'!H47*'2017 Individual scores weighted'!CL47)</f>
        <v>37795.857142857138</v>
      </c>
      <c r="I47" s="62">
        <f>IF('2017 Individual scores unweight'!I47="","",'2017 Individual scores unweight'!I47*'2017 Individual scores weighted'!CL47)</f>
        <v>74702.399999999994</v>
      </c>
      <c r="J47" s="62">
        <f>IF('2017 Individual scores unweight'!J47="","",'2017 Individual scores unweight'!J47*'2017 Individual scores weighted'!CL47)</f>
        <v>55433.923809523811</v>
      </c>
      <c r="K47" s="62">
        <f>IF('2017 Individual scores unweight'!K47="","",'2017 Individual scores unweight'!K47*'2017 Individual scores weighted'!CL47)</f>
        <v>55853.877777777787</v>
      </c>
      <c r="L47" s="62">
        <f>IF('2017 Individual scores unweight'!L47="","",'2017 Individual scores unweight'!L47*'2017 Individual scores weighted'!CL47)</f>
        <v>58793.55555555554</v>
      </c>
      <c r="M47" s="62">
        <f>IF('2017 Individual scores unweight'!M47="","",'2017 Individual scores unweight'!M47*'2017 Individual scores weighted'!CL47)</f>
        <v>79371.3</v>
      </c>
      <c r="N47" s="62">
        <f>IF('2017 Individual scores unweight'!N47="","",'2017 Individual scores unweight'!N47*'2017 Individual scores weighted'!CL47)</f>
        <v>67612.588888888873</v>
      </c>
      <c r="O47" s="62">
        <f>IF('2017 Individual scores unweight'!O47="","",'2017 Individual scores unweight'!O47*'2017 Individual scores weighted'!CL47)</f>
        <v>114647.43333333332</v>
      </c>
      <c r="P47" s="62">
        <f>IF('2017 Individual scores unweight'!P47="","",'2017 Individual scores unweight'!P47*'2017 Individual scores weighted'!CL47)</f>
        <v>74331.852380952376</v>
      </c>
      <c r="Q47" s="62">
        <f>IF('2017 Individual scores unweight'!Q47="","",'2017 Individual scores unweight'!Q47*'2017 Individual scores weighted'!CL47)</f>
        <v>108613.35789473684</v>
      </c>
      <c r="R47" s="62">
        <f>IF('2017 Individual scores unweight'!R47="","",'2017 Individual scores unweight'!R47*'2017 Individual scores weighted'!CL47)</f>
        <v>50709.441666666658</v>
      </c>
      <c r="S47" s="62">
        <f>IF('2017 Individual scores unweight'!S47="","",'2017 Individual scores unweight'!S47*'2017 Individual scores weighted'!CL47)</f>
        <v>100388.4489122807</v>
      </c>
      <c r="T47" s="62">
        <f>IF('2017 Individual scores unweight'!T47="","",'2017 Individual scores unweight'!T47*'2017 Individual scores weighted'!CL47)</f>
        <v>59012.926246867159</v>
      </c>
      <c r="U47" s="62">
        <f>IF('2017 Individual scores unweight'!U47="","",'2017 Individual scores unweight'!U47*'2017 Individual scores weighted'!CL47)</f>
        <v>114647.43333333332</v>
      </c>
      <c r="V47" s="62">
        <f>IF('2017 Individual scores unweight'!V47="","",'2017 Individual scores unweight'!V47*'2017 Individual scores weighted'!CL47)</f>
        <v>68347.508333333331</v>
      </c>
      <c r="W47" s="62">
        <f>IF('2017 Individual scores unweight'!W47="","",'2017 Individual scores unweight'!W47*'2017 Individual scores weighted'!CL47)</f>
        <v>84662.720000000001</v>
      </c>
      <c r="X47" s="62">
        <f>IF('2017 Individual scores unweight'!X47="","",'2017 Individual scores unweight'!X47*'2017 Individual scores weighted'!CL47)</f>
        <v>59213.509523809516</v>
      </c>
      <c r="Y47" s="62">
        <f>IF('2017 Individual scores unweight'!Y47="","",'2017 Individual scores unweight'!Y47*'2017 Individual scores weighted'!CL47)</f>
        <v>108613.35789473684</v>
      </c>
      <c r="Z47" s="62">
        <f>IF('2017 Individual scores unweight'!Z47="","",'2017 Individual scores unweight'!Z47*'2017 Individual scores weighted'!CL47)</f>
        <v>47344.284210526312</v>
      </c>
      <c r="AA47" s="62">
        <f>IF('2017 Individual scores unweight'!AA47="","",'2017 Individual scores unweight'!AA47*'2017 Individual scores weighted'!CL47)</f>
        <v>79371.3</v>
      </c>
      <c r="AB47" s="62">
        <f>IF('2017 Individual scores unweight'!AB47="","",'2017 Individual scores unweight'!AB47*'2017 Individual scores weighted'!CL47)</f>
        <v>46299.924999999996</v>
      </c>
      <c r="AC47" s="62">
        <f>IF('2017 Individual scores unweight'!AC47="","",'2017 Individual scores unweight'!AC47*'2017 Individual scores weighted'!CL47)</f>
        <v>114647.43333333332</v>
      </c>
      <c r="AD47" s="62">
        <f>IF('2017 Individual scores unweight'!AD47="","",'2017 Individual scores unweight'!AD47*'2017 Individual scores weighted'!CL47)</f>
        <v>73859.40416666666</v>
      </c>
      <c r="AE47" s="62">
        <f>IF('2017 Individual scores unweight'!AE47="","",'2017 Individual scores unweight'!AE47*'2017 Individual scores weighted'!CL47)</f>
        <v>68592.481481481489</v>
      </c>
      <c r="AF47" s="62">
        <f>IF('2017 Individual scores unweight'!AF47="","",'2017 Individual scores unweight'!AF47*'2017 Individual scores weighted'!CL47)</f>
        <v>74471.837037037039</v>
      </c>
      <c r="AG47" s="62">
        <f>IF('2017 Individual scores unweight'!AG47="","",'2017 Individual scores unweight'!AG47*'2017 Individual scores weighted'!CL47)</f>
        <v>65652.803703703699</v>
      </c>
      <c r="AH47" s="62">
        <f>IF('2017 Individual scores unweight'!AH47="","",'2017 Individual scores unweight'!AH47*'2017 Individual scores weighted'!CL47)</f>
        <v>133677.97894736839</v>
      </c>
      <c r="AI47" s="62">
        <f>IF('2017 Individual scores unweight'!AI47="","",'2017 Individual scores unweight'!AI47*'2017 Individual scores weighted'!CL47)</f>
        <v>81331.085185185177</v>
      </c>
      <c r="AJ47" s="62">
        <f>IF('2017 Individual scores unweight'!AJ47="","",'2017 Individual scores unweight'!AJ47*'2017 Individual scores weighted'!CL47)</f>
        <v>132285.5</v>
      </c>
      <c r="AK47" s="62">
        <f>IF('2017 Individual scores unweight'!AK47="","",'2017 Individual scores unweight'!AK47*'2017 Individual scores weighted'!CL47)</f>
        <v>84040.2</v>
      </c>
      <c r="AL47" s="62">
        <f>IF('2017 Individual scores unweight'!AL47="","",'2017 Individual scores unweight'!AL47*'2017 Individual scores weighted'!CL47)</f>
        <v>116968.23157894735</v>
      </c>
      <c r="AM47" s="62">
        <f>IF('2017 Individual scores unweight'!AM47="","",'2017 Individual scores unweight'!AM47*'2017 Individual scores weighted'!CL47)</f>
        <v>64327.066666666673</v>
      </c>
      <c r="AN47" s="62">
        <f>IF('2017 Individual scores unweight'!AN47="","",'2017 Individual scores unweight'!AN47*'2017 Individual scores weighted'!CL47)</f>
        <v>79371.3</v>
      </c>
      <c r="AO47" s="62">
        <f>IF('2017 Individual scores unweight'!AO47="","",'2017 Individual scores unweight'!AO47*'2017 Individual scores weighted'!CL47)</f>
        <v>44095.166666666664</v>
      </c>
      <c r="AP47" s="62">
        <f>IF('2017 Individual scores unweight'!AP47="","",'2017 Individual scores unweight'!AP47*'2017 Individual scores weighted'!CL47)</f>
        <v>123466.46666666667</v>
      </c>
      <c r="AQ47" s="62">
        <f>IF('2017 Individual scores unweight'!AQ47="","",'2017 Individual scores unweight'!AQ47*'2017 Individual scores weighted'!CL47)</f>
        <v>63937.991666666669</v>
      </c>
      <c r="AR47" s="62">
        <f>IF('2017 Individual scores unweight'!AR47="","",'2017 Individual scores unweight'!AR47*'2017 Individual scores weighted'!CL47)</f>
        <v>39685.65</v>
      </c>
      <c r="AS47" s="62">
        <f>IF('2017 Individual scores unweight'!AS47="","",'2017 Individual scores unweight'!AS47*'2017 Individual scores weighted'!CL47)</f>
        <v>35276.133333333331</v>
      </c>
      <c r="AT47" s="62">
        <f>IF('2017 Individual scores unweight'!AT47="","",'2017 Individual scores unweight'!AT47*'2017 Individual scores weighted'!CL47)</f>
        <v>91903.610526315781</v>
      </c>
      <c r="AU47" s="62">
        <f>IF('2017 Individual scores unweight'!AU47="","",'2017 Individual scores unweight'!AU47*'2017 Individual scores weighted'!CL47)</f>
        <v>86333.694736842095</v>
      </c>
      <c r="AV47" s="62">
        <f>IF('2017 Individual scores unweight'!AV47="","",'2017 Individual scores unweight'!AV47*'2017 Individual scores weighted'!CL47)</f>
        <v>66838.989473684211</v>
      </c>
      <c r="AW47" s="62">
        <f>IF('2017 Individual scores unweight'!AW47="","",'2017 Individual scores unweight'!AW47*'2017 Individual scores weighted'!CL47)</f>
        <v>93760.249122807014</v>
      </c>
      <c r="AX47" s="62">
        <f>IF('2017 Individual scores unweight'!AX47="","",'2017 Individual scores unweight'!AX47*'2017 Individual scores weighted'!CL47)</f>
        <v>118824.87017543858</v>
      </c>
      <c r="AY47" s="62">
        <f>IF('2017 Individual scores unweight'!AY47="","",'2017 Individual scores unweight'!AY47*'2017 Individual scores weighted'!CL47)</f>
        <v>75739.93333333332</v>
      </c>
      <c r="AZ47" s="62">
        <f>IF('2017 Individual scores unweight'!AZ47="","",'2017 Individual scores unweight'!AZ47*'2017 Individual scores weighted'!CL47)</f>
        <v>96567.0498245614</v>
      </c>
      <c r="BA47" s="62">
        <f>IF('2017 Individual scores unweight'!BA47="","",'2017 Individual scores unweight'!BA47*'2017 Individual scores weighted'!CL47)</f>
        <v>73781.769689865687</v>
      </c>
      <c r="BB47" s="62">
        <f>IF('2017 Individual scores unweight'!BB47="","",'2017 Individual scores unweight'!BB47*'2017 Individual scores weighted'!CL47)</f>
        <v>105828.39999999998</v>
      </c>
      <c r="BC47" s="62">
        <f>IF('2017 Individual scores unweight'!BC47="","",'2017 Individual scores unweight'!BC47*'2017 Individual scores weighted'!CL47)</f>
        <v>72904.0088888889</v>
      </c>
      <c r="BD47" s="62">
        <f>IF('2017 Individual scores unweight'!BD47="","",'2017 Individual scores unweight'!BD47*'2017 Individual scores weighted'!CL47)</f>
        <v>58484.115789473675</v>
      </c>
      <c r="BE47" s="62">
        <f>IF('2017 Individual scores unweight'!BE47="","",'2017 Individual scores unweight'!BE47*'2017 Individual scores weighted'!CL47)</f>
        <v>65512.81904761905</v>
      </c>
      <c r="BF47" s="62">
        <f>IF('2017 Individual scores unweight'!BF47="","",'2017 Individual scores unweight'!BF47*'2017 Individual scores weighted'!CL47)</f>
        <v>102715.79999999999</v>
      </c>
      <c r="BG47" s="62">
        <f>IF('2017 Individual scores unweight'!BG47="","",'2017 Individual scores unweight'!BG47*'2017 Individual scores weighted'!CL47)</f>
        <v>71909.04102564101</v>
      </c>
      <c r="BH47" s="62">
        <f>IF('2017 Individual scores unweight'!BH47="","",'2017 Individual scores unweight'!BH47*'2017 Individual scores weighted'!CL47)</f>
        <v>74702.399999999994</v>
      </c>
      <c r="BI47" s="62">
        <f>IF('2017 Individual scores unweight'!BI47="","",'2017 Individual scores unweight'!BI47*'2017 Individual scores weighted'!CL47)</f>
        <v>61054.846153846149</v>
      </c>
      <c r="BJ47" s="62">
        <f>IF('2017 Individual scores unweight'!BJ47="","",'2017 Individual scores unweight'!BJ47*'2017 Individual scores weighted'!CL47)</f>
        <v>141104.53333333333</v>
      </c>
      <c r="BK47" s="62">
        <f>IF('2017 Individual scores unweight'!BK47="","",'2017 Individual scores unweight'!BK47*'2017 Individual scores weighted'!CL47)</f>
        <v>97528.133333333317</v>
      </c>
      <c r="BL47" s="62">
        <f>IF('2017 Individual scores unweight'!BL47="","",'2017 Individual scores unweight'!BL47*'2017 Individual scores weighted'!CL47)</f>
        <v>108169.64337301588</v>
      </c>
      <c r="BM47" s="62">
        <f>IF('2017 Individual scores unweight'!BM47="","",'2017 Individual scores unweight'!BM47*'2017 Individual scores weighted'!CL47)</f>
        <v>64672.911111111105</v>
      </c>
      <c r="BN47" s="62">
        <f>IF('2017 Individual scores unweight'!BN47="","",'2017 Individual scores unweight'!BN47*'2017 Individual scores weighted'!CL47)</f>
        <v>49134.614285714277</v>
      </c>
      <c r="BO47" s="62">
        <f>IF('2017 Individual scores unweight'!BO47="","",'2017 Individual scores unweight'!BO47*'2017 Individual scores weighted'!CL47)</f>
        <v>41890.408333333333</v>
      </c>
      <c r="BP47" s="62">
        <f>IF('2017 Individual scores unweight'!BP47="","",'2017 Individual scores unweight'!BP47*'2017 Individual scores weighted'!CL47)</f>
        <v>45355.028571428571</v>
      </c>
      <c r="BQ47" s="62">
        <f>IF('2017 Individual scores unweight'!BQ47="","",'2017 Individual scores unweight'!BQ47*'2017 Individual scores weighted'!CL47)</f>
        <v>51811.820833333324</v>
      </c>
      <c r="BR47" s="62">
        <f>IF('2017 Individual scores unweight'!BR47="","",'2017 Individual scores unweight'!BR47*'2017 Individual scores weighted'!CL47)</f>
        <v>31562.856140350872</v>
      </c>
      <c r="BS47" s="62">
        <f>IF('2017 Individual scores unweight'!BS47="","",'2017 Individual scores unweight'!BS47*'2017 Individual scores weighted'!CL47)</f>
        <v>66439.296442495121</v>
      </c>
      <c r="BT47" s="62">
        <f>IF('2017 Individual scores unweight'!BT47="","",'2017 Individual scores unweight'!BT47*'2017 Individual scores weighted'!CL47)</f>
        <v>63125.712280701744</v>
      </c>
      <c r="BU47" s="62">
        <f>IF('2017 Individual scores unweight'!BU47="","",'2017 Individual scores unweight'!BU47*'2017 Individual scores weighted'!CL47)</f>
        <v>47034.844444444439</v>
      </c>
      <c r="BV47" s="62">
        <f>IF('2017 Individual scores unweight'!BV47="","",'2017 Individual scores unweight'!BV47*'2017 Individual scores weighted'!CL47)</f>
        <v>109541.67719298245</v>
      </c>
      <c r="BW47" s="62">
        <f>IF('2017 Individual scores unweight'!BW47="","",'2017 Individual scores unweight'!BW47*'2017 Individual scores weighted'!CL47)</f>
        <v>46054.951851851845</v>
      </c>
      <c r="BX47" s="62">
        <f>IF('2017 Individual scores unweight'!BX47="","",'2017 Individual scores unweight'!BX47*'2017 Individual scores weighted'!CL47)</f>
        <v>95874.75419103312</v>
      </c>
      <c r="BY47" s="62">
        <f>IF('2017 Individual scores unweight'!BY47="","",'2017 Individual scores unweight'!BY47*'2017 Individual scores weighted'!CL47)</f>
        <v>106756.7192982456</v>
      </c>
      <c r="BZ47" s="62">
        <f>IF('2017 Individual scores unweight'!BZ47="","",'2017 Individual scores unweight'!BZ47*'2017 Individual scores weighted'!CL47)</f>
        <v>95616.887719298247</v>
      </c>
      <c r="CA47" s="62">
        <f>IF('2017 Individual scores unweight'!CA47="","",'2017 Individual scores unweight'!CA47*'2017 Individual scores weighted'!CL47)</f>
        <v>85250.655555555539</v>
      </c>
      <c r="CB47" s="62">
        <f>IF('2017 Individual scores unweight'!CB47="","",'2017 Individual scores unweight'!CB47*'2017 Individual scores weighted'!CL47)</f>
        <v>116968.23157894735</v>
      </c>
      <c r="CC47" s="62">
        <f>IF('2017 Individual scores unweight'!CC47="","",'2017 Individual scores unweight'!CC47*'2017 Individual scores weighted'!CL47)</f>
        <v>79371.3</v>
      </c>
      <c r="CD47" s="62">
        <f>IF('2017 Individual scores unweight'!CD47="","",'2017 Individual scores unweight'!CD47*'2017 Individual scores weighted'!CL47)</f>
        <v>65364.599999999991</v>
      </c>
      <c r="CE47" s="62">
        <f>IF('2017 Individual scores unweight'!CE47="","",'2017 Individual scores unweight'!CE47*'2017 Individual scores weighted'!CL47)</f>
        <v>49386.586666666655</v>
      </c>
      <c r="CF47" s="62">
        <f>IF('2017 Individual scores unweight'!CF47="","",'2017 Individual scores unweight'!CF47*'2017 Individual scores weighted'!CL47)</f>
        <v>46689</v>
      </c>
      <c r="CG47" s="62">
        <f>IF('2017 Individual scores unweight'!CG47="","",'2017 Individual scores unweight'!CG47*'2017 Individual scores weighted'!CL47)</f>
        <v>40703.230769230766</v>
      </c>
      <c r="CH47" s="62">
        <f>IF('2017 Individual scores unweight'!CH47="","",'2017 Individual scores unweight'!CH47*'2017 Individual scores weighted'!CL47)</f>
        <v>56026.8</v>
      </c>
      <c r="CI47" s="62">
        <f>IF('2017 Individual scores unweight'!CI47="","",'2017 Individual scores unweight'!CI47*'2017 Individual scores weighted'!CL47)</f>
        <v>37627.875555555554</v>
      </c>
      <c r="CJ47" s="62">
        <f>IF('2017 Individual scores unweight'!CJ47="","",'2017 Individual scores unweight'!CJ47*'2017 Individual scores weighted'!CL47)</f>
        <v>133677.97894736839</v>
      </c>
      <c r="CK47" s="62">
        <f>IF('2017 Individual scores unweight'!CK47="","",'2017 Individual scores unweight'!CK47*'2017 Individual scores weighted'!CL47)</f>
        <v>68477.2</v>
      </c>
      <c r="CL47">
        <v>1587.4259999999999</v>
      </c>
    </row>
    <row r="48" spans="1:90">
      <c r="A48" s="60" t="s">
        <v>110</v>
      </c>
      <c r="B48" s="61" t="s">
        <v>156</v>
      </c>
      <c r="C48" s="62">
        <f>IF('2017 Individual scores unweight'!C48="","",'2017 Individual scores unweight'!C48*'2017 Individual scores weighted'!CL48)</f>
        <v>169267.27272727274</v>
      </c>
      <c r="D48" s="62">
        <f>IF('2017 Individual scores unweight'!D48="","",'2017 Individual scores unweight'!D48*'2017 Individual scores weighted'!CL48)</f>
        <v>112844.84848484848</v>
      </c>
      <c r="E48" s="62">
        <f>IF('2017 Individual scores unweight'!E48="","",'2017 Individual scores unweight'!E48*'2017 Individual scores weighted'!CL48)</f>
        <v>67706.909090909103</v>
      </c>
      <c r="F48" s="62">
        <f>IF('2017 Individual scores unweight'!F48="","",'2017 Individual scores unweight'!F48*'2017 Individual scores weighted'!CL48)</f>
        <v>78991.393939393936</v>
      </c>
      <c r="G48" s="62">
        <f>IF('2017 Individual scores unweight'!G48="","",'2017 Individual scores unweight'!G48*'2017 Individual scores weighted'!CL48)</f>
        <v>135413.81818181821</v>
      </c>
      <c r="H48" s="62">
        <f>IF('2017 Individual scores unweight'!H48="","",'2017 Individual scores unweight'!H48*'2017 Individual scores weighted'!CL48)</f>
        <v>82752.888888888891</v>
      </c>
      <c r="I48" s="62">
        <f>IF('2017 Individual scores unweight'!I48="","",'2017 Individual scores unweight'!I48*'2017 Individual scores weighted'!CL48)</f>
        <v>74477.600000000006</v>
      </c>
      <c r="J48" s="62">
        <f>IF('2017 Individual scores unweight'!J48="","",'2017 Individual scores unweight'!J48*'2017 Individual scores weighted'!CL48)</f>
        <v>84633.636363636368</v>
      </c>
      <c r="K48" s="62">
        <f>IF('2017 Individual scores unweight'!K48="","",'2017 Individual scores unweight'!K48*'2017 Individual scores weighted'!CL48)</f>
        <v>144817.55555555556</v>
      </c>
      <c r="L48" s="62">
        <f>IF('2017 Individual scores unweight'!L48="","",'2017 Individual scores unweight'!L48*'2017 Individual scores weighted'!CL48)</f>
        <v>110337.18518518518</v>
      </c>
      <c r="M48" s="62">
        <f>IF('2017 Individual scores unweight'!M48="","",'2017 Individual scores unweight'!M48*'2017 Individual scores weighted'!CL48)</f>
        <v>62064.666666666657</v>
      </c>
      <c r="N48" s="62">
        <f>IF('2017 Individual scores unweight'!N48="","",'2017 Individual scores unweight'!N48*'2017 Individual scores weighted'!CL48)</f>
        <v>34480.370370370365</v>
      </c>
      <c r="O48" s="62">
        <f>IF('2017 Individual scores unweight'!O48="","",'2017 Individual scores unweight'!O48*'2017 Individual scores weighted'!CL48)</f>
        <v>148955.20000000001</v>
      </c>
      <c r="P48" s="62">
        <f>IF('2017 Individual scores unweight'!P48="","",'2017 Individual scores unweight'!P48*'2017 Individual scores weighted'!CL48)</f>
        <v>95165.822222222225</v>
      </c>
      <c r="Q48" s="62">
        <f>IF('2017 Individual scores unweight'!Q48="","",'2017 Individual scores unweight'!Q48*'2017 Individual scores weighted'!CL48)</f>
        <v>18619.400000000001</v>
      </c>
      <c r="R48" s="62">
        <f>IF('2017 Individual scores unweight'!R48="","",'2017 Individual scores unweight'!R48*'2017 Individual scores weighted'!CL48)</f>
        <v>41376.444444444445</v>
      </c>
      <c r="S48" s="62">
        <f>IF('2017 Individual scores unweight'!S48="","",'2017 Individual scores unweight'!S48*'2017 Individual scores weighted'!CL48)</f>
        <v>67330.759595959607</v>
      </c>
      <c r="T48" s="62">
        <f>IF('2017 Individual scores unweight'!T48="","",'2017 Individual scores unweight'!T48*'2017 Individual scores weighted'!CL48)</f>
        <v>46379.232727272734</v>
      </c>
      <c r="U48" s="62">
        <f>IF('2017 Individual scores unweight'!U48="","",'2017 Individual scores unweight'!U48*'2017 Individual scores weighted'!CL48)</f>
        <v>67706.909090909103</v>
      </c>
      <c r="V48" s="62">
        <f>IF('2017 Individual scores unweight'!V48="","",'2017 Individual scores unweight'!V48*'2017 Individual scores weighted'!CL48)</f>
        <v>60183.919191919194</v>
      </c>
      <c r="W48" s="62">
        <f>IF('2017 Individual scores unweight'!W48="","",'2017 Individual scores unweight'!W48*'2017 Individual scores weighted'!CL48)</f>
        <v>37238.800000000003</v>
      </c>
      <c r="X48" s="62">
        <f>IF('2017 Individual scores unweight'!X48="","",'2017 Individual scores unweight'!X48*'2017 Individual scores weighted'!CL48)</f>
        <v>35169.977777777778</v>
      </c>
      <c r="Y48" s="62">
        <f>IF('2017 Individual scores unweight'!Y48="","",'2017 Individual scores unweight'!Y48*'2017 Individual scores weighted'!CL48)</f>
        <v>55858.200000000004</v>
      </c>
      <c r="Z48" s="62">
        <f>IF('2017 Individual scores unweight'!Z48="","",'2017 Individual scores unweight'!Z48*'2017 Individual scores weighted'!CL48)</f>
        <v>47582.911111111112</v>
      </c>
      <c r="AA48" s="62">
        <f>IF('2017 Individual scores unweight'!AA48="","",'2017 Individual scores unweight'!AA48*'2017 Individual scores weighted'!CL48)</f>
        <v>93097</v>
      </c>
      <c r="AB48" s="62">
        <f>IF('2017 Individual scores unweight'!AB48="","",'2017 Individual scores unweight'!AB48*'2017 Individual scores weighted'!CL48)</f>
        <v>39307.62222222222</v>
      </c>
      <c r="AC48" s="62">
        <f>IF('2017 Individual scores unweight'!AC48="","",'2017 Individual scores unweight'!AC48*'2017 Individual scores weighted'!CL48)</f>
        <v>82752.888888888891</v>
      </c>
      <c r="AD48" s="62">
        <f>IF('2017 Individual scores unweight'!AD48="","",'2017 Individual scores unweight'!AD48*'2017 Individual scores weighted'!CL48)</f>
        <v>49651.73333333333</v>
      </c>
      <c r="AE48" s="62">
        <f>IF('2017 Individual scores unweight'!AE48="","",'2017 Individual scores unweight'!AE48*'2017 Individual scores weighted'!CL48)</f>
        <v>84633.636363636368</v>
      </c>
      <c r="AF48" s="62">
        <f>IF('2017 Individual scores unweight'!AF48="","",'2017 Individual scores unweight'!AF48*'2017 Individual scores weighted'!CL48)</f>
        <v>103441.11111111112</v>
      </c>
      <c r="AG48" s="62">
        <f>IF('2017 Individual scores unweight'!AG48="","",'2017 Individual scores unweight'!AG48*'2017 Individual scores weighted'!CL48)</f>
        <v>114725.59595959597</v>
      </c>
      <c r="AH48" s="62">
        <f>IF('2017 Individual scores unweight'!AH48="","",'2017 Individual scores unweight'!AH48*'2017 Individual scores weighted'!CL48)</f>
        <v>186194</v>
      </c>
      <c r="AI48" s="62">
        <f>IF('2017 Individual scores unweight'!AI48="","",'2017 Individual scores unweight'!AI48*'2017 Individual scores weighted'!CL48)</f>
        <v>159299.31111111111</v>
      </c>
      <c r="AJ48" s="62">
        <f>IF('2017 Individual scores unweight'!AJ48="","",'2017 Individual scores unweight'!AJ48*'2017 Individual scores weighted'!CL48)</f>
        <v>148955.20000000001</v>
      </c>
      <c r="AK48" s="62">
        <f>IF('2017 Individual scores unweight'!AK48="","",'2017 Individual scores unweight'!AK48*'2017 Individual scores weighted'!CL48)</f>
        <v>126198.15555555555</v>
      </c>
      <c r="AL48" s="62">
        <f>IF('2017 Individual scores unweight'!AL48="","",'2017 Individual scores unweight'!AL48*'2017 Individual scores weighted'!CL48)</f>
        <v>82752.888888888891</v>
      </c>
      <c r="AM48" s="62">
        <f>IF('2017 Individual scores unweight'!AM48="","",'2017 Individual scores unweight'!AM48*'2017 Individual scores weighted'!CL48)</f>
        <v>55858.200000000004</v>
      </c>
      <c r="AN48" s="62">
        <f>IF('2017 Individual scores unweight'!AN48="","",'2017 Individual scores unweight'!AN48*'2017 Individual scores weighted'!CL48)</f>
        <v>62064.666666666657</v>
      </c>
      <c r="AO48" s="62">
        <f>IF('2017 Individual scores unweight'!AO48="","",'2017 Individual scores unweight'!AO48*'2017 Individual scores weighted'!CL48)</f>
        <v>41376.444444444445</v>
      </c>
      <c r="AP48" s="62">
        <f>IF('2017 Individual scores unweight'!AP48="","",'2017 Individual scores unweight'!AP48*'2017 Individual scores weighted'!CL48)</f>
        <v>55858.200000000004</v>
      </c>
      <c r="AQ48" s="62">
        <f>IF('2017 Individual scores unweight'!AQ48="","",'2017 Individual scores unweight'!AQ48*'2017 Individual scores weighted'!CL48)</f>
        <v>41376.444444444445</v>
      </c>
      <c r="AR48" s="62">
        <f>IF('2017 Individual scores unweight'!AR48="","",'2017 Individual scores unweight'!AR48*'2017 Individual scores weighted'!CL48)</f>
        <v>37238.800000000003</v>
      </c>
      <c r="AS48" s="62">
        <f>IF('2017 Individual scores unweight'!AS48="","",'2017 Individual scores unweight'!AS48*'2017 Individual scores weighted'!CL48)</f>
        <v>26894.688888888883</v>
      </c>
      <c r="AT48" s="62">
        <f>IF('2017 Individual scores unweight'!AT48="","",'2017 Individual scores unweight'!AT48*'2017 Individual scores weighted'!CL48)</f>
        <v>138611.08888888889</v>
      </c>
      <c r="AU48" s="62">
        <f>IF('2017 Individual scores unweight'!AU48="","",'2017 Individual scores unweight'!AU48*'2017 Individual scores weighted'!CL48)</f>
        <v>105739.8024691358</v>
      </c>
      <c r="AV48" s="62">
        <f>IF('2017 Individual scores unweight'!AV48="","",'2017 Individual scores unweight'!AV48*'2017 Individual scores weighted'!CL48)</f>
        <v>86514.383838383845</v>
      </c>
      <c r="AW48" s="62">
        <f>IF('2017 Individual scores unweight'!AW48="","",'2017 Individual scores unweight'!AW48*'2017 Individual scores weighted'!CL48)</f>
        <v>113785.22222222222</v>
      </c>
      <c r="AX48" s="62">
        <f>IF('2017 Individual scores unweight'!AX48="","",'2017 Individual scores unweight'!AX48*'2017 Individual scores weighted'!CL48)</f>
        <v>112635.87654320989</v>
      </c>
      <c r="AY48" s="62">
        <f>IF('2017 Individual scores unweight'!AY48="","",'2017 Individual scores unweight'!AY48*'2017 Individual scores weighted'!CL48)</f>
        <v>110337.18518518518</v>
      </c>
      <c r="AZ48" s="62">
        <f>IF('2017 Individual scores unweight'!AZ48="","",'2017 Individual scores unweight'!AZ48*'2017 Individual scores weighted'!CL48)</f>
        <v>182470.12</v>
      </c>
      <c r="BA48" s="62">
        <f>IF('2017 Individual scores unweight'!BA48="","",'2017 Individual scores unweight'!BA48*'2017 Individual scores weighted'!CL48)</f>
        <v>131439.17185185183</v>
      </c>
      <c r="BB48" s="62">
        <f>IF('2017 Individual scores unweight'!BB48="","",'2017 Individual scores unweight'!BB48*'2017 Individual scores weighted'!CL48)</f>
        <v>186194</v>
      </c>
      <c r="BC48" s="62">
        <f>IF('2017 Individual scores unweight'!BC48="","",'2017 Individual scores unweight'!BC48*'2017 Individual scores weighted'!CL48)</f>
        <v>126198.15555555555</v>
      </c>
      <c r="BD48" s="62">
        <f>IF('2017 Individual scores unweight'!BD48="","",'2017 Individual scores unweight'!BD48*'2017 Individual scores weighted'!CL48)</f>
        <v>186194</v>
      </c>
      <c r="BE48" s="62">
        <f>IF('2017 Individual scores unweight'!BE48="","",'2017 Individual scores unweight'!BE48*'2017 Individual scores weighted'!CL48)</f>
        <v>128266.97777777778</v>
      </c>
      <c r="BF48" s="62">
        <f>IF('2017 Individual scores unweight'!BF48="","",'2017 Individual scores unweight'!BF48*'2017 Individual scores weighted'!CL48)</f>
        <v>186194</v>
      </c>
      <c r="BG48" s="62">
        <f>IF('2017 Individual scores unweight'!BG48="","",'2017 Individual scores unweight'!BG48*'2017 Individual scores weighted'!CL48)</f>
        <v>142748.73333333334</v>
      </c>
      <c r="BH48" s="62">
        <f>IF('2017 Individual scores unweight'!BH48="","",'2017 Individual scores unweight'!BH48*'2017 Individual scores weighted'!CL48)</f>
        <v>167574.6</v>
      </c>
      <c r="BI48" s="62">
        <f>IF('2017 Individual scores unweight'!BI48="","",'2017 Individual scores unweight'!BI48*'2017 Individual scores weighted'!CL48)</f>
        <v>122060.51111111112</v>
      </c>
      <c r="BJ48" s="62">
        <f>IF('2017 Individual scores unweight'!BJ48="","",'2017 Individual scores unweight'!BJ48*'2017 Individual scores weighted'!CL48)</f>
        <v>186194</v>
      </c>
      <c r="BK48" s="62">
        <f>IF('2017 Individual scores unweight'!BK48="","",'2017 Individual scores unweight'!BK48*'2017 Individual scores weighted'!CL48)</f>
        <v>137921.48148148149</v>
      </c>
      <c r="BL48" s="62">
        <f>IF('2017 Individual scores unweight'!BL48="","",'2017 Individual scores unweight'!BL48*'2017 Individual scores weighted'!CL48)</f>
        <v>161230.21185185187</v>
      </c>
      <c r="BM48" s="62">
        <f>IF('2017 Individual scores unweight'!BM48="","",'2017 Individual scores unweight'!BM48*'2017 Individual scores weighted'!CL48)</f>
        <v>41376.444444444445</v>
      </c>
      <c r="BN48" s="62">
        <f>IF('2017 Individual scores unweight'!BN48="","",'2017 Individual scores unweight'!BN48*'2017 Individual scores weighted'!CL48)</f>
        <v>57927.022222222215</v>
      </c>
      <c r="BO48" s="62">
        <f>IF('2017 Individual scores unweight'!BO48="","",'2017 Individual scores unweight'!BO48*'2017 Individual scores weighted'!CL48)</f>
        <v>12412.933333333336</v>
      </c>
      <c r="BP48" s="62">
        <f>IF('2017 Individual scores unweight'!BP48="","",'2017 Individual scores unweight'!BP48*'2017 Individual scores weighted'!CL48)</f>
        <v>6206.4666666666681</v>
      </c>
      <c r="BQ48" s="62">
        <f>IF('2017 Individual scores unweight'!BQ48="","",'2017 Individual scores unweight'!BQ48*'2017 Individual scores weighted'!CL48)</f>
        <v>6896.074074074073</v>
      </c>
      <c r="BR48" s="62">
        <f>IF('2017 Individual scores unweight'!BR48="","",'2017 Individual scores unweight'!BR48*'2017 Individual scores weighted'!CL48)</f>
        <v>55168.592592592591</v>
      </c>
      <c r="BS48" s="62">
        <f>IF('2017 Individual scores unweight'!BS48="","",'2017 Individual scores unweight'!BS48*'2017 Individual scores weighted'!CL48)</f>
        <v>90746.065656565639</v>
      </c>
      <c r="BT48" s="62">
        <f>IF('2017 Individual scores unweight'!BT48="","",'2017 Individual scores unweight'!BT48*'2017 Individual scores weighted'!CL48)</f>
        <v>112844.84848484848</v>
      </c>
      <c r="BU48" s="62">
        <f>IF('2017 Individual scores unweight'!BU48="","",'2017 Individual scores unweight'!BU48*'2017 Individual scores weighted'!CL48)</f>
        <v>35734.202020202021</v>
      </c>
      <c r="BV48" s="62">
        <f>IF('2017 Individual scores unweight'!BV48="","",'2017 Individual scores unweight'!BV48*'2017 Individual scores weighted'!CL48)</f>
        <v>107202.60606060605</v>
      </c>
      <c r="BW48" s="62">
        <f>IF('2017 Individual scores unweight'!BW48="","",'2017 Individual scores unweight'!BW48*'2017 Individual scores weighted'!CL48)</f>
        <v>107202.60606060605</v>
      </c>
      <c r="BX48" s="62">
        <f>IF('2017 Individual scores unweight'!BX48="","",'2017 Individual scores unweight'!BX48*'2017 Individual scores weighted'!CL48)</f>
        <v>144190.63973063973</v>
      </c>
      <c r="BY48" s="62">
        <f>IF('2017 Individual scores unweight'!BY48="","",'2017 Individual scores unweight'!BY48*'2017 Individual scores weighted'!CL48)</f>
        <v>144817.55555555556</v>
      </c>
      <c r="BZ48" s="62">
        <f>IF('2017 Individual scores unweight'!BZ48="","",'2017 Individual scores unweight'!BZ48*'2017 Individual scores weighted'!CL48)</f>
        <v>144817.55555555556</v>
      </c>
      <c r="CA48" s="62">
        <f>IF('2017 Individual scores unweight'!CA48="","",'2017 Individual scores unweight'!CA48*'2017 Individual scores weighted'!CL48)</f>
        <v>142936.80808080808</v>
      </c>
      <c r="CB48" s="62">
        <f>IF('2017 Individual scores unweight'!CB48="","",'2017 Individual scores unweight'!CB48*'2017 Individual scores weighted'!CL48)</f>
        <v>118487.09090909091</v>
      </c>
      <c r="CC48" s="62">
        <f>IF('2017 Individual scores unweight'!CC48="","",'2017 Individual scores unweight'!CC48*'2017 Individual scores weighted'!CL48)</f>
        <v>69587.656565656565</v>
      </c>
      <c r="CD48" s="62">
        <f>IF('2017 Individual scores unweight'!CD48="","",'2017 Individual scores unweight'!CD48*'2017 Individual scores weighted'!CL48)</f>
        <v>74477.600000000006</v>
      </c>
      <c r="CE48" s="62">
        <f>IF('2017 Individual scores unweight'!CE48="","",'2017 Individual scores unweight'!CE48*'2017 Individual scores weighted'!CL48)</f>
        <v>31032.333333333328</v>
      </c>
      <c r="CF48" s="62">
        <f>IF('2017 Individual scores unweight'!CF48="","",'2017 Individual scores unweight'!CF48*'2017 Individual scores weighted'!CL48)</f>
        <v>69822.75</v>
      </c>
      <c r="CG48" s="62">
        <f>IF('2017 Individual scores unweight'!CG48="","",'2017 Individual scores unweight'!CG48*'2017 Individual scores weighted'!CL48)</f>
        <v>49134.527777777781</v>
      </c>
      <c r="CH48" s="62">
        <f>IF('2017 Individual scores unweight'!CH48="","",'2017 Individual scores unweight'!CH48*'2017 Individual scores weighted'!CL48)</f>
        <v>74477.600000000006</v>
      </c>
      <c r="CI48" s="62">
        <f>IF('2017 Individual scores unweight'!CI48="","",'2017 Individual scores unweight'!CI48*'2017 Individual scores weighted'!CL48)</f>
        <v>49651.73333333333</v>
      </c>
      <c r="CJ48" s="62">
        <f>IF('2017 Individual scores unweight'!CJ48="","",'2017 Individual scores unweight'!CJ48*'2017 Individual scores weighted'!CL48)</f>
        <v>37238.800000000003</v>
      </c>
      <c r="CK48" s="62">
        <f>IF('2017 Individual scores unweight'!CK48="","",'2017 Individual scores unweight'!CK48*'2017 Individual scores weighted'!CL48)</f>
        <v>20688.222222222223</v>
      </c>
      <c r="CL48">
        <v>1861.94</v>
      </c>
    </row>
    <row r="49" spans="1:90">
      <c r="A49" s="60" t="s">
        <v>127</v>
      </c>
      <c r="B49" s="61" t="s">
        <v>157</v>
      </c>
      <c r="C49" s="62">
        <f>IF('2017 Individual scores unweight'!C49="","",'2017 Individual scores unweight'!C49*'2017 Individual scores weighted'!CL49)</f>
        <v>54477.599999999999</v>
      </c>
      <c r="D49" s="62">
        <f>IF('2017 Individual scores unweight'!D49="","",'2017 Individual scores unweight'!D49*'2017 Individual scores weighted'!CL49)</f>
        <v>26734.377777777776</v>
      </c>
      <c r="E49" s="62">
        <f>IF('2017 Individual scores unweight'!E49="","",'2017 Individual scores unweight'!E49*'2017 Individual scores weighted'!CL49)</f>
        <v>54477.599999999999</v>
      </c>
      <c r="F49" s="62">
        <f>IF('2017 Individual scores unweight'!F49="","",'2017 Individual scores unweight'!F49*'2017 Individual scores weighted'!CL49)</f>
        <v>34805.133333333331</v>
      </c>
      <c r="G49" s="62">
        <f>IF('2017 Individual scores unweight'!G49="","",'2017 Individual scores unweight'!G49*'2017 Individual scores weighted'!CL49)</f>
        <v>40858.199999999997</v>
      </c>
      <c r="H49" s="62">
        <f>IF('2017 Individual scores unweight'!H49="","",'2017 Individual scores unweight'!H49*'2017 Individual scores weighted'!CL49)</f>
        <v>24762.545454545452</v>
      </c>
      <c r="I49" s="62">
        <f>IF('2017 Individual scores unweight'!I49="","",'2017 Individual scores unweight'!I49*'2017 Individual scores weighted'!CL49)</f>
        <v>54477.599999999999</v>
      </c>
      <c r="J49" s="62">
        <f>IF('2017 Individual scores unweight'!J49="","",'2017 Individual scores unweight'!J49*'2017 Individual scores weighted'!CL49)</f>
        <v>28752.066666666666</v>
      </c>
      <c r="K49" s="62">
        <f>IF('2017 Individual scores unweight'!K49="","",'2017 Individual scores unweight'!K49*'2017 Individual scores weighted'!CL49)</f>
        <v>36822.82222222221</v>
      </c>
      <c r="L49" s="62">
        <f>IF('2017 Individual scores unweight'!L49="","",'2017 Individual scores unweight'!L49*'2017 Individual scores weighted'!CL49)</f>
        <v>29256.488888888882</v>
      </c>
      <c r="M49" s="62">
        <f>IF('2017 Individual scores unweight'!M49="","",'2017 Individual scores unweight'!M49*'2017 Individual scores weighted'!CL49)</f>
        <v>50845.759999999995</v>
      </c>
      <c r="N49" s="62">
        <f>IF('2017 Individual scores unweight'!N49="","",'2017 Individual scores unweight'!N49*'2017 Individual scores weighted'!CL49)</f>
        <v>44389.155555555553</v>
      </c>
      <c r="O49" s="62">
        <f>IF('2017 Individual scores unweight'!O49="","",'2017 Individual scores unweight'!O49*'2017 Individual scores weighted'!CL49)</f>
        <v>50586.342857142852</v>
      </c>
      <c r="P49" s="62">
        <f>IF('2017 Individual scores unweight'!P49="","",'2017 Individual scores unweight'!P49*'2017 Individual scores weighted'!CL49)</f>
        <v>30265.333333333332</v>
      </c>
      <c r="Q49" s="62">
        <f>IF('2017 Individual scores unweight'!Q49="","",'2017 Individual scores unweight'!Q49*'2017 Individual scores weighted'!CL49)</f>
        <v>54477.599999999999</v>
      </c>
      <c r="R49" s="62">
        <f>IF('2017 Individual scores unweight'!R49="","",'2017 Individual scores unweight'!R49*'2017 Individual scores weighted'!CL49)</f>
        <v>37529.013333333329</v>
      </c>
      <c r="S49" s="62">
        <f>IF('2017 Individual scores unweight'!S49="","",'2017 Individual scores unweight'!S49*'2017 Individual scores weighted'!CL49)</f>
        <v>42492.527999999998</v>
      </c>
      <c r="T49" s="62">
        <f>IF('2017 Individual scores unweight'!T49="","",'2017 Individual scores unweight'!T49*'2017 Individual scores weighted'!CL49)</f>
        <v>34698.484063492069</v>
      </c>
      <c r="U49" s="62">
        <f>IF('2017 Individual scores unweight'!U49="","",'2017 Individual scores unweight'!U49*'2017 Individual scores weighted'!CL49)</f>
        <v>50845.759999999995</v>
      </c>
      <c r="V49" s="62">
        <f>IF('2017 Individual scores unweight'!V49="","",'2017 Individual scores unweight'!V49*'2017 Individual scores weighted'!CL49)</f>
        <v>37529.013333333329</v>
      </c>
      <c r="W49" s="62">
        <f>IF('2017 Individual scores unweight'!W49="","",'2017 Individual scores unweight'!W49*'2017 Individual scores weighted'!CL49)</f>
        <v>50845.759999999995</v>
      </c>
      <c r="X49" s="62">
        <f>IF('2017 Individual scores unweight'!X49="","",'2017 Individual scores unweight'!X49*'2017 Individual scores weighted'!CL49)</f>
        <v>39546.702222222222</v>
      </c>
      <c r="Y49" s="62">
        <f>IF('2017 Individual scores unweight'!Y49="","",'2017 Individual scores unweight'!Y49*'2017 Individual scores weighted'!CL49)</f>
        <v>29054.719999999998</v>
      </c>
      <c r="Z49" s="62">
        <f>IF('2017 Individual scores unweight'!Z49="","",'2017 Individual scores unweight'!Z49*'2017 Individual scores weighted'!CL49)</f>
        <v>24212.266666666663</v>
      </c>
      <c r="AA49" s="62">
        <f>IF('2017 Individual scores unweight'!AA49="","",'2017 Individual scores unweight'!AA49*'2017 Individual scores weighted'!CL49)</f>
        <v>31130.057142857138</v>
      </c>
      <c r="AB49" s="62">
        <f>IF('2017 Individual scores unweight'!AB49="","",'2017 Individual scores unweight'!AB49*'2017 Individual scores weighted'!CL49)</f>
        <v>24212.266666666663</v>
      </c>
      <c r="AC49" s="62">
        <f>IF('2017 Individual scores unweight'!AC49="","",'2017 Individual scores unweight'!AC49*'2017 Individual scores weighted'!CL49)</f>
        <v>50586.342857142852</v>
      </c>
      <c r="AD49" s="62">
        <f>IF('2017 Individual scores unweight'!AD49="","",'2017 Individual scores unweight'!AD49*'2017 Individual scores weighted'!CL49)</f>
        <v>47992.171428571426</v>
      </c>
      <c r="AE49" s="62">
        <f>IF('2017 Individual scores unweight'!AE49="","",'2017 Individual scores unweight'!AE49*'2017 Individual scores weighted'!CL49)</f>
        <v>39143.164444444439</v>
      </c>
      <c r="AF49" s="62">
        <f>IF('2017 Individual scores unweight'!AF49="","",'2017 Individual scores unweight'!AF49*'2017 Individual scores weighted'!CL49)</f>
        <v>37932.551111111112</v>
      </c>
      <c r="AG49" s="62">
        <f>IF('2017 Individual scores unweight'!AG49="","",'2017 Individual scores unweight'!AG49*'2017 Individual scores weighted'!CL49)</f>
        <v>32686.559999999998</v>
      </c>
      <c r="AH49" s="62">
        <f>IF('2017 Individual scores unweight'!AH49="","",'2017 Individual scores unweight'!AH49*'2017 Individual scores weighted'!CL49)</f>
        <v>54477.599999999999</v>
      </c>
      <c r="AI49" s="62">
        <f>IF('2017 Individual scores unweight'!AI49="","",'2017 Individual scores unweight'!AI49*'2017 Individual scores weighted'!CL49)</f>
        <v>45196.231111111105</v>
      </c>
      <c r="AJ49" s="62">
        <f>IF('2017 Individual scores unweight'!AJ49="","",'2017 Individual scores unweight'!AJ49*'2017 Individual scores weighted'!CL49)</f>
        <v>54477.599999999999</v>
      </c>
      <c r="AK49" s="62">
        <f>IF('2017 Individual scores unweight'!AK49="","",'2017 Individual scores unweight'!AK49*'2017 Individual scores weighted'!CL49)</f>
        <v>37932.551111111112</v>
      </c>
      <c r="AL49" s="62">
        <f>IF('2017 Individual scores unweight'!AL49="","",'2017 Individual scores unweight'!AL49*'2017 Individual scores weighted'!CL49)</f>
        <v>43582.079999999994</v>
      </c>
      <c r="AM49" s="62">
        <f>IF('2017 Individual scores unweight'!AM49="","",'2017 Individual scores unweight'!AM49*'2017 Individual scores weighted'!CL49)</f>
        <v>33090.097777777773</v>
      </c>
      <c r="AN49" s="62">
        <f>IF('2017 Individual scores unweight'!AN49="","",'2017 Individual scores unweight'!AN49*'2017 Individual scores weighted'!CL49)</f>
        <v>43582.079999999994</v>
      </c>
      <c r="AO49" s="62">
        <f>IF('2017 Individual scores unweight'!AO49="","",'2017 Individual scores unweight'!AO49*'2017 Individual scores weighted'!CL49)</f>
        <v>33897.173333333325</v>
      </c>
      <c r="AP49" s="62">
        <f>IF('2017 Individual scores unweight'!AP49="","",'2017 Individual scores unweight'!AP49*'2017 Individual scores weighted'!CL49)</f>
        <v>47213.919999999998</v>
      </c>
      <c r="AQ49" s="62">
        <f>IF('2017 Individual scores unweight'!AQ49="","",'2017 Individual scores unweight'!AQ49*'2017 Individual scores weighted'!CL49)</f>
        <v>29458.257777777773</v>
      </c>
      <c r="AR49" s="62">
        <f>IF('2017 Individual scores unweight'!AR49="","",'2017 Individual scores unweight'!AR49*'2017 Individual scores weighted'!CL49)</f>
        <v>41905.846153846156</v>
      </c>
      <c r="AS49" s="62">
        <f>IF('2017 Individual scores unweight'!AS49="","",'2017 Individual scores unweight'!AS49*'2017 Individual scores weighted'!CL49)</f>
        <v>30730.95384615384</v>
      </c>
      <c r="AT49" s="62">
        <f>IF('2017 Individual scores unweight'!AT49="","",'2017 Individual scores unweight'!AT49*'2017 Individual scores weighted'!CL49)</f>
        <v>38739.626666666663</v>
      </c>
      <c r="AU49" s="62">
        <f>IF('2017 Individual scores unweight'!AU49="","",'2017 Individual scores unweight'!AU49*'2017 Individual scores weighted'!CL49)</f>
        <v>37125.475555555553</v>
      </c>
      <c r="AV49" s="62">
        <f>IF('2017 Individual scores unweight'!AV49="","",'2017 Individual scores unweight'!AV49*'2017 Individual scores weighted'!CL49)</f>
        <v>29054.719999999994</v>
      </c>
      <c r="AW49" s="62">
        <f>IF('2017 Individual scores unweight'!AW49="","",'2017 Individual scores unweight'!AW49*'2017 Individual scores weighted'!CL49)</f>
        <v>40353.777777777774</v>
      </c>
      <c r="AX49" s="62">
        <f>IF('2017 Individual scores unweight'!AX49="","",'2017 Individual scores unweight'!AX49*'2017 Individual scores weighted'!CL49)</f>
        <v>31072.408888888887</v>
      </c>
      <c r="AY49" s="62">
        <f>IF('2017 Individual scores unweight'!AY49="","",'2017 Individual scores unweight'!AY49*'2017 Individual scores weighted'!CL49)</f>
        <v>30668.871111111104</v>
      </c>
      <c r="AZ49" s="62">
        <f>IF('2017 Individual scores unweight'!AZ49="","",'2017 Individual scores unweight'!AZ49*'2017 Individual scores weighted'!CL49)</f>
        <v>45605.53371428571</v>
      </c>
      <c r="BA49" s="62">
        <f>IF('2017 Individual scores unweight'!BA49="","",'2017 Individual scores unweight'!BA49*'2017 Individual scores weighted'!CL49)</f>
        <v>38549.830876678876</v>
      </c>
      <c r="BB49" s="62">
        <f>IF('2017 Individual scores unweight'!BB49="","",'2017 Individual scores unweight'!BB49*'2017 Individual scores weighted'!CL49)</f>
        <v>54477.599999999999</v>
      </c>
      <c r="BC49" s="62">
        <f>IF('2017 Individual scores unweight'!BC49="","",'2017 Individual scores unweight'!BC49*'2017 Individual scores weighted'!CL49)</f>
        <v>39143.164444444439</v>
      </c>
      <c r="BD49" s="62">
        <f>IF('2017 Individual scores unweight'!BD49="","",'2017 Individual scores unweight'!BD49*'2017 Individual scores weighted'!CL49)</f>
        <v>43582.079999999994</v>
      </c>
      <c r="BE49" s="62">
        <f>IF('2017 Individual scores unweight'!BE49="","",'2017 Individual scores unweight'!BE49*'2017 Individual scores weighted'!CL49)</f>
        <v>39777.295238095234</v>
      </c>
      <c r="BF49" s="62">
        <f>IF('2017 Individual scores unweight'!BF49="","",'2017 Individual scores unweight'!BF49*'2017 Individual scores weighted'!CL49)</f>
        <v>36318.399999999994</v>
      </c>
      <c r="BG49" s="62">
        <f>IF('2017 Individual scores unweight'!BG49="","",'2017 Individual scores unweight'!BG49*'2017 Individual scores weighted'!CL49)</f>
        <v>28247.644444444442</v>
      </c>
      <c r="BH49" s="62">
        <f>IF('2017 Individual scores unweight'!BH49="","",'2017 Individual scores unweight'!BH49*'2017 Individual scores weighted'!CL49)</f>
        <v>42803.828571428567</v>
      </c>
      <c r="BI49" s="62">
        <f>IF('2017 Individual scores unweight'!BI49="","",'2017 Individual scores unweight'!BI49*'2017 Individual scores weighted'!CL49)</f>
        <v>39577.743589743586</v>
      </c>
      <c r="BJ49" s="62">
        <f>IF('2017 Individual scores unweight'!BJ49="","",'2017 Individual scores unweight'!BJ49*'2017 Individual scores weighted'!CL49)</f>
        <v>50845.759999999995</v>
      </c>
      <c r="BK49" s="62">
        <f>IF('2017 Individual scores unweight'!BK49="","",'2017 Individual scores unweight'!BK49*'2017 Individual scores weighted'!CL49)</f>
        <v>46003.306666666664</v>
      </c>
      <c r="BL49" s="62">
        <f>IF('2017 Individual scores unweight'!BL49="","",'2017 Individual scores unweight'!BL49*'2017 Individual scores weighted'!CL49)</f>
        <v>45599.768888888881</v>
      </c>
      <c r="BM49" s="62">
        <f>IF('2017 Individual scores unweight'!BM49="","",'2017 Individual scores unweight'!BM49*'2017 Individual scores weighted'!CL49)</f>
        <v>14527.359999999997</v>
      </c>
      <c r="BN49" s="62">
        <f>IF('2017 Individual scores unweight'!BN49="","",'2017 Individual scores unweight'!BN49*'2017 Individual scores weighted'!CL49)</f>
        <v>9684.9066666666658</v>
      </c>
      <c r="BO49" s="62">
        <f>IF('2017 Individual scores unweight'!BO49="","",'2017 Individual scores unweight'!BO49*'2017 Individual scores weighted'!CL49)</f>
        <v>5245.9911111111105</v>
      </c>
      <c r="BP49" s="62">
        <f>IF('2017 Individual scores unweight'!BP49="","",'2017 Individual scores unweight'!BP49*'2017 Individual scores weighted'!CL49)</f>
        <v>11702.595555555552</v>
      </c>
      <c r="BQ49" s="62">
        <f>IF('2017 Individual scores unweight'!BQ49="","",'2017 Individual scores unweight'!BQ49*'2017 Individual scores weighted'!CL49)</f>
        <v>3228.3022222222221</v>
      </c>
      <c r="BR49" s="62">
        <f>IF('2017 Individual scores unweight'!BR49="","",'2017 Individual scores unweight'!BR49*'2017 Individual scores weighted'!CL49)</f>
        <v>17058.642424242425</v>
      </c>
      <c r="BS49" s="62">
        <f>IF('2017 Individual scores unweight'!BS49="","",'2017 Individual scores unweight'!BS49*'2017 Individual scores weighted'!CL49)</f>
        <v>30063.564444444437</v>
      </c>
      <c r="BT49" s="62">
        <f>IF('2017 Individual scores unweight'!BT49="","",'2017 Individual scores unweight'!BT49*'2017 Individual scores weighted'!CL49)</f>
        <v>31072.408888888887</v>
      </c>
      <c r="BU49" s="62">
        <f>IF('2017 Individual scores unweight'!BU49="","",'2017 Individual scores unweight'!BU49*'2017 Individual scores weighted'!CL49)</f>
        <v>18966.275555555556</v>
      </c>
      <c r="BV49" s="62">
        <f>IF('2017 Individual scores unweight'!BV49="","",'2017 Individual scores unweight'!BV49*'2017 Individual scores weighted'!CL49)</f>
        <v>34704.248888888884</v>
      </c>
      <c r="BW49" s="62">
        <f>IF('2017 Individual scores unweight'!BW49="","",'2017 Individual scores unweight'!BW49*'2017 Individual scores weighted'!CL49)</f>
        <v>35511.324444444435</v>
      </c>
      <c r="BX49" s="62">
        <f>IF('2017 Individual scores unweight'!BX49="","",'2017 Individual scores unweight'!BX49*'2017 Individual scores weighted'!CL49)</f>
        <v>47213.919999999998</v>
      </c>
      <c r="BY49" s="62">
        <f>IF('2017 Individual scores unweight'!BY49="","",'2017 Individual scores unweight'!BY49*'2017 Individual scores weighted'!CL49)</f>
        <v>47213.919999999998</v>
      </c>
      <c r="BZ49" s="62">
        <f>IF('2017 Individual scores unweight'!BZ49="","",'2017 Individual scores unweight'!BZ49*'2017 Individual scores weighted'!CL49)</f>
        <v>46810.382222222208</v>
      </c>
      <c r="CA49" s="62">
        <f>IF('2017 Individual scores unweight'!CA49="","",'2017 Individual scores unweight'!CA49*'2017 Individual scores weighted'!CL49)</f>
        <v>47617.457777777774</v>
      </c>
      <c r="CB49" s="62">
        <f>IF('2017 Individual scores unweight'!CB49="","",'2017 Individual scores unweight'!CB49*'2017 Individual scores weighted'!CL49)</f>
        <v>47213.919999999998</v>
      </c>
      <c r="CC49" s="62">
        <f>IF('2017 Individual scores unweight'!CC49="","",'2017 Individual scores unweight'!CC49*'2017 Individual scores weighted'!CL49)</f>
        <v>36721.93777777777</v>
      </c>
      <c r="CD49" s="62">
        <f>IF('2017 Individual scores unweight'!CD49="","",'2017 Individual scores unweight'!CD49*'2017 Individual scores weighted'!CL49)</f>
        <v>11673.771428571426</v>
      </c>
      <c r="CE49" s="62">
        <f>IF('2017 Individual scores unweight'!CE49="","",'2017 Individual scores unweight'!CE49*'2017 Individual scores weighted'!CL49)</f>
        <v>19888.647619047617</v>
      </c>
      <c r="CF49" s="62">
        <f>IF('2017 Individual scores unweight'!CF49="","",'2017 Individual scores unweight'!CF49*'2017 Individual scores weighted'!CL49)</f>
        <v>23347.542857142853</v>
      </c>
      <c r="CG49" s="62">
        <f>IF('2017 Individual scores unweight'!CG49="","",'2017 Individual scores unweight'!CG49*'2017 Individual scores weighted'!CL49)</f>
        <v>19023.923809523811</v>
      </c>
      <c r="CH49" s="62">
        <f>IF('2017 Individual scores unweight'!CH49="","",'2017 Individual scores unweight'!CH49*'2017 Individual scores weighted'!CL49)</f>
        <v>39950.239999999991</v>
      </c>
      <c r="CI49" s="62">
        <f>IF('2017 Individual scores unweight'!CI49="","",'2017 Individual scores unweight'!CI49*'2017 Individual scores weighted'!CL49)</f>
        <v>33493.635555555549</v>
      </c>
      <c r="CJ49" s="62">
        <f>IF('2017 Individual scores unweight'!CJ49="","",'2017 Individual scores unweight'!CJ49*'2017 Individual scores weighted'!CL49)</f>
        <v>39950.239999999991</v>
      </c>
      <c r="CK49" s="62">
        <f>IF('2017 Individual scores unweight'!CK49="","",'2017 Individual scores unweight'!CK49*'2017 Individual scores weighted'!CL49)</f>
        <v>25019.342222222222</v>
      </c>
      <c r="CL49">
        <v>544.77599999999995</v>
      </c>
    </row>
    <row r="50" spans="1:90">
      <c r="A50" s="60" t="s">
        <v>127</v>
      </c>
      <c r="B50" s="61" t="s">
        <v>158</v>
      </c>
      <c r="C50" s="62">
        <f>IF('2017 Individual scores unweight'!C50="","",'2017 Individual scores unweight'!C50*'2017 Individual scores weighted'!CL50)</f>
        <v>87230.577777777784</v>
      </c>
      <c r="D50" s="62">
        <f>IF('2017 Individual scores unweight'!D50="","",'2017 Individual scores unweight'!D50*'2017 Individual scores weighted'!CL50)</f>
        <v>54692.187654320995</v>
      </c>
      <c r="E50" s="62">
        <f>IF('2017 Individual scores unweight'!E50="","",'2017 Individual scores unweight'!E50*'2017 Individual scores weighted'!CL50)</f>
        <v>98959.058823529413</v>
      </c>
      <c r="F50" s="62">
        <f>IF('2017 Individual scores unweight'!F50="","",'2017 Individual scores unweight'!F50*'2017 Individual scores weighted'!CL50)</f>
        <v>74076.760493827154</v>
      </c>
      <c r="G50" s="62">
        <f>IF('2017 Individual scores unweight'!G50="","",'2017 Individual scores unweight'!G50*'2017 Individual scores weighted'!CL50)</f>
        <v>98134.400000000009</v>
      </c>
      <c r="H50" s="62">
        <f>IF('2017 Individual scores unweight'!H50="","",'2017 Individual scores unweight'!H50*'2017 Individual scores weighted'!CL50)</f>
        <v>71208.634920634926</v>
      </c>
      <c r="I50" s="62">
        <f>IF('2017 Individual scores unweight'!I50="","",'2017 Individual scores unweight'!I50*'2017 Individual scores weighted'!CL50)</f>
        <v>98134.400000000009</v>
      </c>
      <c r="J50" s="62">
        <f>IF('2017 Individual scores unweight'!J50="","",'2017 Individual scores unweight'!J50*'2017 Individual scores weighted'!CL50)</f>
        <v>70874.844444444447</v>
      </c>
      <c r="K50" s="62">
        <f>IF('2017 Individual scores unweight'!K50="","",'2017 Individual scores unweight'!K50*'2017 Individual scores weighted'!CL50)</f>
        <v>80307.516049382713</v>
      </c>
      <c r="L50" s="62">
        <f>IF('2017 Individual scores unweight'!L50="","",'2017 Individual scores unweight'!L50*'2017 Individual scores weighted'!CL50)</f>
        <v>74769.066666666666</v>
      </c>
      <c r="M50" s="62">
        <f>IF('2017 Individual scores unweight'!M50="","",'2017 Individual scores unweight'!M50*'2017 Individual scores weighted'!CL50)</f>
        <v>72569.976470588241</v>
      </c>
      <c r="N50" s="62">
        <f>IF('2017 Individual scores unweight'!N50="","",'2017 Individual scores unweight'!N50*'2017 Individual scores weighted'!CL50)</f>
        <v>38942.222222222226</v>
      </c>
      <c r="O50" s="62">
        <f>IF('2017 Individual scores unweight'!O50="","",'2017 Individual scores unweight'!O50*'2017 Individual scores weighted'!CL50)</f>
        <v>92361.788235294109</v>
      </c>
      <c r="P50" s="62">
        <f>IF('2017 Individual scores unweight'!P50="","",'2017 Individual scores unweight'!P50*'2017 Individual scores weighted'!CL50)</f>
        <v>60841.495424836612</v>
      </c>
      <c r="Q50" s="62">
        <f>IF('2017 Individual scores unweight'!Q50="","",'2017 Individual scores unweight'!Q50*'2017 Individual scores weighted'!CL50)</f>
        <v>68538.311111111121</v>
      </c>
      <c r="R50" s="62">
        <f>IF('2017 Individual scores unweight'!R50="","",'2017 Individual scores unweight'!R50*'2017 Individual scores weighted'!CL50)</f>
        <v>47509.511111111111</v>
      </c>
      <c r="S50" s="62">
        <f>IF('2017 Individual scores unweight'!S50="","",'2017 Individual scores unweight'!S50*'2017 Individual scores weighted'!CL50)</f>
        <v>76116.009411764724</v>
      </c>
      <c r="T50" s="62">
        <f>IF('2017 Individual scores unweight'!T50="","",'2017 Individual scores unweight'!T50*'2017 Individual scores weighted'!CL50)</f>
        <v>54797.749801431681</v>
      </c>
      <c r="U50" s="62">
        <f>IF('2017 Individual scores unweight'!U50="","",'2017 Individual scores unweight'!U50*'2017 Individual scores weighted'!CL50)</f>
        <v>74769.066666666666</v>
      </c>
      <c r="V50" s="62">
        <f>IF('2017 Individual scores unweight'!V50="","",'2017 Individual scores unweight'!V50*'2017 Individual scores weighted'!CL50)</f>
        <v>50579.074509803919</v>
      </c>
      <c r="W50" s="62">
        <f>IF('2017 Individual scores unweight'!W50="","",'2017 Individual scores unweight'!W50*'2017 Individual scores weighted'!CL50)</f>
        <v>79167.247058823545</v>
      </c>
      <c r="X50" s="62">
        <f>IF('2017 Individual scores unweight'!X50="","",'2017 Individual scores unweight'!X50*'2017 Individual scores weighted'!CL50)</f>
        <v>55297.955555555563</v>
      </c>
      <c r="Y50" s="62">
        <f>IF('2017 Individual scores unweight'!Y50="","",'2017 Individual scores unweight'!Y50*'2017 Individual scores weighted'!CL50)</f>
        <v>70096</v>
      </c>
      <c r="Z50" s="62">
        <f>IF('2017 Individual scores unweight'!Z50="","",'2017 Individual scores unweight'!Z50*'2017 Individual scores weighted'!CL50)</f>
        <v>49846.044444444444</v>
      </c>
      <c r="AA50" s="62">
        <f>IF('2017 Individual scores unweight'!AA50="","",'2017 Individual scores unweight'!AA50*'2017 Individual scores weighted'!CL50)</f>
        <v>63086.400000000001</v>
      </c>
      <c r="AB50" s="62">
        <f>IF('2017 Individual scores unweight'!AB50="","",'2017 Individual scores unweight'!AB50*'2017 Individual scores weighted'!CL50)</f>
        <v>41835.073015873015</v>
      </c>
      <c r="AC50" s="62">
        <f>IF('2017 Individual scores unweight'!AC50="","",'2017 Individual scores unweight'!AC50*'2017 Individual scores weighted'!CL50)</f>
        <v>93461.333333333343</v>
      </c>
      <c r="AD50" s="62">
        <f>IF('2017 Individual scores unweight'!AD50="","",'2017 Individual scores unweight'!AD50*'2017 Individual scores weighted'!CL50)</f>
        <v>76430.601481481484</v>
      </c>
      <c r="AE50" s="62">
        <f>IF('2017 Individual scores unweight'!AE50="","",'2017 Individual scores unweight'!AE50*'2017 Individual scores weighted'!CL50)</f>
        <v>60230.637037037028</v>
      </c>
      <c r="AF50" s="62">
        <f>IF('2017 Individual scores unweight'!AF50="","",'2017 Individual scores unweight'!AF50*'2017 Individual scores weighted'!CL50)</f>
        <v>63692.16790123457</v>
      </c>
      <c r="AG50" s="62">
        <f>IF('2017 Individual scores unweight'!AG50="","",'2017 Individual scores unweight'!AG50*'2017 Individual scores weighted'!CL50)</f>
        <v>60922.943209876546</v>
      </c>
      <c r="AH50" s="62">
        <f>IF('2017 Individual scores unweight'!AH50="","",'2017 Individual scores unweight'!AH50*'2017 Individual scores weighted'!CL50)</f>
        <v>98959.058823529413</v>
      </c>
      <c r="AI50" s="62">
        <f>IF('2017 Individual scores unweight'!AI50="","",'2017 Individual scores unweight'!AI50*'2017 Individual scores weighted'!CL50)</f>
        <v>73303.00653594773</v>
      </c>
      <c r="AJ50" s="62">
        <f>IF('2017 Individual scores unweight'!AJ50="","",'2017 Individual scores unweight'!AJ50*'2017 Individual scores weighted'!CL50)</f>
        <v>49067.200000000004</v>
      </c>
      <c r="AK50" s="62">
        <f>IF('2017 Individual scores unweight'!AK50="","",'2017 Individual scores unweight'!AK50*'2017 Individual scores weighted'!CL50)</f>
        <v>34269.155555555553</v>
      </c>
      <c r="AL50" s="62">
        <f>IF('2017 Individual scores unweight'!AL50="","",'2017 Individual scores unweight'!AL50*'2017 Individual scores weighted'!CL50)</f>
        <v>77105.600000000006</v>
      </c>
      <c r="AM50" s="62">
        <f>IF('2017 Individual scores unweight'!AM50="","",'2017 Individual scores unweight'!AM50*'2017 Individual scores weighted'!CL50)</f>
        <v>49846.044444444444</v>
      </c>
      <c r="AN50" s="62">
        <f>IF('2017 Individual scores unweight'!AN50="","",'2017 Individual scores unweight'!AN50*'2017 Individual scores weighted'!CL50)</f>
        <v>65972.705882352951</v>
      </c>
      <c r="AO50" s="62">
        <f>IF('2017 Individual scores unweight'!AO50="","",'2017 Individual scores unweight'!AO50*'2017 Individual scores weighted'!CL50)</f>
        <v>33490.311111111114</v>
      </c>
      <c r="AP50" s="62">
        <f>IF('2017 Individual scores unweight'!AP50="","",'2017 Individual scores unweight'!AP50*'2017 Individual scores weighted'!CL50)</f>
        <v>72569.976470588241</v>
      </c>
      <c r="AQ50" s="62">
        <f>IF('2017 Individual scores unweight'!AQ50="","",'2017 Individual scores unweight'!AQ50*'2017 Individual scores weighted'!CL50)</f>
        <v>39721.066666666666</v>
      </c>
      <c r="AR50" s="62">
        <f>IF('2017 Individual scores unweight'!AR50="","",'2017 Individual scores unweight'!AR50*'2017 Individual scores weighted'!CL50)</f>
        <v>49067.200000000004</v>
      </c>
      <c r="AS50" s="62">
        <f>IF('2017 Individual scores unweight'!AS50="","",'2017 Individual scores unweight'!AS50*'2017 Individual scores weighted'!CL50)</f>
        <v>22252.69841269841</v>
      </c>
      <c r="AT50" s="62">
        <f>IF('2017 Individual scores unweight'!AT50="","",'2017 Individual scores unweight'!AT50*'2017 Individual scores weighted'!CL50)</f>
        <v>56076.800000000003</v>
      </c>
      <c r="AU50" s="62">
        <f>IF('2017 Individual scores unweight'!AU50="","",'2017 Individual scores unweight'!AU50*'2017 Individual scores weighted'!CL50)</f>
        <v>28384.55308641975</v>
      </c>
      <c r="AV50" s="62">
        <f>IF('2017 Individual scores unweight'!AV50="","",'2017 Individual scores unweight'!AV50*'2017 Individual scores weighted'!CL50)</f>
        <v>38769.145679012341</v>
      </c>
      <c r="AW50" s="62">
        <f>IF('2017 Individual scores unweight'!AW50="","",'2017 Individual scores unweight'!AW50*'2017 Individual scores weighted'!CL50)</f>
        <v>60230.637037037028</v>
      </c>
      <c r="AX50" s="62">
        <f>IF('2017 Individual scores unweight'!AX50="","",'2017 Individual scores unweight'!AX50*'2017 Individual scores weighted'!CL50)</f>
        <v>38076.839506172837</v>
      </c>
      <c r="AY50" s="62">
        <f>IF('2017 Individual scores unweight'!AY50="","",'2017 Individual scores unweight'!AY50*'2017 Individual scores weighted'!CL50)</f>
        <v>46384.513580246916</v>
      </c>
      <c r="AZ50" s="62">
        <f>IF('2017 Individual scores unweight'!AZ50="","",'2017 Individual scores unweight'!AZ50*'2017 Individual scores weighted'!CL50)</f>
        <v>71946.900915032675</v>
      </c>
      <c r="BA50" s="62">
        <f>IF('2017 Individual scores unweight'!BA50="","",'2017 Individual scores unweight'!BA50*'2017 Individual scores weighted'!CL50)</f>
        <v>39915.482977072315</v>
      </c>
      <c r="BB50" s="62">
        <f>IF('2017 Individual scores unweight'!BB50="","",'2017 Individual scores unweight'!BB50*'2017 Individual scores weighted'!CL50)</f>
        <v>80999.822222222225</v>
      </c>
      <c r="BC50" s="62">
        <f>IF('2017 Individual scores unweight'!BC50="","",'2017 Individual scores unweight'!BC50*'2017 Individual scores weighted'!CL50)</f>
        <v>40846.064197530868</v>
      </c>
      <c r="BD50" s="62">
        <f>IF('2017 Individual scores unweight'!BD50="","",'2017 Individual scores unweight'!BD50*'2017 Individual scores weighted'!CL50)</f>
        <v>72569.976470588241</v>
      </c>
      <c r="BE50" s="62">
        <f>IF('2017 Individual scores unweight'!BE50="","",'2017 Individual scores unweight'!BE50*'2017 Individual scores weighted'!CL50)</f>
        <v>39046.068148148152</v>
      </c>
      <c r="BF50" s="62">
        <f>IF('2017 Individual scores unweight'!BF50="","",'2017 Individual scores unweight'!BF50*'2017 Individual scores weighted'!CL50)</f>
        <v>65972.705882352951</v>
      </c>
      <c r="BG50" s="62">
        <f>IF('2017 Individual scores unweight'!BG50="","",'2017 Individual scores unweight'!BG50*'2017 Individual scores weighted'!CL50)</f>
        <v>39164.74920634921</v>
      </c>
      <c r="BH50" s="62">
        <f>IF('2017 Individual scores unweight'!BH50="","",'2017 Individual scores unweight'!BH50*'2017 Individual scores weighted'!CL50)</f>
        <v>49067.200000000004</v>
      </c>
      <c r="BI50" s="62">
        <f>IF('2017 Individual scores unweight'!BI50="","",'2017 Individual scores unweight'!BI50*'2017 Individual scores weighted'!CL50)</f>
        <v>30674.488888888893</v>
      </c>
      <c r="BJ50" s="62">
        <f>IF('2017 Individual scores unweight'!BJ50="","",'2017 Individual scores unweight'!BJ50*'2017 Individual scores weighted'!CL50)</f>
        <v>91124.800000000003</v>
      </c>
      <c r="BK50" s="62">
        <f>IF('2017 Individual scores unweight'!BK50="","",'2017 Individual scores unweight'!BK50*'2017 Individual scores weighted'!CL50)</f>
        <v>49846.044444444444</v>
      </c>
      <c r="BL50" s="62">
        <f>IF('2017 Individual scores unweight'!BL50="","",'2017 Individual scores unweight'!BL50*'2017 Individual scores weighted'!CL50)</f>
        <v>87784.42271604939</v>
      </c>
      <c r="BM50" s="62">
        <f>IF('2017 Individual scores unweight'!BM50="","",'2017 Individual scores unweight'!BM50*'2017 Individual scores weighted'!CL50)</f>
        <v>29769.165432098765</v>
      </c>
      <c r="BN50" s="62">
        <f>IF('2017 Individual scores unweight'!BN50="","",'2017 Individual scores unweight'!BN50*'2017 Individual scores weighted'!CL50)</f>
        <v>17999.960493827162</v>
      </c>
      <c r="BO50" s="62">
        <f>IF('2017 Individual scores unweight'!BO50="","",'2017 Individual scores unweight'!BO50*'2017 Individual scores weighted'!CL50)</f>
        <v>22153.797530864198</v>
      </c>
      <c r="BP50" s="62">
        <f>IF('2017 Individual scores unweight'!BP50="","",'2017 Individual scores unweight'!BP50*'2017 Individual scores weighted'!CL50)</f>
        <v>24923.022222222222</v>
      </c>
      <c r="BQ50" s="62">
        <f>IF('2017 Individual scores unweight'!BQ50="","",'2017 Individual scores unweight'!BQ50*'2017 Individual scores weighted'!CL50)</f>
        <v>26999.940740740742</v>
      </c>
      <c r="BR50" s="62">
        <f>IF('2017 Individual scores unweight'!BR50="","",'2017 Individual scores unweight'!BR50*'2017 Individual scores weighted'!CL50)</f>
        <v>53307.575308641972</v>
      </c>
      <c r="BS50" s="62">
        <f>IF('2017 Individual scores unweight'!BS50="","",'2017 Individual scores unweight'!BS50*'2017 Individual scores weighted'!CL50)</f>
        <v>34096.079012345683</v>
      </c>
      <c r="BT50" s="62">
        <f>IF('2017 Individual scores unweight'!BT50="","",'2017 Individual scores unweight'!BT50*'2017 Individual scores weighted'!CL50)</f>
        <v>26307.634567901237</v>
      </c>
      <c r="BU50" s="62">
        <f>IF('2017 Individual scores unweight'!BU50="","",'2017 Individual scores unweight'!BU50*'2017 Individual scores weighted'!CL50)</f>
        <v>20769.185185185182</v>
      </c>
      <c r="BV50" s="62">
        <f>IF('2017 Individual scores unweight'!BV50="","",'2017 Individual scores unweight'!BV50*'2017 Individual scores weighted'!CL50)</f>
        <v>38769.145679012341</v>
      </c>
      <c r="BW50" s="62">
        <f>IF('2017 Individual scores unweight'!BW50="","",'2017 Individual scores unweight'!BW50*'2017 Individual scores weighted'!CL50)</f>
        <v>50538.350617283955</v>
      </c>
      <c r="BX50" s="62">
        <f>IF('2017 Individual scores unweight'!BX50="","",'2017 Individual scores unweight'!BX50*'2017 Individual scores weighted'!CL50)</f>
        <v>72461.379423868319</v>
      </c>
      <c r="BY50" s="62">
        <f>IF('2017 Individual scores unweight'!BY50="","",'2017 Individual scores unweight'!BY50*'2017 Individual scores weighted'!CL50)</f>
        <v>82384.434567901233</v>
      </c>
      <c r="BZ50" s="62">
        <f>IF('2017 Individual scores unweight'!BZ50="","",'2017 Individual scores unweight'!BZ50*'2017 Individual scores weighted'!CL50)</f>
        <v>69922.923456790115</v>
      </c>
      <c r="CA50" s="62">
        <f>IF('2017 Individual scores unweight'!CA50="","",'2017 Individual scores unweight'!CA50*'2017 Individual scores weighted'!CL50)</f>
        <v>65076.780246913579</v>
      </c>
      <c r="CB50" s="62">
        <f>IF('2017 Individual scores unweight'!CB50="","",'2017 Individual scores unweight'!CB50*'2017 Individual scores weighted'!CL50)</f>
        <v>65972.705882352951</v>
      </c>
      <c r="CC50" s="62">
        <f>IF('2017 Individual scores unweight'!CC50="","",'2017 Individual scores unweight'!CC50*'2017 Individual scores weighted'!CL50)</f>
        <v>39046.068148148152</v>
      </c>
      <c r="CD50" s="62">
        <f>IF('2017 Individual scores unweight'!CD50="","",'2017 Individual scores unweight'!CD50*'2017 Individual scores weighted'!CL50)</f>
        <v>31153.777777777781</v>
      </c>
      <c r="CE50" s="62">
        <f>IF('2017 Individual scores unweight'!CE50="","",'2017 Individual scores unweight'!CE50*'2017 Individual scores weighted'!CL50)</f>
        <v>17446.115555555556</v>
      </c>
      <c r="CF50" s="62">
        <f>IF('2017 Individual scores unweight'!CF50="","",'2017 Individual scores unweight'!CF50*'2017 Individual scores weighted'!CL50)</f>
        <v>39583.623529411772</v>
      </c>
      <c r="CG50" s="62">
        <f>IF('2017 Individual scores unweight'!CG50="","",'2017 Individual scores unweight'!CG50*'2017 Individual scores weighted'!CL50)</f>
        <v>19938.41777777778</v>
      </c>
      <c r="CH50" s="62">
        <f>IF('2017 Individual scores unweight'!CH50="","",'2017 Individual scores unweight'!CH50*'2017 Individual scores weighted'!CL50)</f>
        <v>43615.288888888892</v>
      </c>
      <c r="CI50" s="62">
        <f>IF('2017 Individual scores unweight'!CI50="","",'2017 Individual scores unweight'!CI50*'2017 Individual scores weighted'!CL50)</f>
        <v>20249.955555555556</v>
      </c>
      <c r="CJ50" s="62">
        <f>IF('2017 Individual scores unweight'!CJ50="","",'2017 Individual scores unweight'!CJ50*'2017 Individual scores weighted'!CL50)</f>
        <v>74769.066666666666</v>
      </c>
      <c r="CK50" s="62">
        <f>IF('2017 Individual scores unweight'!CK50="","",'2017 Individual scores unweight'!CK50*'2017 Individual scores weighted'!CL50)</f>
        <v>41049.683660130722</v>
      </c>
      <c r="CL50">
        <v>1121.5360000000001</v>
      </c>
    </row>
    <row r="51" spans="1:90">
      <c r="A51" s="60" t="s">
        <v>119</v>
      </c>
      <c r="B51" s="61" t="s">
        <v>159</v>
      </c>
      <c r="C51" s="62">
        <f>IF('2017 Individual scores unweight'!C51="","",'2017 Individual scores unweight'!C51*'2017 Individual scores weighted'!CL51)</f>
        <v>625823</v>
      </c>
      <c r="D51" s="62">
        <f>IF('2017 Individual scores unweight'!D51="","",'2017 Individual scores unweight'!D51*'2017 Individual scores weighted'!CL51)</f>
        <v>465355.56410256412</v>
      </c>
      <c r="E51" s="62">
        <f>IF('2017 Individual scores unweight'!E51="","",'2017 Individual scores unweight'!E51*'2017 Individual scores weighted'!CL51)</f>
        <v>625823</v>
      </c>
      <c r="F51" s="62">
        <f>IF('2017 Individual scores unweight'!F51="","",'2017 Individual scores unweight'!F51*'2017 Individual scores weighted'!CL51)</f>
        <v>427149.03174603172</v>
      </c>
      <c r="G51" s="62">
        <f>IF('2017 Individual scores unweight'!G51="","",'2017 Individual scores unweight'!G51*'2017 Individual scores weighted'!CL51)</f>
        <v>625823</v>
      </c>
      <c r="H51" s="62">
        <f>IF('2017 Individual scores unweight'!H51="","",'2017 Individual scores unweight'!H51*'2017 Individual scores weighted'!CL51)</f>
        <v>367546.84126984124</v>
      </c>
      <c r="I51" s="62">
        <f>IF('2017 Individual scores unweight'!I51="","",'2017 Individual scores unweight'!I51*'2017 Individual scores weighted'!CL51)</f>
        <v>581121.35714285716</v>
      </c>
      <c r="J51" s="62">
        <f>IF('2017 Individual scores unweight'!J51="","",'2017 Individual scores unweight'!J51*'2017 Individual scores weighted'!CL51)</f>
        <v>347679.44444444444</v>
      </c>
      <c r="K51" s="62">
        <f>IF('2017 Individual scores unweight'!K51="","",'2017 Individual scores unweight'!K51*'2017 Individual scores weighted'!CL51)</f>
        <v>243375.61111111107</v>
      </c>
      <c r="L51" s="62">
        <f>IF('2017 Individual scores unweight'!L51="","",'2017 Individual scores unweight'!L51*'2017 Individual scores weighted'!CL51)</f>
        <v>183321.88888888888</v>
      </c>
      <c r="M51" s="62">
        <f>IF('2017 Individual scores unweight'!M51="","",'2017 Individual scores unweight'!M51*'2017 Individual scores weighted'!CL51)</f>
        <v>581121.35714285716</v>
      </c>
      <c r="N51" s="62">
        <f>IF('2017 Individual scores unweight'!N51="","",'2017 Individual scores unweight'!N51*'2017 Individual scores weighted'!CL51)</f>
        <v>317878.34920634917</v>
      </c>
      <c r="O51" s="62">
        <f>IF('2017 Individual scores unweight'!O51="","",'2017 Individual scores unweight'!O51*'2017 Individual scores weighted'!CL51)</f>
        <v>577682.76923076913</v>
      </c>
      <c r="P51" s="62">
        <f>IF('2017 Individual scores unweight'!P51="","",'2017 Individual scores unweight'!P51*'2017 Individual scores weighted'!CL51)</f>
        <v>272794.641025641</v>
      </c>
      <c r="Q51" s="62">
        <f>IF('2017 Individual scores unweight'!Q51="","",'2017 Individual scores unweight'!Q51*'2017 Individual scores weighted'!CL51)</f>
        <v>542379.93333333335</v>
      </c>
      <c r="R51" s="62">
        <f>IF('2017 Individual scores unweight'!R51="","",'2017 Individual scores unweight'!R51*'2017 Individual scores weighted'!CL51)</f>
        <v>315585.95726495725</v>
      </c>
      <c r="S51" s="62">
        <f>IF('2017 Individual scores unweight'!S51="","",'2017 Individual scores unweight'!S51*'2017 Individual scores weighted'!CL51)</f>
        <v>349323.01999999996</v>
      </c>
      <c r="T51" s="62">
        <f>IF('2017 Individual scores unweight'!T51="","",'2017 Individual scores unweight'!T51*'2017 Individual scores weighted'!CL51)</f>
        <v>201794.55432098766</v>
      </c>
      <c r="U51" s="62">
        <f>IF('2017 Individual scores unweight'!U51="","",'2017 Individual scores unweight'!U51*'2017 Individual scores weighted'!CL51)</f>
        <v>625823</v>
      </c>
      <c r="V51" s="62">
        <f>IF('2017 Individual scores unweight'!V51="","",'2017 Individual scores unweight'!V51*'2017 Individual scores weighted'!CL51)</f>
        <v>382447.38888888882</v>
      </c>
      <c r="W51" s="62">
        <f>IF('2017 Individual scores unweight'!W51="","",'2017 Individual scores unweight'!W51*'2017 Individual scores weighted'!CL51)</f>
        <v>284465</v>
      </c>
      <c r="X51" s="62">
        <f>IF('2017 Individual scores unweight'!X51="","",'2017 Individual scores unweight'!X51*'2017 Individual scores weighted'!CL51)</f>
        <v>145393.22222222222</v>
      </c>
      <c r="Y51" s="62">
        <f>IF('2017 Individual scores unweight'!Y51="","",'2017 Individual scores unweight'!Y51*'2017 Individual scores weighted'!CL51)</f>
        <v>312911.5</v>
      </c>
      <c r="Z51" s="62">
        <f>IF('2017 Individual scores unweight'!Z51="","",'2017 Individual scores unweight'!Z51*'2017 Individual scores weighted'!CL51)</f>
        <v>193155.24691358022</v>
      </c>
      <c r="AA51" s="62">
        <f>IF('2017 Individual scores unweight'!AA51="","",'2017 Individual scores unweight'!AA51*'2017 Individual scores weighted'!CL51)</f>
        <v>125164.59999999999</v>
      </c>
      <c r="AB51" s="62">
        <f>IF('2017 Individual scores unweight'!AB51="","",'2017 Individual scores unweight'!AB51*'2017 Individual scores weighted'!CL51)</f>
        <v>54083.469135802457</v>
      </c>
      <c r="AC51" s="62">
        <f>IF('2017 Individual scores unweight'!AC51="","",'2017 Individual scores unweight'!AC51*'2017 Individual scores weighted'!CL51)</f>
        <v>398250.99999999994</v>
      </c>
      <c r="AD51" s="62">
        <f>IF('2017 Individual scores unweight'!AD51="","",'2017 Individual scores unweight'!AD51*'2017 Individual scores weighted'!CL51)</f>
        <v>233893.44444444441</v>
      </c>
      <c r="AE51" s="62">
        <f>IF('2017 Individual scores unweight'!AE51="","",'2017 Individual scores unweight'!AE51*'2017 Individual scores weighted'!CL51)</f>
        <v>361586.62222222221</v>
      </c>
      <c r="AF51" s="62">
        <f>IF('2017 Individual scores unweight'!AF51="","",'2017 Individual scores unweight'!AF51*'2017 Individual scores weighted'!CL51)</f>
        <v>454301.14074074075</v>
      </c>
      <c r="AG51" s="62">
        <f>IF('2017 Individual scores unweight'!AG51="","",'2017 Individual scores unweight'!AG51*'2017 Individual scores weighted'!CL51)</f>
        <v>454301.14074074075</v>
      </c>
      <c r="AH51" s="62">
        <f>IF('2017 Individual scores unweight'!AH51="","",'2017 Individual scores unweight'!AH51*'2017 Individual scores weighted'!CL51)</f>
        <v>625823</v>
      </c>
      <c r="AI51" s="62">
        <f>IF('2017 Individual scores unweight'!AI51="","",'2017 Individual scores unweight'!AI51*'2017 Individual scores weighted'!CL51)</f>
        <v>427913.16239316238</v>
      </c>
      <c r="AJ51" s="62">
        <f>IF('2017 Individual scores unweight'!AJ51="","",'2017 Individual scores unweight'!AJ51*'2017 Individual scores weighted'!CL51)</f>
        <v>581121.35714285716</v>
      </c>
      <c r="AK51" s="62">
        <f>IF('2017 Individual scores unweight'!AK51="","",'2017 Individual scores unweight'!AK51*'2017 Individual scores weighted'!CL51)</f>
        <v>422182.18253968249</v>
      </c>
      <c r="AL51" s="62">
        <f>IF('2017 Individual scores unweight'!AL51="","",'2017 Individual scores unweight'!AL51*'2017 Individual scores weighted'!CL51)</f>
        <v>625823</v>
      </c>
      <c r="AM51" s="62">
        <f>IF('2017 Individual scores unweight'!AM51="","",'2017 Individual scores unweight'!AM51*'2017 Individual scores weighted'!CL51)</f>
        <v>445029.68888888886</v>
      </c>
      <c r="AN51" s="62">
        <f>IF('2017 Individual scores unweight'!AN51="","",'2017 Individual scores unweight'!AN51*'2017 Individual scores weighted'!CL51)</f>
        <v>481402.30769230775</v>
      </c>
      <c r="AO51" s="62">
        <f>IF('2017 Individual scores unweight'!AO51="","",'2017 Individual scores unweight'!AO51*'2017 Individual scores weighted'!CL51)</f>
        <v>341884.78703703702</v>
      </c>
      <c r="AP51" s="62">
        <f>IF('2017 Individual scores unweight'!AP51="","",'2017 Individual scores unweight'!AP51*'2017 Individual scores weighted'!CL51)</f>
        <v>577682.76923076913</v>
      </c>
      <c r="AQ51" s="62">
        <f>IF('2017 Individual scores unweight'!AQ51="","",'2017 Individual scores unweight'!AQ51*'2017 Individual scores weighted'!CL51)</f>
        <v>283492.47008547006</v>
      </c>
      <c r="AR51" s="62">
        <f>IF('2017 Individual scores unweight'!AR51="","",'2017 Individual scores unweight'!AR51*'2017 Individual scores weighted'!CL51)</f>
        <v>192560.92307692306</v>
      </c>
      <c r="AS51" s="62">
        <f>IF('2017 Individual scores unweight'!AS51="","",'2017 Individual scores unweight'!AS51*'2017 Individual scores weighted'!CL51)</f>
        <v>150661.09259259258</v>
      </c>
      <c r="AT51" s="62">
        <f>IF('2017 Individual scores unweight'!AT51="","",'2017 Individual scores unweight'!AT51*'2017 Individual scores weighted'!CL51)</f>
        <v>375493.8</v>
      </c>
      <c r="AU51" s="62">
        <f>IF('2017 Individual scores unweight'!AU51="","",'2017 Individual scores unweight'!AU51*'2017 Individual scores weighted'!CL51)</f>
        <v>319865.08888888883</v>
      </c>
      <c r="AV51" s="62">
        <f>IF('2017 Individual scores unweight'!AV51="","",'2017 Individual scores unweight'!AV51*'2017 Individual scores weighted'!CL51)</f>
        <v>273507.82962962962</v>
      </c>
      <c r="AW51" s="62">
        <f>IF('2017 Individual scores unweight'!AW51="","",'2017 Individual scores unweight'!AW51*'2017 Individual scores weighted'!CL51)</f>
        <v>376652.73148148146</v>
      </c>
      <c r="AX51" s="62">
        <f>IF('2017 Individual scores unweight'!AX51="","",'2017 Individual scores unweight'!AX51*'2017 Individual scores weighted'!CL51)</f>
        <v>343043.71851851849</v>
      </c>
      <c r="AY51" s="62">
        <f>IF('2017 Individual scores unweight'!AY51="","",'2017 Individual scores unweight'!AY51*'2017 Individual scores weighted'!CL51)</f>
        <v>347679.44444444444</v>
      </c>
      <c r="AZ51" s="62">
        <f>IF('2017 Individual scores unweight'!AZ51="","",'2017 Individual scores unweight'!AZ51*'2017 Individual scores weighted'!CL51)</f>
        <v>462413.66111111105</v>
      </c>
      <c r="BA51" s="62">
        <f>IF('2017 Individual scores unweight'!BA51="","",'2017 Individual scores unweight'!BA51*'2017 Individual scores weighted'!CL51)</f>
        <v>281978.56518518523</v>
      </c>
      <c r="BB51" s="62">
        <f>IF('2017 Individual scores unweight'!BB51="","",'2017 Individual scores unweight'!BB51*'2017 Individual scores weighted'!CL51)</f>
        <v>573671.08333333326</v>
      </c>
      <c r="BC51" s="62">
        <f>IF('2017 Individual scores unweight'!BC51="","",'2017 Individual scores unweight'!BC51*'2017 Individual scores weighted'!CL51)</f>
        <v>324500.81481481483</v>
      </c>
      <c r="BD51" s="62">
        <f>IF('2017 Individual scores unweight'!BD51="","",'2017 Individual scores unweight'!BD51*'2017 Individual scores weighted'!CL51)</f>
        <v>398250.99999999994</v>
      </c>
      <c r="BE51" s="62">
        <f>IF('2017 Individual scores unweight'!BE51="","",'2017 Individual scores unweight'!BE51*'2017 Individual scores weighted'!CL51)</f>
        <v>233893.44444444441</v>
      </c>
      <c r="BF51" s="62">
        <f>IF('2017 Individual scores unweight'!BF51="","",'2017 Individual scores unweight'!BF51*'2017 Individual scores weighted'!CL51)</f>
        <v>486751.22222222225</v>
      </c>
      <c r="BG51" s="62">
        <f>IF('2017 Individual scores unweight'!BG51="","",'2017 Individual scores unweight'!BG51*'2017 Individual scores weighted'!CL51)</f>
        <v>326818.67777777778</v>
      </c>
      <c r="BH51" s="62">
        <f>IF('2017 Individual scores unweight'!BH51="","",'2017 Individual scores unweight'!BH51*'2017 Individual scores weighted'!CL51)</f>
        <v>341357.99999999994</v>
      </c>
      <c r="BI51" s="62">
        <f>IF('2017 Individual scores unweight'!BI51="","",'2017 Individual scores unweight'!BI51*'2017 Individual scores weighted'!CL51)</f>
        <v>195964.77777777778</v>
      </c>
      <c r="BJ51" s="62">
        <f>IF('2017 Individual scores unweight'!BJ51="","",'2017 Individual scores unweight'!BJ51*'2017 Individual scores weighted'!CL51)</f>
        <v>512037</v>
      </c>
      <c r="BK51" s="62">
        <f>IF('2017 Individual scores unweight'!BK51="","",'2017 Individual scores unweight'!BK51*'2017 Individual scores weighted'!CL51)</f>
        <v>328715.11111111107</v>
      </c>
      <c r="BL51" s="62">
        <f>IF('2017 Individual scores unweight'!BL51="","",'2017 Individual scores unweight'!BL51*'2017 Individual scores weighted'!CL51)</f>
        <v>410737.20351377013</v>
      </c>
      <c r="BM51" s="62">
        <f>IF('2017 Individual scores unweight'!BM51="","",'2017 Individual scores unweight'!BM51*'2017 Individual scores weighted'!CL51)</f>
        <v>213956.58119658113</v>
      </c>
      <c r="BN51" s="62">
        <f>IF('2017 Individual scores unweight'!BN51="","",'2017 Individual scores unweight'!BN51*'2017 Individual scores weighted'!CL51)</f>
        <v>173839.72222222222</v>
      </c>
      <c r="BO51" s="62">
        <f>IF('2017 Individual scores unweight'!BO51="","",'2017 Individual scores unweight'!BO51*'2017 Individual scores weighted'!CL51)</f>
        <v>189643.33333333331</v>
      </c>
      <c r="BP51" s="62">
        <f>IF('2017 Individual scores unweight'!BP51="","",'2017 Individual scores unweight'!BP51*'2017 Individual scores weighted'!CL51)</f>
        <v>227571.99999999997</v>
      </c>
      <c r="BQ51" s="62">
        <f>IF('2017 Individual scores unweight'!BQ51="","",'2017 Individual scores unweight'!BQ51*'2017 Individual scores weighted'!CL51)</f>
        <v>270417.34567901236</v>
      </c>
      <c r="BR51" s="62">
        <f>IF('2017 Individual scores unweight'!BR51="","",'2017 Individual scores unweight'!BR51*'2017 Individual scores weighted'!CL51)</f>
        <v>377480.53968253965</v>
      </c>
      <c r="BS51" s="62">
        <f>IF('2017 Individual scores unweight'!BS51="","",'2017 Individual scores unweight'!BS51*'2017 Individual scores weighted'!CL51)</f>
        <v>249915.29589947086</v>
      </c>
      <c r="BT51" s="62">
        <f>IF('2017 Individual scores unweight'!BT51="","",'2017 Individual scores unweight'!BT51*'2017 Individual scores weighted'!CL51)</f>
        <v>198673.96825396825</v>
      </c>
      <c r="BU51" s="62">
        <f>IF('2017 Individual scores unweight'!BU51="","",'2017 Individual scores unweight'!BU51*'2017 Individual scores weighted'!CL51)</f>
        <v>124171.23015873013</v>
      </c>
      <c r="BV51" s="62">
        <f>IF('2017 Individual scores unweight'!BV51="","",'2017 Individual scores unweight'!BV51*'2017 Individual scores weighted'!CL51)</f>
        <v>305957.91111111111</v>
      </c>
      <c r="BW51" s="62">
        <f>IF('2017 Individual scores unweight'!BW51="","",'2017 Individual scores unweight'!BW51*'2017 Individual scores weighted'!CL51)</f>
        <v>370858.07407407399</v>
      </c>
      <c r="BX51" s="62">
        <f>IF('2017 Individual scores unweight'!BX51="","",'2017 Individual scores unweight'!BX51*'2017 Individual scores weighted'!CL51)</f>
        <v>449665.41481481475</v>
      </c>
      <c r="BY51" s="62">
        <f>IF('2017 Individual scores unweight'!BY51="","",'2017 Individual scores unweight'!BY51*'2017 Individual scores weighted'!CL51)</f>
        <v>449665.41481481475</v>
      </c>
      <c r="BZ51" s="62">
        <f>IF('2017 Individual scores unweight'!BZ51="","",'2017 Individual scores unweight'!BZ51*'2017 Individual scores weighted'!CL51)</f>
        <v>435758.23703703703</v>
      </c>
      <c r="CA51" s="62">
        <f>IF('2017 Individual scores unweight'!CA51="","",'2017 Individual scores unweight'!CA51*'2017 Individual scores weighted'!CL51)</f>
        <v>463572.59259259258</v>
      </c>
      <c r="CB51" s="62">
        <f>IF('2017 Individual scores unweight'!CB51="","",'2017 Individual scores unweight'!CB51*'2017 Individual scores weighted'!CL51)</f>
        <v>447016.42857142858</v>
      </c>
      <c r="CC51" s="62">
        <f>IF('2017 Individual scores unweight'!CC51="","",'2017 Individual scores unweight'!CC51*'2017 Individual scores weighted'!CL51)</f>
        <v>197909.83760683759</v>
      </c>
      <c r="CD51" s="62">
        <f>IF('2017 Individual scores unweight'!CD51="","",'2017 Individual scores unweight'!CD51*'2017 Individual scores weighted'!CL51)</f>
        <v>56893</v>
      </c>
      <c r="CE51" s="62">
        <f>IF('2017 Individual scores unweight'!CE51="","",'2017 Individual scores unweight'!CE51*'2017 Individual scores weighted'!CL51)</f>
        <v>132750.33333333331</v>
      </c>
      <c r="CF51" s="62">
        <f>IF('2017 Individual scores unweight'!CF51="","",'2017 Individual scores unweight'!CF51*'2017 Individual scores weighted'!CL51)</f>
        <v>125164.59999999999</v>
      </c>
      <c r="CG51" s="62">
        <f>IF('2017 Individual scores unweight'!CG51="","",'2017 Individual scores unweight'!CG51*'2017 Individual scores weighted'!CL51)</f>
        <v>132750.33333333331</v>
      </c>
      <c r="CH51" s="62">
        <f>IF('2017 Individual scores unweight'!CH51="","",'2017 Individual scores unweight'!CH51*'2017 Individual scores weighted'!CL51)</f>
        <v>433262.07692307688</v>
      </c>
      <c r="CI51" s="62">
        <f>IF('2017 Individual scores unweight'!CI51="","",'2017 Individual scores unweight'!CI51*'2017 Individual scores weighted'!CL51)</f>
        <v>155118.52136752137</v>
      </c>
      <c r="CJ51" s="62">
        <f>IF('2017 Individual scores unweight'!CJ51="","",'2017 Individual scores unweight'!CJ51*'2017 Individual scores weighted'!CL51)</f>
        <v>625823</v>
      </c>
      <c r="CK51" s="62">
        <f>IF('2017 Individual scores unweight'!CK51="","",'2017 Individual scores unweight'!CK51*'2017 Individual scores weighted'!CL51)</f>
        <v>328715.11111111107</v>
      </c>
      <c r="CL51">
        <v>6258.23</v>
      </c>
    </row>
    <row r="52" spans="1:90">
      <c r="A52" s="60" t="s">
        <v>127</v>
      </c>
      <c r="B52" s="61" t="s">
        <v>160</v>
      </c>
      <c r="C52" s="62">
        <f>IF('2017 Individual scores unweight'!C52="","",'2017 Individual scores unweight'!C52*'2017 Individual scores weighted'!CL52)</f>
        <v>425446.40000000002</v>
      </c>
      <c r="D52" s="62">
        <f>IF('2017 Individual scores unweight'!D52="","",'2017 Individual scores unweight'!D52*'2017 Individual scores weighted'!CL52)</f>
        <v>302539.66222222225</v>
      </c>
      <c r="E52" s="62">
        <f>IF('2017 Individual scores unweight'!E52="","",'2017 Individual scores unweight'!E52*'2017 Individual scores weighted'!CL52)</f>
        <v>425446.40000000002</v>
      </c>
      <c r="F52" s="62">
        <f>IF('2017 Individual scores unweight'!F52="","",'2017 Individual scores unweight'!F52*'2017 Individual scores weighted'!CL52)</f>
        <v>323024.11851851852</v>
      </c>
      <c r="G52" s="62">
        <f>IF('2017 Individual scores unweight'!G52="","",'2017 Individual scores unweight'!G52*'2017 Individual scores weighted'!CL52)</f>
        <v>389992.53333333327</v>
      </c>
      <c r="H52" s="62">
        <f>IF('2017 Individual scores unweight'!H52="","",'2017 Individual scores unweight'!H52*'2017 Individual scores weighted'!CL52)</f>
        <v>305448.69743589743</v>
      </c>
      <c r="I52" s="62">
        <f>IF('2017 Individual scores unweight'!I52="","",'2017 Individual scores unweight'!I52*'2017 Individual scores weighted'!CL52)</f>
        <v>425446.40000000002</v>
      </c>
      <c r="J52" s="62">
        <f>IF('2017 Individual scores unweight'!J52="","",'2017 Individual scores unweight'!J52*'2017 Individual scores weighted'!CL52)</f>
        <v>283630.93333333329</v>
      </c>
      <c r="K52" s="62">
        <f>IF('2017 Individual scores unweight'!K52="","",'2017 Individual scores unweight'!K52*'2017 Individual scores weighted'!CL52)</f>
        <v>378174.57777777774</v>
      </c>
      <c r="L52" s="62">
        <f>IF('2017 Individual scores unweight'!L52="","",'2017 Individual scores unweight'!L52*'2017 Individual scores weighted'!CL52)</f>
        <v>248177.06666666665</v>
      </c>
      <c r="M52" s="62">
        <f>IF('2017 Individual scores unweight'!M52="","",'2017 Individual scores unweight'!M52*'2017 Individual scores weighted'!CL52)</f>
        <v>392719.75384615385</v>
      </c>
      <c r="N52" s="62">
        <f>IF('2017 Individual scores unweight'!N52="","",'2017 Individual scores unweight'!N52*'2017 Individual scores weighted'!CL52)</f>
        <v>210905.05299145301</v>
      </c>
      <c r="O52" s="62">
        <f>IF('2017 Individual scores unweight'!O52="","",'2017 Individual scores unweight'!O52*'2017 Individual scores weighted'!CL52)</f>
        <v>425446.40000000002</v>
      </c>
      <c r="P52" s="62">
        <f>IF('2017 Individual scores unweight'!P52="","",'2017 Individual scores unweight'!P52*'2017 Individual scores weighted'!CL52)</f>
        <v>259995.02222222221</v>
      </c>
      <c r="Q52" s="62">
        <f>IF('2017 Individual scores unweight'!Q52="","",'2017 Individual scores unweight'!Q52*'2017 Individual scores weighted'!CL52)</f>
        <v>425446.40000000002</v>
      </c>
      <c r="R52" s="62">
        <f>IF('2017 Individual scores unweight'!R52="","",'2017 Individual scores unweight'!R52*'2017 Individual scores weighted'!CL52)</f>
        <v>294539.81538461539</v>
      </c>
      <c r="S52" s="62">
        <f>IF('2017 Individual scores unweight'!S52="","",'2017 Individual scores unweight'!S52*'2017 Individual scores weighted'!CL52)</f>
        <v>379629.09538461536</v>
      </c>
      <c r="T52" s="62">
        <f>IF('2017 Individual scores unweight'!T52="","",'2017 Individual scores unweight'!T52*'2017 Individual scores weighted'!CL52)</f>
        <v>280016.67746179743</v>
      </c>
      <c r="U52" s="62">
        <f>IF('2017 Individual scores unweight'!U52="","",'2017 Individual scores unweight'!U52*'2017 Individual scores weighted'!CL52)</f>
        <v>425446.40000000002</v>
      </c>
      <c r="V52" s="62">
        <f>IF('2017 Individual scores unweight'!V52="","",'2017 Individual scores unweight'!V52*'2017 Individual scores weighted'!CL52)</f>
        <v>276358.34529914527</v>
      </c>
      <c r="W52" s="62">
        <f>IF('2017 Individual scores unweight'!W52="","",'2017 Individual scores unweight'!W52*'2017 Individual scores weighted'!CL52)</f>
        <v>359993.10769230768</v>
      </c>
      <c r="X52" s="62">
        <f>IF('2017 Individual scores unweight'!X52="","",'2017 Individual scores unweight'!X52*'2017 Individual scores weighted'!CL52)</f>
        <v>244953.98787878786</v>
      </c>
      <c r="Y52" s="62">
        <f>IF('2017 Individual scores unweight'!Y52="","",'2017 Individual scores unweight'!Y52*'2017 Individual scores weighted'!CL52)</f>
        <v>294539.81538461539</v>
      </c>
      <c r="Z52" s="62">
        <f>IF('2017 Individual scores unweight'!Z52="","",'2017 Individual scores unweight'!Z52*'2017 Individual scores weighted'!CL52)</f>
        <v>224541.15555555557</v>
      </c>
      <c r="AA52" s="62">
        <f>IF('2017 Individual scores unweight'!AA52="","",'2017 Individual scores unweight'!AA52*'2017 Individual scores weighted'!CL52)</f>
        <v>392719.75384615385</v>
      </c>
      <c r="AB52" s="62">
        <f>IF('2017 Individual scores unweight'!AB52="","",'2017 Individual scores unweight'!AB52*'2017 Individual scores weighted'!CL52)</f>
        <v>279994.63931623934</v>
      </c>
      <c r="AC52" s="62">
        <f>IF('2017 Individual scores unweight'!AC52="","",'2017 Individual scores unweight'!AC52*'2017 Individual scores weighted'!CL52)</f>
        <v>425446.40000000002</v>
      </c>
      <c r="AD52" s="62">
        <f>IF('2017 Individual scores unweight'!AD52="","",'2017 Individual scores unweight'!AD52*'2017 Individual scores weighted'!CL52)</f>
        <v>374235.25925925921</v>
      </c>
      <c r="AE52" s="62">
        <f>IF('2017 Individual scores unweight'!AE52="","",'2017 Individual scores unweight'!AE52*'2017 Individual scores weighted'!CL52)</f>
        <v>232722.81709401711</v>
      </c>
      <c r="AF52" s="62">
        <f>IF('2017 Individual scores unweight'!AF52="","",'2017 Individual scores unweight'!AF52*'2017 Individual scores weighted'!CL52)</f>
        <v>283630.93333333329</v>
      </c>
      <c r="AG52" s="62">
        <f>IF('2017 Individual scores unweight'!AG52="","",'2017 Individual scores unweight'!AG52*'2017 Individual scores weighted'!CL52)</f>
        <v>258176.8752136752</v>
      </c>
      <c r="AH52" s="62">
        <f>IF('2017 Individual scores unweight'!AH52="","",'2017 Individual scores unweight'!AH52*'2017 Individual scores weighted'!CL52)</f>
        <v>425446.40000000002</v>
      </c>
      <c r="AI52" s="62">
        <f>IF('2017 Individual scores unweight'!AI52="","",'2017 Individual scores unweight'!AI52*'2017 Individual scores weighted'!CL52)</f>
        <v>356356.81367521366</v>
      </c>
      <c r="AJ52" s="62">
        <f>IF('2017 Individual scores unweight'!AJ52="","",'2017 Individual scores unweight'!AJ52*'2017 Individual scores weighted'!CL52)</f>
        <v>425446.40000000002</v>
      </c>
      <c r="AK52" s="62">
        <f>IF('2017 Individual scores unweight'!AK52="","",'2017 Individual scores unweight'!AK52*'2017 Individual scores weighted'!CL52)</f>
        <v>363629.40170940169</v>
      </c>
      <c r="AL52" s="62">
        <f>IF('2017 Individual scores unweight'!AL52="","",'2017 Individual scores unweight'!AL52*'2017 Individual scores weighted'!CL52)</f>
        <v>392719.75384615385</v>
      </c>
      <c r="AM52" s="62">
        <f>IF('2017 Individual scores unweight'!AM52="","",'2017 Individual scores unweight'!AM52*'2017 Individual scores weighted'!CL52)</f>
        <v>252116.38518518515</v>
      </c>
      <c r="AN52" s="62">
        <f>IF('2017 Individual scores unweight'!AN52="","",'2017 Individual scores unweight'!AN52*'2017 Individual scores weighted'!CL52)</f>
        <v>354538.66666666669</v>
      </c>
      <c r="AO52" s="62">
        <f>IF('2017 Individual scores unweight'!AO52="","",'2017 Individual scores unweight'!AO52*'2017 Individual scores weighted'!CL52)</f>
        <v>240656.54949494946</v>
      </c>
      <c r="AP52" s="62">
        <f>IF('2017 Individual scores unweight'!AP52="","",'2017 Individual scores unweight'!AP52*'2017 Individual scores weighted'!CL52)</f>
        <v>392719.75384615385</v>
      </c>
      <c r="AQ52" s="62">
        <f>IF('2017 Individual scores unweight'!AQ52="","",'2017 Individual scores unweight'!AQ52*'2017 Individual scores weighted'!CL52)</f>
        <v>262143.74141414143</v>
      </c>
      <c r="AR52" s="62">
        <f>IF('2017 Individual scores unweight'!AR52="","",'2017 Individual scores unweight'!AR52*'2017 Individual scores weighted'!CL52)</f>
        <v>309415.56363636366</v>
      </c>
      <c r="AS52" s="62">
        <f>IF('2017 Individual scores unweight'!AS52="","",'2017 Individual scores unweight'!AS52*'2017 Individual scores weighted'!CL52)</f>
        <v>252116.38518518515</v>
      </c>
      <c r="AT52" s="62">
        <f>IF('2017 Individual scores unweight'!AT52="","",'2017 Individual scores unweight'!AT52*'2017 Individual scores weighted'!CL52)</f>
        <v>330902.75555555552</v>
      </c>
      <c r="AU52" s="62">
        <f>IF('2017 Individual scores unweight'!AU52="","",'2017 Individual scores unweight'!AU52*'2017 Individual scores weighted'!CL52)</f>
        <v>243631.69914529915</v>
      </c>
      <c r="AV52" s="62">
        <f>IF('2017 Individual scores unweight'!AV52="","",'2017 Individual scores unweight'!AV52*'2017 Individual scores weighted'!CL52)</f>
        <v>207268.75897435899</v>
      </c>
      <c r="AW52" s="62">
        <f>IF('2017 Individual scores unweight'!AW52="","",'2017 Individual scores unweight'!AW52*'2017 Individual scores weighted'!CL52)</f>
        <v>359993.10769230768</v>
      </c>
      <c r="AX52" s="62">
        <f>IF('2017 Individual scores unweight'!AX52="","",'2017 Individual scores unweight'!AX52*'2017 Individual scores weighted'!CL52)</f>
        <v>265449.46324786323</v>
      </c>
      <c r="AY52" s="62">
        <f>IF('2017 Individual scores unweight'!AY52="","",'2017 Individual scores unweight'!AY52*'2017 Individual scores weighted'!CL52)</f>
        <v>279994.63931623934</v>
      </c>
      <c r="AZ52" s="62">
        <f>IF('2017 Individual scores unweight'!AZ52="","",'2017 Individual scores unweight'!AZ52*'2017 Individual scores weighted'!CL52)</f>
        <v>399265.0830769231</v>
      </c>
      <c r="BA52" s="62">
        <f>IF('2017 Individual scores unweight'!BA52="","",'2017 Individual scores unweight'!BA52*'2017 Individual scores weighted'!CL52)</f>
        <v>321630.2058119658</v>
      </c>
      <c r="BB52" s="62">
        <f>IF('2017 Individual scores unweight'!BB52="","",'2017 Individual scores unweight'!BB52*'2017 Individual scores weighted'!CL52)</f>
        <v>425446.40000000002</v>
      </c>
      <c r="BC52" s="62">
        <f>IF('2017 Individual scores unweight'!BC52="","",'2017 Individual scores unweight'!BC52*'2017 Individual scores weighted'!CL52)</f>
        <v>345447.93162393168</v>
      </c>
      <c r="BD52" s="62">
        <f>IF('2017 Individual scores unweight'!BD52="","",'2017 Individual scores unweight'!BD52*'2017 Individual scores weighted'!CL52)</f>
        <v>392719.75384615385</v>
      </c>
      <c r="BE52" s="62">
        <f>IF('2017 Individual scores unweight'!BE52="","",'2017 Individual scores unweight'!BE52*'2017 Individual scores weighted'!CL52)</f>
        <v>319084.79999999999</v>
      </c>
      <c r="BF52" s="62">
        <f>IF('2017 Individual scores unweight'!BF52="","",'2017 Individual scores unweight'!BF52*'2017 Individual scores weighted'!CL52)</f>
        <v>327266.46153846156</v>
      </c>
      <c r="BG52" s="62">
        <f>IF('2017 Individual scores unweight'!BG52="","",'2017 Individual scores unweight'!BG52*'2017 Individual scores weighted'!CL52)</f>
        <v>283630.93333333329</v>
      </c>
      <c r="BH52" s="62">
        <f>IF('2017 Individual scores unweight'!BH52="","",'2017 Individual scores unweight'!BH52*'2017 Individual scores weighted'!CL52)</f>
        <v>425446.40000000002</v>
      </c>
      <c r="BI52" s="62">
        <f>IF('2017 Individual scores unweight'!BI52="","",'2017 Individual scores unweight'!BI52*'2017 Individual scores weighted'!CL52)</f>
        <v>307266.8444444444</v>
      </c>
      <c r="BJ52" s="62">
        <f>IF('2017 Individual scores unweight'!BJ52="","",'2017 Individual scores unweight'!BJ52*'2017 Individual scores weighted'!CL52)</f>
        <v>425446.40000000002</v>
      </c>
      <c r="BK52" s="62">
        <f>IF('2017 Individual scores unweight'!BK52="","",'2017 Individual scores unweight'!BK52*'2017 Individual scores weighted'!CL52)</f>
        <v>352720.51965811965</v>
      </c>
      <c r="BL52" s="62">
        <f>IF('2017 Individual scores unweight'!BL52="","",'2017 Individual scores unweight'!BL52*'2017 Individual scores weighted'!CL52)</f>
        <v>308781.96695156692</v>
      </c>
      <c r="BM52" s="62">
        <f>IF('2017 Individual scores unweight'!BM52="","",'2017 Individual scores unweight'!BM52*'2017 Individual scores weighted'!CL52)</f>
        <v>178178.40683760683</v>
      </c>
      <c r="BN52" s="62">
        <f>IF('2017 Individual scores unweight'!BN52="","",'2017 Individual scores unweight'!BN52*'2017 Individual scores weighted'!CL52)</f>
        <v>130906.58461538461</v>
      </c>
      <c r="BO52" s="62">
        <f>IF('2017 Individual scores unweight'!BO52="","",'2017 Individual scores unweight'!BO52*'2017 Individual scores weighted'!CL52)</f>
        <v>66968.414814814809</v>
      </c>
      <c r="BP52" s="62">
        <f>IF('2017 Individual scores unweight'!BP52="","",'2017 Individual scores unweight'!BP52*'2017 Individual scores weighted'!CL52)</f>
        <v>101816.23247863246</v>
      </c>
      <c r="BQ52" s="62">
        <f>IF('2017 Individual scores unweight'!BQ52="","",'2017 Individual scores unweight'!BQ52*'2017 Individual scores weighted'!CL52)</f>
        <v>105452.5264957265</v>
      </c>
      <c r="BR52" s="62">
        <f>IF('2017 Individual scores unweight'!BR52="","",'2017 Individual scores unweight'!BR52*'2017 Individual scores weighted'!CL52)</f>
        <v>290903.52136752137</v>
      </c>
      <c r="BS52" s="62">
        <f>IF('2017 Individual scores unweight'!BS52="","",'2017 Individual scores unweight'!BS52*'2017 Individual scores weighted'!CL52)</f>
        <v>214541.34700854699</v>
      </c>
      <c r="BT52" s="62">
        <f>IF('2017 Individual scores unweight'!BT52="","",'2017 Individual scores unweight'!BT52*'2017 Individual scores weighted'!CL52)</f>
        <v>243631.69914529915</v>
      </c>
      <c r="BU52" s="62">
        <f>IF('2017 Individual scores unweight'!BU52="","",'2017 Individual scores unweight'!BU52*'2017 Individual scores weighted'!CL52)</f>
        <v>127270.29059829059</v>
      </c>
      <c r="BV52" s="62">
        <f>IF('2017 Individual scores unweight'!BV52="","",'2017 Individual scores unweight'!BV52*'2017 Individual scores weighted'!CL52)</f>
        <v>181814.70085470084</v>
      </c>
      <c r="BW52" s="62">
        <f>IF('2017 Individual scores unweight'!BW52="","",'2017 Individual scores unweight'!BW52*'2017 Individual scores weighted'!CL52)</f>
        <v>305448.69743589743</v>
      </c>
      <c r="BX52" s="62">
        <f>IF('2017 Individual scores unweight'!BX52="","",'2017 Individual scores unweight'!BX52*'2017 Individual scores weighted'!CL52)</f>
        <v>345447.93162393162</v>
      </c>
      <c r="BY52" s="62">
        <f>IF('2017 Individual scores unweight'!BY52="","",'2017 Individual scores unweight'!BY52*'2017 Individual scores weighted'!CL52)</f>
        <v>359993.10769230768</v>
      </c>
      <c r="BZ52" s="62">
        <f>IF('2017 Individual scores unweight'!BZ52="","",'2017 Individual scores unweight'!BZ52*'2017 Individual scores weighted'!CL52)</f>
        <v>316357.57948717952</v>
      </c>
      <c r="CA52" s="62">
        <f>IF('2017 Individual scores unweight'!CA52="","",'2017 Individual scores unweight'!CA52*'2017 Individual scores weighted'!CL52)</f>
        <v>359993.10769230768</v>
      </c>
      <c r="CB52" s="62">
        <f>IF('2017 Individual scores unweight'!CB52="","",'2017 Individual scores unweight'!CB52*'2017 Individual scores weighted'!CL52)</f>
        <v>389992.53333333327</v>
      </c>
      <c r="CC52" s="62">
        <f>IF('2017 Individual scores unweight'!CC52="","",'2017 Individual scores unweight'!CC52*'2017 Individual scores weighted'!CL52)</f>
        <v>269449.38666666666</v>
      </c>
      <c r="CD52" s="62">
        <f>IF('2017 Individual scores unweight'!CD52="","",'2017 Individual scores unweight'!CD52*'2017 Individual scores weighted'!CL52)</f>
        <v>348092.50909090915</v>
      </c>
      <c r="CE52" s="62">
        <f>IF('2017 Individual scores unweight'!CE52="","",'2017 Individual scores unweight'!CE52*'2017 Individual scores weighted'!CL52)</f>
        <v>212723.20000000001</v>
      </c>
      <c r="CF52" s="62">
        <f>IF('2017 Individual scores unweight'!CF52="","",'2017 Individual scores unweight'!CF52*'2017 Individual scores weighted'!CL52)</f>
        <v>309415.56363636366</v>
      </c>
      <c r="CG52" s="62">
        <f>IF('2017 Individual scores unweight'!CG52="","",'2017 Individual scores unweight'!CG52*'2017 Individual scores weighted'!CL52)</f>
        <v>171360.35555555555</v>
      </c>
      <c r="CH52" s="62">
        <f>IF('2017 Individual scores unweight'!CH52="","",'2017 Individual scores unweight'!CH52*'2017 Individual scores weighted'!CL52)</f>
        <v>386769.45454545453</v>
      </c>
      <c r="CI52" s="62">
        <f>IF('2017 Individual scores unweight'!CI52="","",'2017 Individual scores unweight'!CI52*'2017 Individual scores weighted'!CL52)</f>
        <v>178178.40683760683</v>
      </c>
      <c r="CJ52" s="62">
        <f>IF('2017 Individual scores unweight'!CJ52="","",'2017 Individual scores unweight'!CJ52*'2017 Individual scores weighted'!CL52)</f>
        <v>389992.53333333327</v>
      </c>
      <c r="CK52" s="62">
        <f>IF('2017 Individual scores unweight'!CK52="","",'2017 Individual scores unweight'!CK52*'2017 Individual scores weighted'!CL52)</f>
        <v>236359.11111111112</v>
      </c>
      <c r="CL52">
        <v>4254.4639999999999</v>
      </c>
    </row>
    <row r="53" spans="1:90">
      <c r="A53" s="60" t="s">
        <v>110</v>
      </c>
      <c r="B53" s="61" t="s">
        <v>161</v>
      </c>
      <c r="C53" s="62">
        <f>IF('2017 Individual scores unweight'!C53="","",'2017 Individual scores unweight'!C53*'2017 Individual scores weighted'!CL53)</f>
        <v>536785.07272727264</v>
      </c>
      <c r="D53" s="62">
        <f>IF('2017 Individual scores unweight'!D53="","",'2017 Individual scores unweight'!D53*'2017 Individual scores weighted'!CL53)</f>
        <v>403014.82444444438</v>
      </c>
      <c r="E53" s="62">
        <f>IF('2017 Individual scores unweight'!E53="","",'2017 Individual scores unweight'!E53*'2017 Individual scores weighted'!CL53)</f>
        <v>690152.23636363645</v>
      </c>
      <c r="F53" s="62">
        <f>IF('2017 Individual scores unweight'!F53="","",'2017 Individual scores unweight'!F53*'2017 Individual scores weighted'!CL53)</f>
        <v>487366.76444444444</v>
      </c>
      <c r="G53" s="62">
        <f>IF('2017 Individual scores unweight'!G53="","",'2017 Individual scores unweight'!G53*'2017 Individual scores weighted'!CL53)</f>
        <v>690152.23636363645</v>
      </c>
      <c r="H53" s="62">
        <f>IF('2017 Individual scores unweight'!H53="","",'2017 Individual scores unweight'!H53*'2017 Individual scores weighted'!CL53)</f>
        <v>417499.50101010094</v>
      </c>
      <c r="I53" s="62">
        <f>IF('2017 Individual scores unweight'!I53="","",'2017 Individual scores unweight'!I53*'2017 Individual scores weighted'!CL53)</f>
        <v>506111.63999999996</v>
      </c>
      <c r="J53" s="62">
        <f>IF('2017 Individual scores unweight'!J53="","",'2017 Individual scores unweight'!J53*'2017 Individual scores weighted'!CL53)</f>
        <v>343656.05185185181</v>
      </c>
      <c r="K53" s="62">
        <f>IF('2017 Individual scores unweight'!K53="","",'2017 Individual scores unweight'!K53*'2017 Individual scores weighted'!CL53)</f>
        <v>614415.36543209874</v>
      </c>
      <c r="L53" s="62">
        <f>IF('2017 Individual scores unweight'!L53="","",'2017 Individual scores unweight'!L53*'2017 Individual scores weighted'!CL53)</f>
        <v>390518.24074074073</v>
      </c>
      <c r="M53" s="62">
        <f>IF('2017 Individual scores unweight'!M53="","",'2017 Individual scores unweight'!M53*'2017 Individual scores weighted'!CL53)</f>
        <v>316319.77499999997</v>
      </c>
      <c r="N53" s="62">
        <f>IF('2017 Individual scores unweight'!N53="","",'2017 Individual scores unweight'!N53*'2017 Individual scores weighted'!CL53)</f>
        <v>262428.25777777773</v>
      </c>
      <c r="O53" s="62">
        <f>IF('2017 Individual scores unweight'!O53="","",'2017 Individual scores unweight'!O53*'2017 Individual scores weighted'!CL53)</f>
        <v>759167.46</v>
      </c>
      <c r="P53" s="62">
        <f>IF('2017 Individual scores unweight'!P53="","",'2017 Individual scores unweight'!P53*'2017 Individual scores weighted'!CL53)</f>
        <v>492052.98333333328</v>
      </c>
      <c r="Q53" s="62">
        <f>IF('2017 Individual scores unweight'!Q53="","",'2017 Individual scores unweight'!Q53*'2017 Individual scores weighted'!CL53)</f>
        <v>562346.2666666666</v>
      </c>
      <c r="R53" s="62">
        <f>IF('2017 Individual scores unweight'!R53="","",'2017 Individual scores unweight'!R53*'2017 Individual scores weighted'!CL53)</f>
        <v>468621.88888888888</v>
      </c>
      <c r="S53" s="62">
        <f>IF('2017 Individual scores unweight'!S53="","",'2017 Individual scores unweight'!S53*'2017 Individual scores weighted'!CL53)</f>
        <v>508576.4694155844</v>
      </c>
      <c r="T53" s="62">
        <f>IF('2017 Individual scores unweight'!T53="","",'2017 Individual scores unweight'!T53*'2017 Individual scores weighted'!CL53)</f>
        <v>414569.20540858322</v>
      </c>
      <c r="U53" s="62">
        <f>IF('2017 Individual scores unweight'!U53="","",'2017 Individual scores unweight'!U53*'2017 Individual scores weighted'!CL53)</f>
        <v>690152.23636363645</v>
      </c>
      <c r="V53" s="62">
        <f>IF('2017 Individual scores unweight'!V53="","",'2017 Individual scores unweight'!V53*'2017 Individual scores weighted'!CL53)</f>
        <v>239517.85432098762</v>
      </c>
      <c r="W53" s="62">
        <f>IF('2017 Individual scores unweight'!W53="","",'2017 Individual scores unweight'!W53*'2017 Individual scores weighted'!CL53)</f>
        <v>361508.31428571424</v>
      </c>
      <c r="X53" s="62" t="str">
        <f>IF('2017 Individual scores unweight'!X53="","",'2017 Individual scores unweight'!X53*'2017 Individual scores weighted'!CL53)</f>
        <v/>
      </c>
      <c r="Y53" s="62">
        <f>IF('2017 Individual scores unweight'!Y53="","",'2017 Individual scores unweight'!Y53*'2017 Individual scores weighted'!CL53)</f>
        <v>738079.47499999998</v>
      </c>
      <c r="Z53" s="62">
        <f>IF('2017 Individual scores unweight'!Z53="","",'2017 Individual scores unweight'!Z53*'2017 Individual scores weighted'!CL53)</f>
        <v>535567.87301587302</v>
      </c>
      <c r="AA53" s="62">
        <f>IF('2017 Individual scores unweight'!AA53="","",'2017 Individual scores unweight'!AA53*'2017 Individual scores weighted'!CL53)</f>
        <v>120502.77142857142</v>
      </c>
      <c r="AB53" s="62" t="str">
        <f>IF('2017 Individual scores unweight'!AB53="","",'2017 Individual scores unweight'!AB53*'2017 Individual scores weighted'!CL53)</f>
        <v/>
      </c>
      <c r="AC53" s="62">
        <f>IF('2017 Individual scores unweight'!AC53="","",'2017 Individual scores unweight'!AC53*'2017 Individual scores weighted'!CL53)</f>
        <v>632639.54999999993</v>
      </c>
      <c r="AD53" s="62">
        <f>IF('2017 Individual scores unweight'!AD53="","",'2017 Individual scores unweight'!AD53*'2017 Individual scores weighted'!CL53)</f>
        <v>468621.88888888888</v>
      </c>
      <c r="AE53" s="62">
        <f>IF('2017 Individual scores unweight'!AE53="","",'2017 Individual scores unweight'!AE53*'2017 Individual scores weighted'!CL53)</f>
        <v>656070.64444444433</v>
      </c>
      <c r="AF53" s="62">
        <f>IF('2017 Individual scores unweight'!AF53="","",'2017 Individual scores unweight'!AF53*'2017 Individual scores weighted'!CL53)</f>
        <v>583173.90617283946</v>
      </c>
      <c r="AG53" s="62">
        <f>IF('2017 Individual scores unweight'!AG53="","",'2017 Individual scores unweight'!AG53*'2017 Individual scores weighted'!CL53)</f>
        <v>574061.81388888892</v>
      </c>
      <c r="AH53" s="62">
        <f>IF('2017 Individual scores unweight'!AH53="","",'2017 Individual scores unweight'!AH53*'2017 Individual scores weighted'!CL53)</f>
        <v>590463.57999999996</v>
      </c>
      <c r="AI53" s="62">
        <f>IF('2017 Individual scores unweight'!AI53="","",'2017 Individual scores unweight'!AI53*'2017 Individual scores weighted'!CL53)</f>
        <v>562346.2666666666</v>
      </c>
      <c r="AJ53" s="62">
        <f>IF('2017 Individual scores unweight'!AJ53="","",'2017 Individual scores unweight'!AJ53*'2017 Individual scores weighted'!CL53)</f>
        <v>527199.625</v>
      </c>
      <c r="AK53" s="62">
        <f>IF('2017 Individual scores unweight'!AK53="","",'2017 Individual scores unweight'!AK53*'2017 Individual scores weighted'!CL53)</f>
        <v>410044.15277777769</v>
      </c>
      <c r="AL53" s="62">
        <f>IF('2017 Individual scores unweight'!AL53="","",'2017 Individual scores unweight'!AL53*'2017 Individual scores weighted'!CL53)</f>
        <v>421759.69999999995</v>
      </c>
      <c r="AM53" s="62">
        <f>IF('2017 Individual scores unweight'!AM53="","",'2017 Individual scores unweight'!AM53*'2017 Individual scores weighted'!CL53)</f>
        <v>468621.88888888888</v>
      </c>
      <c r="AN53" s="62">
        <f>IF('2017 Individual scores unweight'!AN53="","",'2017 Individual scores unweight'!AN53*'2017 Individual scores weighted'!CL53)</f>
        <v>140586.56666666665</v>
      </c>
      <c r="AO53" s="62" t="str">
        <f>IF('2017 Individual scores unweight'!AO53="","",'2017 Individual scores unweight'!AO53*'2017 Individual scores weighted'!CL53)</f>
        <v/>
      </c>
      <c r="AP53" s="62">
        <f>IF('2017 Individual scores unweight'!AP53="","",'2017 Individual scores unweight'!AP53*'2017 Individual scores weighted'!CL53)</f>
        <v>281173.1333333333</v>
      </c>
      <c r="AQ53" s="62">
        <f>IF('2017 Individual scores unweight'!AQ53="","",'2017 Individual scores unweight'!AQ53*'2017 Individual scores weighted'!CL53)</f>
        <v>328035.32222222217</v>
      </c>
      <c r="AR53" s="62">
        <f>IF('2017 Individual scores unweight'!AR53="","",'2017 Individual scores unweight'!AR53*'2017 Individual scores weighted'!CL53)</f>
        <v>120502.77142857142</v>
      </c>
      <c r="AS53" s="62" t="str">
        <f>IF('2017 Individual scores unweight'!AS53="","",'2017 Individual scores unweight'!AS53*'2017 Individual scores weighted'!CL53)</f>
        <v/>
      </c>
      <c r="AT53" s="62">
        <f>IF('2017 Individual scores unweight'!AT53="","",'2017 Individual scores unweight'!AT53*'2017 Individual scores weighted'!CL53)</f>
        <v>487366.76444444444</v>
      </c>
      <c r="AU53" s="62">
        <f>IF('2017 Individual scores unweight'!AU53="","",'2017 Individual scores unweight'!AU53*'2017 Individual scores weighted'!CL53)</f>
        <v>487366.76444444444</v>
      </c>
      <c r="AV53" s="62">
        <f>IF('2017 Individual scores unweight'!AV53="","",'2017 Individual scores unweight'!AV53*'2017 Individual scores weighted'!CL53)</f>
        <v>552973.82888888882</v>
      </c>
      <c r="AW53" s="62">
        <f>IF('2017 Individual scores unweight'!AW53="","",'2017 Individual scores unweight'!AW53*'2017 Individual scores weighted'!CL53)</f>
        <v>615903.05396825389</v>
      </c>
      <c r="AX53" s="62">
        <f>IF('2017 Individual scores unweight'!AX53="","",'2017 Individual scores unweight'!AX53*'2017 Individual scores weighted'!CL53)</f>
        <v>697725.92345679004</v>
      </c>
      <c r="AY53" s="62">
        <f>IF('2017 Individual scores unweight'!AY53="","",'2017 Individual scores unweight'!AY53*'2017 Individual scores weighted'!CL53)</f>
        <v>508789.47936507931</v>
      </c>
      <c r="AZ53" s="62">
        <f>IF('2017 Individual scores unweight'!AZ53="","",'2017 Individual scores unweight'!AZ53*'2017 Individual scores weighted'!CL53)</f>
        <v>261089.33809523808</v>
      </c>
      <c r="BA53" s="62">
        <f>IF('2017 Individual scores unweight'!BA53="","",'2017 Individual scores unweight'!BA53*'2017 Individual scores weighted'!CL53)</f>
        <v>260345.49382716045</v>
      </c>
      <c r="BB53" s="62">
        <f>IF('2017 Individual scores unweight'!BB53="","",'2017 Individual scores unweight'!BB53*'2017 Individual scores weighted'!CL53)</f>
        <v>241005.54285714283</v>
      </c>
      <c r="BC53" s="62">
        <f>IF('2017 Individual scores unweight'!BC53="","",'2017 Individual scores unweight'!BC53*'2017 Individual scores weighted'!CL53)</f>
        <v>262428.25777777773</v>
      </c>
      <c r="BD53" s="62">
        <f>IF('2017 Individual scores unweight'!BD53="","",'2017 Individual scores unweight'!BD53*'2017 Individual scores weighted'!CL53)</f>
        <v>241005.54285714283</v>
      </c>
      <c r="BE53" s="62">
        <f>IF('2017 Individual scores unweight'!BE53="","",'2017 Individual scores unweight'!BE53*'2017 Individual scores weighted'!CL53)</f>
        <v>206193.63111111111</v>
      </c>
      <c r="BF53" s="62">
        <f>IF('2017 Individual scores unweight'!BF53="","",'2017 Individual scores unweight'!BF53*'2017 Individual scores weighted'!CL53)</f>
        <v>421759.69999999995</v>
      </c>
      <c r="BG53" s="62">
        <f>IF('2017 Individual scores unweight'!BG53="","",'2017 Individual scores unweight'!BG53*'2017 Individual scores weighted'!CL53)</f>
        <v>312414.59259259253</v>
      </c>
      <c r="BH53" s="62">
        <f>IF('2017 Individual scores unweight'!BH53="","",'2017 Individual scores unweight'!BH53*'2017 Individual scores weighted'!CL53)</f>
        <v>120502.77142857142</v>
      </c>
      <c r="BI53" s="62" t="str">
        <f>IF('2017 Individual scores unweight'!BI53="","",'2017 Individual scores unweight'!BI53*'2017 Individual scores weighted'!CL53)</f>
        <v/>
      </c>
      <c r="BJ53" s="62">
        <f>IF('2017 Individual scores unweight'!BJ53="","",'2017 Individual scores unweight'!BJ53*'2017 Individual scores weighted'!CL53)</f>
        <v>281173.1333333333</v>
      </c>
      <c r="BK53" s="62" t="str">
        <f>IF('2017 Individual scores unweight'!BK53="","",'2017 Individual scores unweight'!BK53*'2017 Individual scores weighted'!CL53)</f>
        <v/>
      </c>
      <c r="BL53" s="62">
        <f>IF('2017 Individual scores unweight'!BL53="","",'2017 Individual scores unweight'!BL53*'2017 Individual scores weighted'!CL53)</f>
        <v>580868.66516386089</v>
      </c>
      <c r="BM53" s="62">
        <f>IF('2017 Individual scores unweight'!BM53="","",'2017 Individual scores unweight'!BM53*'2017 Individual scores weighted'!CL53)</f>
        <v>354069.87160493818</v>
      </c>
      <c r="BN53" s="62">
        <f>IF('2017 Individual scores unweight'!BN53="","",'2017 Individual scores unweight'!BN53*'2017 Individual scores weighted'!CL53)</f>
        <v>534228.95333333337</v>
      </c>
      <c r="BO53" s="62">
        <f>IF('2017 Individual scores unweight'!BO53="","",'2017 Individual scores unweight'!BO53*'2017 Individual scores weighted'!CL53)</f>
        <v>178928.35757575755</v>
      </c>
      <c r="BP53" s="62">
        <f>IF('2017 Individual scores unweight'!BP53="","",'2017 Individual scores unweight'!BP53*'2017 Individual scores weighted'!CL53)</f>
        <v>46862.188888888886</v>
      </c>
      <c r="BQ53" s="62">
        <f>IF('2017 Individual scores unweight'!BQ53="","",'2017 Individual scores unweight'!BQ53*'2017 Individual scores weighted'!CL53)</f>
        <v>199164.30277777778</v>
      </c>
      <c r="BR53" s="62">
        <f>IF('2017 Individual scores unweight'!BR53="","",'2017 Individual scores unweight'!BR53*'2017 Individual scores weighted'!CL53)</f>
        <v>496739.20222222217</v>
      </c>
      <c r="BS53" s="62">
        <f>IF('2017 Individual scores unweight'!BS53="","",'2017 Individual scores unweight'!BS53*'2017 Individual scores weighted'!CL53)</f>
        <v>316319.77499999997</v>
      </c>
      <c r="BT53" s="62">
        <f>IF('2017 Individual scores unweight'!BT53="","",'2017 Individual scores unweight'!BT53*'2017 Individual scores weighted'!CL53)</f>
        <v>262428.25777777773</v>
      </c>
      <c r="BU53" s="62">
        <f>IF('2017 Individual scores unweight'!BU53="","",'2017 Individual scores unweight'!BU53*'2017 Individual scores weighted'!CL53)</f>
        <v>187448.75555555554</v>
      </c>
      <c r="BV53" s="62">
        <f>IF('2017 Individual scores unweight'!BV53="","",'2017 Individual scores unweight'!BV53*'2017 Individual scores weighted'!CL53)</f>
        <v>487366.76444444444</v>
      </c>
      <c r="BW53" s="62">
        <f>IF('2017 Individual scores unweight'!BW53="","",'2017 Individual scores unweight'!BW53*'2017 Individual scores weighted'!CL53)</f>
        <v>328035.32222222217</v>
      </c>
      <c r="BX53" s="62">
        <f>IF('2017 Individual scores unweight'!BX53="","",'2017 Individual scores unweight'!BX53*'2017 Individual scores weighted'!CL53)</f>
        <v>673111.44040404027</v>
      </c>
      <c r="BY53" s="62">
        <f>IF('2017 Individual scores unweight'!BY53="","",'2017 Individual scores unweight'!BY53*'2017 Individual scores weighted'!CL53)</f>
        <v>690152.23636363633</v>
      </c>
      <c r="BZ53" s="62">
        <f>IF('2017 Individual scores unweight'!BZ53="","",'2017 Individual scores unweight'!BZ53*'2017 Individual scores weighted'!CL53)</f>
        <v>690152.23636363633</v>
      </c>
      <c r="CA53" s="62">
        <f>IF('2017 Individual scores unweight'!CA53="","",'2017 Individual scores unweight'!CA53*'2017 Individual scores weighted'!CL53)</f>
        <v>639029.84848484839</v>
      </c>
      <c r="CB53" s="62">
        <f>IF('2017 Individual scores unweight'!CB53="","",'2017 Individual scores unweight'!CB53*'2017 Individual scores weighted'!CL53)</f>
        <v>468621.88888888888</v>
      </c>
      <c r="CC53" s="62">
        <f>IF('2017 Individual scores unweight'!CC53="","",'2017 Individual scores unweight'!CC53*'2017 Individual scores weighted'!CL53)</f>
        <v>410044.15277777769</v>
      </c>
      <c r="CD53" s="62">
        <f>IF('2017 Individual scores unweight'!CD53="","",'2017 Individual scores unweight'!CD53*'2017 Individual scores weighted'!CL53)</f>
        <v>281173.1333333333</v>
      </c>
      <c r="CE53" s="62">
        <f>IF('2017 Individual scores unweight'!CE53="","",'2017 Individual scores unweight'!CE53*'2017 Individual scores weighted'!CL53)</f>
        <v>328035.32222222217</v>
      </c>
      <c r="CF53" s="62">
        <f>IF('2017 Individual scores unweight'!CF53="","",'2017 Individual scores unweight'!CF53*'2017 Individual scores weighted'!CL53)</f>
        <v>281173.1333333333</v>
      </c>
      <c r="CG53" s="62">
        <f>IF('2017 Individual scores unweight'!CG53="","",'2017 Individual scores unweight'!CG53*'2017 Individual scores weighted'!CL53)</f>
        <v>299918.00888888887</v>
      </c>
      <c r="CH53" s="62">
        <f>IF('2017 Individual scores unweight'!CH53="","",'2017 Individual scores unweight'!CH53*'2017 Individual scores weighted'!CL53)</f>
        <v>527199.625</v>
      </c>
      <c r="CI53" s="62">
        <f>IF('2017 Individual scores unweight'!CI53="","",'2017 Individual scores unweight'!CI53*'2017 Individual scores weighted'!CL53)</f>
        <v>482011.08571428573</v>
      </c>
      <c r="CJ53" s="62">
        <f>IF('2017 Individual scores unweight'!CJ53="","",'2017 Individual scores unweight'!CJ53*'2017 Individual scores weighted'!CL53)</f>
        <v>536785.07272727264</v>
      </c>
      <c r="CK53" s="62">
        <f>IF('2017 Individual scores unweight'!CK53="","",'2017 Individual scores unweight'!CK53*'2017 Individual scores weighted'!CL53)</f>
        <v>426966.60987654311</v>
      </c>
      <c r="CL53">
        <v>8435.1939999999995</v>
      </c>
    </row>
    <row r="54" spans="1:90">
      <c r="A54" s="60" t="s">
        <v>119</v>
      </c>
      <c r="B54" s="61" t="s">
        <v>162</v>
      </c>
      <c r="C54" s="62">
        <f>IF('2017 Individual scores unweight'!C54="","",'2017 Individual scores unweight'!C54*'2017 Individual scores weighted'!CL54)</f>
        <v>409802.2</v>
      </c>
      <c r="D54" s="62">
        <f>IF('2017 Individual scores unweight'!D54="","",'2017 Individual scores unweight'!D54*'2017 Individual scores weighted'!CL54)</f>
        <v>333912.90370370372</v>
      </c>
      <c r="E54" s="62">
        <f>IF('2017 Individual scores unweight'!E54="","",'2017 Individual scores unweight'!E54*'2017 Individual scores weighted'!CL54)</f>
        <v>409802.2</v>
      </c>
      <c r="F54" s="62">
        <f>IF('2017 Individual scores unweight'!F54="","",'2017 Individual scores unweight'!F54*'2017 Individual scores weighted'!CL54)</f>
        <v>322529.50925925927</v>
      </c>
      <c r="G54" s="62">
        <f>IF('2017 Individual scores unweight'!G54="","",'2017 Individual scores unweight'!G54*'2017 Individual scores weighted'!CL54)</f>
        <v>409802.2</v>
      </c>
      <c r="H54" s="62">
        <f>IF('2017 Individual scores unweight'!H54="","",'2017 Individual scores unweight'!H54*'2017 Individual scores weighted'!CL54)</f>
        <v>261818.0722222222</v>
      </c>
      <c r="I54" s="62">
        <f>IF('2017 Individual scores unweight'!I54="","",'2017 Individual scores unweight'!I54*'2017 Individual scores weighted'!CL54)</f>
        <v>378278.95384615386</v>
      </c>
      <c r="J54" s="62">
        <f>IF('2017 Individual scores unweight'!J54="","",'2017 Individual scores unweight'!J54*'2017 Individual scores weighted'!CL54)</f>
        <v>227667.88888888891</v>
      </c>
      <c r="K54" s="62">
        <f>IF('2017 Individual scores unweight'!K54="","",'2017 Individual scores unweight'!K54*'2017 Individual scores weighted'!CL54)</f>
        <v>140103.31623931619</v>
      </c>
      <c r="L54" s="62">
        <f>IF('2017 Individual scores unweight'!L54="","",'2017 Individual scores unweight'!L54*'2017 Individual scores weighted'!CL54)</f>
        <v>262693.71794871794</v>
      </c>
      <c r="M54" s="62">
        <f>IF('2017 Individual scores unweight'!M54="","",'2017 Individual scores unweight'!M54*'2017 Individual scores weighted'!CL54)</f>
        <v>341501.83333333337</v>
      </c>
      <c r="N54" s="62">
        <f>IF('2017 Individual scores unweight'!N54="","",'2017 Individual scores unweight'!N54*'2017 Individual scores weighted'!CL54)</f>
        <v>157297.81414141413</v>
      </c>
      <c r="O54" s="62">
        <f>IF('2017 Individual scores unweight'!O54="","",'2017 Individual scores unweight'!O54*'2017 Individual scores weighted'!CL54)</f>
        <v>346755.70769230765</v>
      </c>
      <c r="P54" s="62">
        <f>IF('2017 Individual scores unweight'!P54="","",'2017 Individual scores unweight'!P54*'2017 Individual scores weighted'!CL54)</f>
        <v>212490.02962962963</v>
      </c>
      <c r="Q54" s="62">
        <f>IF('2017 Individual scores unweight'!Q54="","",'2017 Individual scores unweight'!Q54*'2017 Individual scores weighted'!CL54)</f>
        <v>409802.2</v>
      </c>
      <c r="R54" s="62">
        <f>IF('2017 Individual scores unweight'!R54="","",'2017 Individual scores unweight'!R54*'2017 Individual scores weighted'!CL54)</f>
        <v>256643.80202020204</v>
      </c>
      <c r="S54" s="62">
        <f>IF('2017 Individual scores unweight'!S54="","",'2017 Individual scores unweight'!S54*'2017 Individual scores weighted'!CL54)</f>
        <v>276353.79128205124</v>
      </c>
      <c r="T54" s="62">
        <f>IF('2017 Individual scores unweight'!T54="","",'2017 Individual scores unweight'!T54*'2017 Individual scores weighted'!CL54)</f>
        <v>206536.70007821807</v>
      </c>
      <c r="U54" s="62">
        <f>IF('2017 Individual scores unweight'!U54="","",'2017 Individual scores unweight'!U54*'2017 Individual scores weighted'!CL54)</f>
        <v>346755.70769230765</v>
      </c>
      <c r="V54" s="62">
        <f>IF('2017 Individual scores unweight'!V54="","",'2017 Individual scores unweight'!V54*'2017 Individual scores weighted'!CL54)</f>
        <v>234673.0547008547</v>
      </c>
      <c r="W54" s="62">
        <f>IF('2017 Individual scores unweight'!W54="","",'2017 Individual scores unweight'!W54*'2017 Individual scores weighted'!CL54)</f>
        <v>283709.21538461535</v>
      </c>
      <c r="X54" s="62">
        <f>IF('2017 Individual scores unweight'!X54="","",'2017 Individual scores unweight'!X54*'2017 Individual scores weighted'!CL54)</f>
        <v>189723.24074074073</v>
      </c>
      <c r="Y54" s="62">
        <f>IF('2017 Individual scores unweight'!Y54="","",'2017 Individual scores unweight'!Y54*'2017 Individual scores weighted'!CL54)</f>
        <v>239051.28333333333</v>
      </c>
      <c r="Z54" s="62">
        <f>IF('2017 Individual scores unweight'!Z54="","",'2017 Individual scores unweight'!Z54*'2017 Individual scores weighted'!CL54)</f>
        <v>170750.91666666666</v>
      </c>
      <c r="AA54" s="62">
        <f>IF('2017 Individual scores unweight'!AA54="","",'2017 Individual scores unweight'!AA54*'2017 Individual scores weighted'!CL54)</f>
        <v>239051.28333333333</v>
      </c>
      <c r="AB54" s="62">
        <f>IF('2017 Individual scores unweight'!AB54="","",'2017 Individual scores unweight'!AB54*'2017 Individual scores weighted'!CL54)</f>
        <v>214007.81555555554</v>
      </c>
      <c r="AC54" s="62">
        <f>IF('2017 Individual scores unweight'!AC54="","",'2017 Individual scores unweight'!AC54*'2017 Individual scores weighted'!CL54)</f>
        <v>273201.46666666662</v>
      </c>
      <c r="AD54" s="62">
        <f>IF('2017 Individual scores unweight'!AD54="","",'2017 Individual scores unweight'!AD54*'2017 Individual scores weighted'!CL54)</f>
        <v>223528.47272727272</v>
      </c>
      <c r="AE54" s="62">
        <f>IF('2017 Individual scores unweight'!AE54="","",'2017 Individual scores unweight'!AE54*'2017 Individual scores weighted'!CL54)</f>
        <v>235946.72121212119</v>
      </c>
      <c r="AF54" s="62">
        <f>IF('2017 Individual scores unweight'!AF54="","",'2017 Individual scores unweight'!AF54*'2017 Individual scores weighted'!CL54)</f>
        <v>255688.55213675209</v>
      </c>
      <c r="AG54" s="62">
        <f>IF('2017 Individual scores unweight'!AG54="","",'2017 Individual scores unweight'!AG54*'2017 Individual scores weighted'!CL54)</f>
        <v>280790.39629629627</v>
      </c>
      <c r="AH54" s="62">
        <f>IF('2017 Individual scores unweight'!AH54="","",'2017 Individual scores unweight'!AH54*'2017 Individual scores weighted'!CL54)</f>
        <v>409802.2</v>
      </c>
      <c r="AI54" s="62">
        <f>IF('2017 Individual scores unweight'!AI54="","",'2017 Individual scores unweight'!AI54*'2017 Individual scores weighted'!CL54)</f>
        <v>308227.29572649574</v>
      </c>
      <c r="AJ54" s="62">
        <f>IF('2017 Individual scores unweight'!AJ54="","",'2017 Individual scores unweight'!AJ54*'2017 Individual scores weighted'!CL54)</f>
        <v>409802.2</v>
      </c>
      <c r="AK54" s="62">
        <f>IF('2017 Individual scores unweight'!AK54="","",'2017 Individual scores unweight'!AK54*'2017 Individual scores weighted'!CL54)</f>
        <v>318735.04444444441</v>
      </c>
      <c r="AL54" s="62">
        <f>IF('2017 Individual scores unweight'!AL54="","",'2017 Individual scores unweight'!AL54*'2017 Individual scores weighted'!CL54)</f>
        <v>409802.2</v>
      </c>
      <c r="AM54" s="62">
        <f>IF('2017 Individual scores unweight'!AM54="","",'2017 Individual scores unweight'!AM54*'2017 Individual scores weighted'!CL54)</f>
        <v>307351.65000000002</v>
      </c>
      <c r="AN54" s="62">
        <f>IF('2017 Individual scores unweight'!AN54="","",'2017 Individual scores unweight'!AN54*'2017 Individual scores weighted'!CL54)</f>
        <v>375652.0166666666</v>
      </c>
      <c r="AO54" s="62">
        <f>IF('2017 Individual scores unweight'!AO54="","",'2017 Individual scores unweight'!AO54*'2017 Individual scores weighted'!CL54)</f>
        <v>261818.0722222222</v>
      </c>
      <c r="AP54" s="62">
        <f>IF('2017 Individual scores unweight'!AP54="","",'2017 Individual scores unweight'!AP54*'2017 Individual scores weighted'!CL54)</f>
        <v>375652.0166666666</v>
      </c>
      <c r="AQ54" s="62">
        <f>IF('2017 Individual scores unweight'!AQ54="","",'2017 Individual scores unweight'!AQ54*'2017 Individual scores weighted'!CL54)</f>
        <v>235256.81851851853</v>
      </c>
      <c r="AR54" s="62">
        <f>IF('2017 Individual scores unweight'!AR54="","",'2017 Individual scores unweight'!AR54*'2017 Individual scores weighted'!CL54)</f>
        <v>273201.46666666662</v>
      </c>
      <c r="AS54" s="62">
        <f>IF('2017 Individual scores unweight'!AS54="","",'2017 Individual scores unweight'!AS54*'2017 Individual scores weighted'!CL54)</f>
        <v>202371.45679012345</v>
      </c>
      <c r="AT54" s="62">
        <f>IF('2017 Individual scores unweight'!AT54="","",'2017 Individual scores unweight'!AT54*'2017 Individual scores weighted'!CL54)</f>
        <v>311729.87863247865</v>
      </c>
      <c r="AU54" s="62">
        <f>IF('2017 Individual scores unweight'!AU54="","",'2017 Individual scores unweight'!AU54*'2017 Individual scores weighted'!CL54)</f>
        <v>231170.47179487176</v>
      </c>
      <c r="AV54" s="62">
        <f>IF('2017 Individual scores unweight'!AV54="","",'2017 Individual scores unweight'!AV54*'2017 Individual scores weighted'!CL54)</f>
        <v>192642.05982905981</v>
      </c>
      <c r="AW54" s="62">
        <f>IF('2017 Individual scores unweight'!AW54="","",'2017 Individual scores unweight'!AW54*'2017 Individual scores weighted'!CL54)</f>
        <v>269407.00185185188</v>
      </c>
      <c r="AX54" s="62">
        <f>IF('2017 Individual scores unweight'!AX54="","",'2017 Individual scores unweight'!AX54*'2017 Individual scores weighted'!CL54)</f>
        <v>246932.09487179486</v>
      </c>
      <c r="AY54" s="62">
        <f>IF('2017 Individual scores unweight'!AY54="","",'2017 Individual scores unweight'!AY54*'2017 Individual scores weighted'!CL54)</f>
        <v>253937.26068376066</v>
      </c>
      <c r="AZ54" s="62">
        <f>IF('2017 Individual scores unweight'!AZ54="","",'2017 Individual scores unweight'!AZ54*'2017 Individual scores weighted'!CL54)</f>
        <v>384303.39644444449</v>
      </c>
      <c r="BA54" s="62">
        <f>IF('2017 Individual scores unweight'!BA54="","",'2017 Individual scores unweight'!BA54*'2017 Individual scores weighted'!CL54)</f>
        <v>265474.55649831647</v>
      </c>
      <c r="BB54" s="62">
        <f>IF('2017 Individual scores unweight'!BB54="","",'2017 Individual scores unweight'!BB54*'2017 Individual scores weighted'!CL54)</f>
        <v>409802.2</v>
      </c>
      <c r="BC54" s="62">
        <f>IF('2017 Individual scores unweight'!BC54="","",'2017 Individual scores unweight'!BC54*'2017 Individual scores weighted'!CL54)</f>
        <v>306316.795959596</v>
      </c>
      <c r="BD54" s="62">
        <f>IF('2017 Individual scores unweight'!BD54="","",'2017 Individual scores unweight'!BD54*'2017 Individual scores weighted'!CL54)</f>
        <v>368821.98</v>
      </c>
      <c r="BE54" s="62">
        <f>IF('2017 Individual scores unweight'!BE54="","",'2017 Individual scores unweight'!BE54*'2017 Individual scores weighted'!CL54)</f>
        <v>252964.3209876543</v>
      </c>
      <c r="BF54" s="62">
        <f>IF('2017 Individual scores unweight'!BF54="","",'2017 Individual scores unweight'!BF54*'2017 Individual scores weighted'!CL54)</f>
        <v>368821.98</v>
      </c>
      <c r="BG54" s="62">
        <f>IF('2017 Individual scores unweight'!BG54="","",'2017 Individual scores unweight'!BG54*'2017 Individual scores weighted'!CL54)</f>
        <v>227667.88888888891</v>
      </c>
      <c r="BH54" s="62">
        <f>IF('2017 Individual scores unweight'!BH54="","",'2017 Individual scores unweight'!BH54*'2017 Individual scores weighted'!CL54)</f>
        <v>364268.62222222221</v>
      </c>
      <c r="BI54" s="62">
        <f>IF('2017 Individual scores unweight'!BI54="","",'2017 Individual scores unweight'!BI54*'2017 Individual scores weighted'!CL54)</f>
        <v>263082.89382716047</v>
      </c>
      <c r="BJ54" s="62">
        <f>IF('2017 Individual scores unweight'!BJ54="","",'2017 Individual scores unweight'!BJ54*'2017 Individual scores weighted'!CL54)</f>
        <v>409802.2</v>
      </c>
      <c r="BK54" s="62">
        <f>IF('2017 Individual scores unweight'!BK54="","",'2017 Individual scores unweight'!BK54*'2017 Individual scores weighted'!CL54)</f>
        <v>277340.88282828277</v>
      </c>
      <c r="BL54" s="62">
        <f>IF('2017 Individual scores unweight'!BL54="","",'2017 Individual scores unweight'!BL54*'2017 Individual scores weighted'!CL54)</f>
        <v>306730.73757575755</v>
      </c>
      <c r="BM54" s="62">
        <f>IF('2017 Individual scores unweight'!BM54="","",'2017 Individual scores unweight'!BM54*'2017 Individual scores weighted'!CL54)</f>
        <v>103485.40404040404</v>
      </c>
      <c r="BN54" s="62">
        <f>IF('2017 Individual scores unweight'!BN54="","",'2017 Individual scores unweight'!BN54*'2017 Individual scores weighted'!CL54)</f>
        <v>95206.571717171711</v>
      </c>
      <c r="BO54" s="62">
        <f>IF('2017 Individual scores unweight'!BO54="","",'2017 Individual scores unweight'!BO54*'2017 Individual scores weighted'!CL54)</f>
        <v>95206.571717171711</v>
      </c>
      <c r="BP54" s="62">
        <f>IF('2017 Individual scores unweight'!BP54="","",'2017 Individual scores unweight'!BP54*'2017 Individual scores weighted'!CL54)</f>
        <v>113833.94444444445</v>
      </c>
      <c r="BQ54" s="62">
        <f>IF('2017 Individual scores unweight'!BQ54="","",'2017 Individual scores unweight'!BQ54*'2017 Individual scores weighted'!CL54)</f>
        <v>107624.8202020202</v>
      </c>
      <c r="BR54" s="62">
        <f>IF('2017 Individual scores unweight'!BR54="","",'2017 Individual scores unweight'!BR54*'2017 Individual scores weighted'!CL54)</f>
        <v>265612.53703703702</v>
      </c>
      <c r="BS54" s="62">
        <f>IF('2017 Individual scores unweight'!BS54="","",'2017 Individual scores unweight'!BS54*'2017 Individual scores weighted'!CL54)</f>
        <v>189119.57588383838</v>
      </c>
      <c r="BT54" s="62">
        <f>IF('2017 Individual scores unweight'!BT54="","",'2017 Individual scores unweight'!BT54*'2017 Individual scores weighted'!CL54)</f>
        <v>141660.01975308641</v>
      </c>
      <c r="BU54" s="62">
        <f>IF('2017 Individual scores unweight'!BU54="","",'2017 Individual scores unweight'!BU54*'2017 Individual scores weighted'!CL54)</f>
        <v>70830.009876543205</v>
      </c>
      <c r="BV54" s="62">
        <f>IF('2017 Individual scores unweight'!BV54="","",'2017 Individual scores unweight'!BV54*'2017 Individual scores weighted'!CL54)</f>
        <v>254229.14259259257</v>
      </c>
      <c r="BW54" s="62">
        <f>IF('2017 Individual scores unweight'!BW54="","",'2017 Individual scores unweight'!BW54*'2017 Individual scores weighted'!CL54)</f>
        <v>289759.13131313125</v>
      </c>
      <c r="BX54" s="62">
        <f>IF('2017 Individual scores unweight'!BX54="","",'2017 Individual scores unweight'!BX54*'2017 Individual scores weighted'!CL54)</f>
        <v>345296.29814814811</v>
      </c>
      <c r="BY54" s="62">
        <f>IF('2017 Individual scores unweight'!BY54="","",'2017 Individual scores unweight'!BY54*'2017 Individual scores weighted'!CL54)</f>
        <v>364268.62222222221</v>
      </c>
      <c r="BZ54" s="62">
        <f>IF('2017 Individual scores unweight'!BZ54="","",'2017 Individual scores unweight'!BZ54*'2017 Individual scores weighted'!CL54)</f>
        <v>349090.76296296291</v>
      </c>
      <c r="CA54" s="62">
        <f>IF('2017 Individual scores unweight'!CA54="","",'2017 Individual scores unweight'!CA54*'2017 Individual scores weighted'!CL54)</f>
        <v>322529.50925925927</v>
      </c>
      <c r="CB54" s="62">
        <f>IF('2017 Individual scores unweight'!CB54="","",'2017 Individual scores unweight'!CB54*'2017 Individual scores weighted'!CL54)</f>
        <v>372547.45454545453</v>
      </c>
      <c r="CC54" s="62">
        <f>IF('2017 Individual scores unweight'!CC54="","",'2017 Individual scores unweight'!CC54*'2017 Individual scores weighted'!CL54)</f>
        <v>247905.03456790125</v>
      </c>
      <c r="CD54" s="62">
        <f>IF('2017 Individual scores unweight'!CD54="","",'2017 Individual scores unweight'!CD54*'2017 Individual scores weighted'!CL54)</f>
        <v>273201.46666666662</v>
      </c>
      <c r="CE54" s="62">
        <f>IF('2017 Individual scores unweight'!CE54="","",'2017 Individual scores unweight'!CE54*'2017 Individual scores weighted'!CL54)</f>
        <v>131541.44691358024</v>
      </c>
      <c r="CF54" s="62">
        <f>IF('2017 Individual scores unweight'!CF54="","",'2017 Individual scores unweight'!CF54*'2017 Individual scores weighted'!CL54)</f>
        <v>273201.46666666662</v>
      </c>
      <c r="CG54" s="62">
        <f>IF('2017 Individual scores unweight'!CG54="","",'2017 Individual scores unweight'!CG54*'2017 Individual scores weighted'!CL54)</f>
        <v>149610.32698412696</v>
      </c>
      <c r="CH54" s="62">
        <f>IF('2017 Individual scores unweight'!CH54="","",'2017 Individual scores unweight'!CH54*'2017 Individual scores weighted'!CL54)</f>
        <v>372547.45454545453</v>
      </c>
      <c r="CI54" s="62">
        <f>IF('2017 Individual scores unweight'!CI54="","",'2017 Individual scores unweight'!CI54*'2017 Individual scores weighted'!CL54)</f>
        <v>173027.59555555554</v>
      </c>
      <c r="CJ54" s="62">
        <f>IF('2017 Individual scores unweight'!CJ54="","",'2017 Individual scores unweight'!CJ54*'2017 Individual scores weighted'!CL54)</f>
        <v>409802.2</v>
      </c>
      <c r="CK54" s="62">
        <f>IF('2017 Individual scores unweight'!CK54="","",'2017 Individual scores unweight'!CK54*'2017 Individual scores weighted'!CL54)</f>
        <v>269062.05050505052</v>
      </c>
      <c r="CL54">
        <v>4098.0219999999999</v>
      </c>
    </row>
    <row r="55" spans="1:90">
      <c r="A55" s="60" t="s">
        <v>119</v>
      </c>
      <c r="B55" s="61" t="s">
        <v>163</v>
      </c>
      <c r="C55" s="62">
        <f>IF('2017 Individual scores unweight'!C55="","",'2017 Individual scores unweight'!C55*'2017 Individual scores weighted'!CL55)</f>
        <v>104443.69999999998</v>
      </c>
      <c r="D55" s="62">
        <f>IF('2017 Individual scores unweight'!D55="","",'2017 Individual scores unweight'!D55*'2017 Individual scores weighted'!CL55)</f>
        <v>79576.152380952379</v>
      </c>
      <c r="E55" s="62">
        <f>IF('2017 Individual scores unweight'!E55="","",'2017 Individual scores unweight'!E55*'2017 Individual scores weighted'!CL55)</f>
        <v>104443.69999999998</v>
      </c>
      <c r="F55" s="62">
        <f>IF('2017 Individual scores unweight'!F55="","",'2017 Individual scores unweight'!F55*'2017 Individual scores weighted'!CL55)</f>
        <v>69629.133333333317</v>
      </c>
      <c r="G55" s="62">
        <f>IF('2017 Individual scores unweight'!G55="","",'2017 Individual scores unweight'!G55*'2017 Individual scores weighted'!CL55)</f>
        <v>104443.69999999998</v>
      </c>
      <c r="H55" s="62">
        <f>IF('2017 Individual scores unweight'!H55="","",'2017 Individual scores unweight'!H55*'2017 Individual scores weighted'!CL55)</f>
        <v>64354.198989898985</v>
      </c>
      <c r="I55" s="62">
        <f>IF('2017 Individual scores unweight'!I55="","",'2017 Individual scores unweight'!I55*'2017 Individual scores weighted'!CL55)</f>
        <v>74602.642857142855</v>
      </c>
      <c r="J55" s="62">
        <f>IF('2017 Individual scores unweight'!J55="","",'2017 Individual scores unweight'!J55*'2017 Individual scores weighted'!CL55)</f>
        <v>41956.016239316225</v>
      </c>
      <c r="K55" s="62">
        <f>IF('2017 Individual scores unweight'!K55="","",'2017 Individual scores unweight'!K55*'2017 Individual scores weighted'!CL55)</f>
        <v>46004.963095238098</v>
      </c>
      <c r="L55" s="62">
        <f>IF('2017 Individual scores unweight'!L55="","",'2017 Individual scores unweight'!L55*'2017 Individual scores weighted'!CL55)</f>
        <v>67142.378571428562</v>
      </c>
      <c r="M55" s="62">
        <f>IF('2017 Individual scores unweight'!M55="","",'2017 Individual scores unweight'!M55*'2017 Individual scores weighted'!CL55)</f>
        <v>67142.378571428577</v>
      </c>
      <c r="N55" s="62">
        <f>IF('2017 Individual scores unweight'!N55="","",'2017 Individual scores unweight'!N55*'2017 Individual scores weighted'!CL55)</f>
        <v>33654.081111111103</v>
      </c>
      <c r="O55" s="62">
        <f>IF('2017 Individual scores unweight'!O55="","",'2017 Individual scores unweight'!O55*'2017 Individual scores weighted'!CL55)</f>
        <v>56238.915384615379</v>
      </c>
      <c r="P55" s="62">
        <f>IF('2017 Individual scores unweight'!P55="","",'2017 Individual scores unweight'!P55*'2017 Individual scores weighted'!CL55)</f>
        <v>37135.537777777776</v>
      </c>
      <c r="Q55" s="62">
        <f>IF('2017 Individual scores unweight'!Q55="","",'2017 Individual scores unweight'!Q55*'2017 Individual scores weighted'!CL55)</f>
        <v>89523.171428571412</v>
      </c>
      <c r="R55" s="62">
        <f>IF('2017 Individual scores unweight'!R55="","",'2017 Individual scores unweight'!R55*'2017 Individual scores weighted'!CL55)</f>
        <v>45452.350925925923</v>
      </c>
      <c r="S55" s="62">
        <f>IF('2017 Individual scores unweight'!S55="","",'2017 Individual scores unweight'!S55*'2017 Individual scores weighted'!CL55)</f>
        <v>59337.794395604396</v>
      </c>
      <c r="T55" s="62">
        <f>IF('2017 Individual scores unweight'!T55="","",'2017 Individual scores unweight'!T55*'2017 Individual scores weighted'!CL55)</f>
        <v>28109.539012345675</v>
      </c>
      <c r="U55" s="62">
        <f>IF('2017 Individual scores unweight'!U55="","",'2017 Individual scores unweight'!U55*'2017 Individual scores weighted'!CL55)</f>
        <v>56238.915384615379</v>
      </c>
      <c r="V55" s="62">
        <f>IF('2017 Individual scores unweight'!V55="","",'2017 Individual scores unweight'!V55*'2017 Individual scores weighted'!CL55)</f>
        <v>30946.281481481474</v>
      </c>
      <c r="W55" s="62">
        <f>IF('2017 Individual scores unweight'!W55="","",'2017 Individual scores unweight'!W55*'2017 Individual scores weighted'!CL55)</f>
        <v>24102.392307692306</v>
      </c>
      <c r="X55" s="62">
        <f>IF('2017 Individual scores unweight'!X55="","",'2017 Individual scores unweight'!X55*'2017 Individual scores weighted'!CL55)</f>
        <v>16762.569135802467</v>
      </c>
      <c r="Y55" s="62">
        <f>IF('2017 Individual scores unweight'!Y55="","",'2017 Individual scores unweight'!Y55*'2017 Individual scores weighted'!CL55)</f>
        <v>67142.378571428577</v>
      </c>
      <c r="Z55" s="62">
        <f>IF('2017 Individual scores unweight'!Z55="","",'2017 Individual scores unweight'!Z55*'2017 Individual scores weighted'!CL55)</f>
        <v>31649.606060606056</v>
      </c>
      <c r="AA55" s="62">
        <f>IF('2017 Individual scores unweight'!AA55="","",'2017 Individual scores unweight'!AA55*'2017 Individual scores weighted'!CL55)</f>
        <v>67142.378571428577</v>
      </c>
      <c r="AB55" s="62">
        <f>IF('2017 Individual scores unweight'!AB55="","",'2017 Individual scores unweight'!AB55*'2017 Individual scores weighted'!CL55)</f>
        <v>31649.606060606056</v>
      </c>
      <c r="AC55" s="62">
        <f>IF('2017 Individual scores unweight'!AC55="","",'2017 Individual scores unweight'!AC55*'2017 Individual scores weighted'!CL55)</f>
        <v>82062.907142857133</v>
      </c>
      <c r="AD55" s="62">
        <f>IF('2017 Individual scores unweight'!AD55="","",'2017 Individual scores unweight'!AD55*'2017 Individual scores weighted'!CL55)</f>
        <v>29539.632323232319</v>
      </c>
      <c r="AE55" s="62">
        <f>IF('2017 Individual scores unweight'!AE55="","",'2017 Individual scores unweight'!AE55*'2017 Individual scores weighted'!CL55)</f>
        <v>35707.247863247852</v>
      </c>
      <c r="AF55" s="62">
        <f>IF('2017 Individual scores unweight'!AF55="","",'2017 Individual scores unweight'!AF55*'2017 Individual scores weighted'!CL55)</f>
        <v>48077.258730158726</v>
      </c>
      <c r="AG55" s="62">
        <f>IF('2017 Individual scores unweight'!AG55="","",'2017 Individual scores unweight'!AG55*'2017 Individual scores weighted'!CL55)</f>
        <v>42689.290079365077</v>
      </c>
      <c r="AH55" s="62">
        <f>IF('2017 Individual scores unweight'!AH55="","",'2017 Individual scores unweight'!AH55*'2017 Individual scores weighted'!CL55)</f>
        <v>96983.435714285704</v>
      </c>
      <c r="AI55" s="62">
        <f>IF('2017 Individual scores unweight'!AI55="","",'2017 Individual scores unweight'!AI55*'2017 Individual scores weighted'!CL55)</f>
        <v>51738.314351851841</v>
      </c>
      <c r="AJ55" s="62">
        <f>IF('2017 Individual scores unweight'!AJ55="","",'2017 Individual scores unweight'!AJ55*'2017 Individual scores weighted'!CL55)</f>
        <v>94948.818181818177</v>
      </c>
      <c r="AK55" s="62">
        <f>IF('2017 Individual scores unweight'!AK55="","",'2017 Individual scores unweight'!AK55*'2017 Individual scores weighted'!CL55)</f>
        <v>61892.562962962947</v>
      </c>
      <c r="AL55" s="62">
        <f>IF('2017 Individual scores unweight'!AL55="","",'2017 Individual scores unweight'!AL55*'2017 Individual scores weighted'!CL55)</f>
        <v>104443.69999999998</v>
      </c>
      <c r="AM55" s="62">
        <f>IF('2017 Individual scores unweight'!AM55="","",'2017 Individual scores unweight'!AM55*'2017 Individual scores weighted'!CL55)</f>
        <v>56090.135185185172</v>
      </c>
      <c r="AN55" s="62">
        <f>IF('2017 Individual scores unweight'!AN55="","",'2017 Individual scores unweight'!AN55*'2017 Individual scores weighted'!CL55)</f>
        <v>80341.307692307702</v>
      </c>
      <c r="AO55" s="62">
        <f>IF('2017 Individual scores unweight'!AO55="","",'2017 Individual scores unweight'!AO55*'2017 Individual scores weighted'!CL55)</f>
        <v>29539.632323232319</v>
      </c>
      <c r="AP55" s="62">
        <f>IF('2017 Individual scores unweight'!AP55="","",'2017 Individual scores unweight'!AP55*'2017 Individual scores weighted'!CL55)</f>
        <v>48204.784615384611</v>
      </c>
      <c r="AQ55" s="62">
        <f>IF('2017 Individual scores unweight'!AQ55="","",'2017 Individual scores unweight'!AQ55*'2017 Individual scores weighted'!CL55)</f>
        <v>11604.855555555554</v>
      </c>
      <c r="AR55" s="62">
        <f>IF('2017 Individual scores unweight'!AR55="","",'2017 Individual scores unweight'!AR55*'2017 Individual scores weighted'!CL55)</f>
        <v>24102.392307692306</v>
      </c>
      <c r="AS55" s="62">
        <f>IF('2017 Individual scores unweight'!AS55="","",'2017 Individual scores unweight'!AS55*'2017 Individual scores weighted'!CL55)</f>
        <v>15086.312222222217</v>
      </c>
      <c r="AT55" s="62">
        <f>IF('2017 Individual scores unweight'!AT55="","",'2017 Individual scores unweight'!AT55*'2017 Individual scores weighted'!CL55)</f>
        <v>58853.196031746018</v>
      </c>
      <c r="AU55" s="62">
        <f>IF('2017 Individual scores unweight'!AU55="","",'2017 Individual scores unweight'!AU55*'2017 Individual scores weighted'!CL55)</f>
        <v>37301.321428571428</v>
      </c>
      <c r="AV55" s="62">
        <f>IF('2017 Individual scores unweight'!AV55="","",'2017 Individual scores unweight'!AV55*'2017 Individual scores weighted'!CL55)</f>
        <v>30797.501282051278</v>
      </c>
      <c r="AW55" s="62">
        <f>IF('2017 Individual scores unweight'!AW55="","",'2017 Individual scores unweight'!AW55*'2017 Individual scores weighted'!CL55)</f>
        <v>33525.138271604934</v>
      </c>
      <c r="AX55" s="62">
        <f>IF('2017 Individual scores unweight'!AX55="","",'2017 Individual scores unweight'!AX55*'2017 Individual scores weighted'!CL55)</f>
        <v>52636.309126984117</v>
      </c>
      <c r="AY55" s="62">
        <f>IF('2017 Individual scores unweight'!AY55="","",'2017 Individual scores unweight'!AY55*'2017 Individual scores weighted'!CL55)</f>
        <v>53050.768253968243</v>
      </c>
      <c r="AZ55" s="62">
        <f>IF('2017 Individual scores unweight'!AZ55="","",'2017 Individual scores unweight'!AZ55*'2017 Individual scores weighted'!CL55)</f>
        <v>52221.849999999991</v>
      </c>
      <c r="BA55" s="62">
        <f>IF('2017 Individual scores unweight'!BA55="","",'2017 Individual scores unweight'!BA55*'2017 Individual scores weighted'!CL55)</f>
        <v>36017.251696969695</v>
      </c>
      <c r="BB55" s="62">
        <f>IF('2017 Individual scores unweight'!BB55="","",'2017 Individual scores unweight'!BB55*'2017 Individual scores weighted'!CL55)</f>
        <v>52221.849999999991</v>
      </c>
      <c r="BC55" s="62">
        <f>IF('2017 Individual scores unweight'!BC55="","",'2017 Individual scores unweight'!BC55*'2017 Individual scores weighted'!CL55)</f>
        <v>32493.595555555548</v>
      </c>
      <c r="BD55" s="62">
        <f>IF('2017 Individual scores unweight'!BD55="","",'2017 Individual scores unweight'!BD55*'2017 Individual scores weighted'!CL55)</f>
        <v>44761.585714285706</v>
      </c>
      <c r="BE55" s="62">
        <f>IF('2017 Individual scores unweight'!BE55="","",'2017 Individual scores unweight'!BE55*'2017 Individual scores weighted'!CL55)</f>
        <v>24370.196666666663</v>
      </c>
      <c r="BF55" s="62">
        <f>IF('2017 Individual scores unweight'!BF55="","",'2017 Individual scores unweight'!BF55*'2017 Individual scores weighted'!CL55)</f>
        <v>52221.849999999991</v>
      </c>
      <c r="BG55" s="62">
        <f>IF('2017 Individual scores unweight'!BG55="","",'2017 Individual scores unweight'!BG55*'2017 Individual scores weighted'!CL55)</f>
        <v>46419.422222222216</v>
      </c>
      <c r="BH55" s="62">
        <f>IF('2017 Individual scores unweight'!BH55="","",'2017 Individual scores unweight'!BH55*'2017 Individual scores weighted'!CL55)</f>
        <v>44761.585714285706</v>
      </c>
      <c r="BI55" s="62">
        <f>IF('2017 Individual scores unweight'!BI55="","",'2017 Individual scores unweight'!BI55*'2017 Individual scores weighted'!CL55)</f>
        <v>32493.595555555548</v>
      </c>
      <c r="BJ55" s="62">
        <f>IF('2017 Individual scores unweight'!BJ55="","",'2017 Individual scores unweight'!BJ55*'2017 Individual scores weighted'!CL55)</f>
        <v>67142.378571428577</v>
      </c>
      <c r="BK55" s="62">
        <f>IF('2017 Individual scores unweight'!BK55="","",'2017 Individual scores unweight'!BK55*'2017 Individual scores weighted'!CL55)</f>
        <v>44309.448484848479</v>
      </c>
      <c r="BL55" s="62">
        <f>IF('2017 Individual scores unweight'!BL55="","",'2017 Individual scores unweight'!BL55*'2017 Individual scores weighted'!CL55)</f>
        <v>68290.11153846154</v>
      </c>
      <c r="BM55" s="62">
        <f>IF('2017 Individual scores unweight'!BM55="","",'2017 Individual scores unweight'!BM55*'2017 Individual scores weighted'!CL55)</f>
        <v>43741.378632478627</v>
      </c>
      <c r="BN55" s="62">
        <f>IF('2017 Individual scores unweight'!BN55="","",'2017 Individual scores unweight'!BN55*'2017 Individual scores weighted'!CL55)</f>
        <v>43295.03803418803</v>
      </c>
      <c r="BO55" s="62">
        <f>IF('2017 Individual scores unweight'!BO55="","",'2017 Individual scores unweight'!BO55*'2017 Individual scores weighted'!CL55)</f>
        <v>33921.885470085464</v>
      </c>
      <c r="BP55" s="62">
        <f>IF('2017 Individual scores unweight'!BP55="","",'2017 Individual scores unweight'!BP55*'2017 Individual scores weighted'!CL55)</f>
        <v>33921.885470085464</v>
      </c>
      <c r="BQ55" s="62">
        <f>IF('2017 Individual scores unweight'!BQ55="","",'2017 Individual scores unweight'!BQ55*'2017 Individual scores weighted'!CL55)</f>
        <v>25887.754700854701</v>
      </c>
      <c r="BR55" s="62">
        <f>IF('2017 Individual scores unweight'!BR55="","",'2017 Individual scores unweight'!BR55*'2017 Individual scores weighted'!CL55)</f>
        <v>9118.100793650794</v>
      </c>
      <c r="BS55" s="62">
        <f>IF('2017 Individual scores unweight'!BS55="","",'2017 Individual scores unweight'!BS55*'2017 Individual scores weighted'!CL55)</f>
        <v>25225.489592352089</v>
      </c>
      <c r="BT55" s="62">
        <f>IF('2017 Individual scores unweight'!BT55="","",'2017 Individual scores unweight'!BT55*'2017 Individual scores weighted'!CL55)</f>
        <v>12659.842424242421</v>
      </c>
      <c r="BU55" s="62">
        <f>IF('2017 Individual scores unweight'!BU55="","",'2017 Individual scores unweight'!BU55*'2017 Individual scores weighted'!CL55)</f>
        <v>9494.8818181818169</v>
      </c>
      <c r="BV55" s="62">
        <f>IF('2017 Individual scores unweight'!BV55="","",'2017 Individual scores unweight'!BV55*'2017 Individual scores weighted'!CL55)</f>
        <v>36472.403174603176</v>
      </c>
      <c r="BW55" s="62">
        <f>IF('2017 Individual scores unweight'!BW55="","",'2017 Individual scores unweight'!BW55*'2017 Individual scores weighted'!CL55)</f>
        <v>42274.830952380951</v>
      </c>
      <c r="BX55" s="62">
        <f>IF('2017 Individual scores unweight'!BX55="","",'2017 Individual scores unweight'!BX55*'2017 Individual scores weighted'!CL55)</f>
        <v>69490.980291005282</v>
      </c>
      <c r="BY55" s="62">
        <f>IF('2017 Individual scores unweight'!BY55="","",'2017 Individual scores unweight'!BY55*'2017 Individual scores weighted'!CL55)</f>
        <v>60511.032539682536</v>
      </c>
      <c r="BZ55" s="62">
        <f>IF('2017 Individual scores unweight'!BZ55="","",'2017 Individual scores unweight'!BZ55*'2017 Individual scores weighted'!CL55)</f>
        <v>77918.315873015876</v>
      </c>
      <c r="CA55" s="62">
        <f>IF('2017 Individual scores unweight'!CA55="","",'2017 Individual scores unweight'!CA55*'2017 Individual scores weighted'!CL55)</f>
        <v>70043.59246031745</v>
      </c>
      <c r="CB55" s="62">
        <f>IF('2017 Individual scores unweight'!CB55="","",'2017 Individual scores unweight'!CB55*'2017 Individual scores weighted'!CL55)</f>
        <v>59682.114285714277</v>
      </c>
      <c r="CC55" s="62">
        <f>IF('2017 Individual scores unweight'!CC55="","",'2017 Individual scores unweight'!CC55*'2017 Individual scores weighted'!CL55)</f>
        <v>25319.684848484841</v>
      </c>
      <c r="CD55" s="62">
        <f>IF('2017 Individual scores unweight'!CD55="","",'2017 Individual scores unweight'!CD55*'2017 Individual scores weighted'!CL55)</f>
        <v>52221.849999999991</v>
      </c>
      <c r="CE55" s="62">
        <f>IF('2017 Individual scores unweight'!CE55="","",'2017 Individual scores unweight'!CE55*'2017 Individual scores weighted'!CL55)</f>
        <v>13925.826666666668</v>
      </c>
      <c r="CF55" s="62">
        <f>IF('2017 Individual scores unweight'!CF55="","",'2017 Individual scores unweight'!CF55*'2017 Individual scores weighted'!CL55)</f>
        <v>37979.527272727275</v>
      </c>
      <c r="CG55" s="62">
        <f>IF('2017 Individual scores unweight'!CG55="","",'2017 Individual scores unweight'!CG55*'2017 Individual scores weighted'!CL55)</f>
        <v>23209.711111111108</v>
      </c>
      <c r="CH55" s="62">
        <f>IF('2017 Individual scores unweight'!CH55="","",'2017 Individual scores unweight'!CH55*'2017 Individual scores weighted'!CL55)</f>
        <v>16068.261538461536</v>
      </c>
      <c r="CI55" s="62">
        <f>IF('2017 Individual scores unweight'!CI55="","",'2017 Individual scores unweight'!CI55*'2017 Individual scores weighted'!CL55)</f>
        <v>4641.9422222222202</v>
      </c>
      <c r="CJ55" s="62">
        <f>IF('2017 Individual scores unweight'!CJ55="","",'2017 Individual scores unweight'!CJ55*'2017 Individual scores weighted'!CL55)</f>
        <v>67142.378571428577</v>
      </c>
      <c r="CK55" s="62">
        <f>IF('2017 Individual scores unweight'!CK55="","",'2017 Individual scores unweight'!CK55*'2017 Individual scores weighted'!CL55)</f>
        <v>32880.424074074072</v>
      </c>
      <c r="CL55">
        <v>1044.4369999999999</v>
      </c>
    </row>
    <row r="56" spans="1:90">
      <c r="A56" s="60" t="s">
        <v>122</v>
      </c>
      <c r="B56" s="61" t="s">
        <v>164</v>
      </c>
      <c r="C56" s="62">
        <f>IF('2017 Individual scores unweight'!C56="","",'2017 Individual scores unweight'!C56*'2017 Individual scores weighted'!CL56)</f>
        <v>3404481.1</v>
      </c>
      <c r="D56" s="62">
        <f>IF('2017 Individual scores unweight'!D56="","",'2017 Individual scores unweight'!D56*'2017 Individual scores weighted'!CL56)</f>
        <v>2774021.6370370369</v>
      </c>
      <c r="E56" s="62">
        <f>IF('2017 Individual scores unweight'!E56="","",'2017 Individual scores unweight'!E56*'2017 Individual scores weighted'!CL56)</f>
        <v>3404481.1</v>
      </c>
      <c r="F56" s="62">
        <f>IF('2017 Individual scores unweight'!F56="","",'2017 Individual scores unweight'!F56*'2017 Individual scores weighted'!CL56)</f>
        <v>2395745.959259259</v>
      </c>
      <c r="G56" s="62">
        <f>IF('2017 Individual scores unweight'!G56="","",'2017 Individual scores unweight'!G56*'2017 Individual scores weighted'!CL56)</f>
        <v>2188594.9928571433</v>
      </c>
      <c r="H56" s="62">
        <f>IF('2017 Individual scores unweight'!H56="","",'2017 Individual scores unweight'!H56*'2017 Individual scores weighted'!CL56)</f>
        <v>1639194.6037037037</v>
      </c>
      <c r="I56" s="62">
        <f>IF('2017 Individual scores unweight'!I56="","",'2017 Individual scores unweight'!I56*'2017 Individual scores weighted'!CL56)</f>
        <v>1945417.7714285713</v>
      </c>
      <c r="J56" s="62">
        <f>IF('2017 Individual scores unweight'!J56="","",'2017 Individual scores unweight'!J56*'2017 Individual scores weighted'!CL56)</f>
        <v>1616268.8050505049</v>
      </c>
      <c r="K56" s="62">
        <f>IF('2017 Individual scores unweight'!K56="","",'2017 Individual scores unweight'!K56*'2017 Individual scores weighted'!CL56)</f>
        <v>2296673.7579365079</v>
      </c>
      <c r="L56" s="62">
        <f>IF('2017 Individual scores unweight'!L56="","",'2017 Individual scores unweight'!L56*'2017 Individual scores weighted'!CL56)</f>
        <v>2188594.9928571428</v>
      </c>
      <c r="M56" s="62">
        <f>IF('2017 Individual scores unweight'!M56="","",'2017 Individual scores unweight'!M56*'2017 Individual scores weighted'!CL56)</f>
        <v>3404481.1</v>
      </c>
      <c r="N56" s="62">
        <f>IF('2017 Individual scores unweight'!N56="","",'2017 Individual scores unweight'!N56*'2017 Individual scores weighted'!CL56)</f>
        <v>1450056.7648148148</v>
      </c>
      <c r="O56" s="62">
        <f>IF('2017 Individual scores unweight'!O56="","",'2017 Individual scores unweight'!O56*'2017 Individual scores weighted'!CL56)</f>
        <v>2880714.7769230772</v>
      </c>
      <c r="P56" s="62">
        <f>IF('2017 Individual scores unweight'!P56="","",'2017 Individual scores unweight'!P56*'2017 Individual scores weighted'!CL56)</f>
        <v>1847731.1952991455</v>
      </c>
      <c r="Q56" s="62">
        <f>IF('2017 Individual scores unweight'!Q56="","",'2017 Individual scores unweight'!Q56*'2017 Individual scores weighted'!CL56)</f>
        <v>2553360.8250000002</v>
      </c>
      <c r="R56" s="62">
        <f>IF('2017 Individual scores unweight'!R56="","",'2017 Individual scores unweight'!R56*'2017 Individual scores weighted'!CL56)</f>
        <v>2023774.8761111109</v>
      </c>
      <c r="S56" s="62">
        <f>IF('2017 Individual scores unweight'!S56="","",'2017 Individual scores unweight'!S56*'2017 Individual scores weighted'!CL56)</f>
        <v>2772220.3242857144</v>
      </c>
      <c r="T56" s="62">
        <f>IF('2017 Individual scores unweight'!T56="","",'2017 Individual scores unweight'!T56*'2017 Individual scores weighted'!CL56)</f>
        <v>2076058.9234627038</v>
      </c>
      <c r="U56" s="62">
        <f>IF('2017 Individual scores unweight'!U56="","",'2017 Individual scores unweight'!U56*'2017 Individual scores weighted'!CL56)</f>
        <v>3404481.1</v>
      </c>
      <c r="V56" s="62">
        <f>IF('2017 Individual scores unweight'!V56="","",'2017 Individual scores unweight'!V56*'2017 Individual scores weighted'!CL56)</f>
        <v>2231826.4988888889</v>
      </c>
      <c r="W56" s="62">
        <f>IF('2017 Individual scores unweight'!W56="","",'2017 Individual scores unweight'!W56*'2017 Individual scores weighted'!CL56)</f>
        <v>2918126.6571428571</v>
      </c>
      <c r="X56" s="62">
        <f>IF('2017 Individual scores unweight'!X56="","",'2017 Individual scores unweight'!X56*'2017 Individual scores weighted'!CL56)</f>
        <v>2316938.5263888892</v>
      </c>
      <c r="Y56" s="62">
        <f>IF('2017 Individual scores unweight'!Y56="","",'2017 Individual scores unweight'!Y56*'2017 Individual scores weighted'!CL56)</f>
        <v>2431772.2142857146</v>
      </c>
      <c r="Z56" s="62">
        <f>IF('2017 Individual scores unweight'!Z56="","",'2017 Individual scores unweight'!Z56*'2017 Individual scores weighted'!CL56)</f>
        <v>2114904.9257575758</v>
      </c>
      <c r="AA56" s="62">
        <f>IF('2017 Individual scores unweight'!AA56="","",'2017 Individual scores unweight'!AA56*'2017 Individual scores weighted'!CL56)</f>
        <v>2431772.2142857146</v>
      </c>
      <c r="AB56" s="62">
        <f>IF('2017 Individual scores unweight'!AB56="","",'2017 Individual scores unweight'!AB56*'2017 Individual scores weighted'!CL56)</f>
        <v>1839795.3419191919</v>
      </c>
      <c r="AC56" s="62">
        <f>IF('2017 Individual scores unweight'!AC56="","",'2017 Individual scores unweight'!AC56*'2017 Individual scores weighted'!CL56)</f>
        <v>2674949.4357142858</v>
      </c>
      <c r="AD56" s="62">
        <f>IF('2017 Individual scores unweight'!AD56="","",'2017 Individual scores unweight'!AD56*'2017 Individual scores weighted'!CL56)</f>
        <v>1876829.3243589746</v>
      </c>
      <c r="AE56" s="62">
        <f>IF('2017 Individual scores unweight'!AE56="","",'2017 Individual scores unweight'!AE56*'2017 Individual scores weighted'!CL56)</f>
        <v>1903987.5781481483</v>
      </c>
      <c r="AF56" s="62">
        <f>IF('2017 Individual scores unweight'!AF56="","",'2017 Individual scores unweight'!AF56*'2017 Individual scores weighted'!CL56)</f>
        <v>2307481.6344444444</v>
      </c>
      <c r="AG56" s="62">
        <f>IF('2017 Individual scores unweight'!AG56="","",'2017 Individual scores unweight'!AG56*'2017 Individual scores weighted'!CL56)</f>
        <v>1769789.7781746034</v>
      </c>
      <c r="AH56" s="62">
        <f>IF('2017 Individual scores unweight'!AH56="","",'2017 Individual scores unweight'!AH56*'2017 Individual scores weighted'!CL56)</f>
        <v>3404481.1</v>
      </c>
      <c r="AI56" s="62">
        <f>IF('2017 Individual scores unweight'!AI56="","",'2017 Individual scores unweight'!AI56*'2017 Individual scores weighted'!CL56)</f>
        <v>2418262.368650794</v>
      </c>
      <c r="AJ56" s="62">
        <f>IF('2017 Individual scores unweight'!AJ56="","",'2017 Individual scores unweight'!AJ56*'2017 Individual scores weighted'!CL56)</f>
        <v>3120774.3416666663</v>
      </c>
      <c r="AK56" s="62">
        <f>IF('2017 Individual scores unweight'!AK56="","",'2017 Individual scores unweight'!AK56*'2017 Individual scores weighted'!CL56)</f>
        <v>1977350.1338383839</v>
      </c>
      <c r="AL56" s="62">
        <f>IF('2017 Individual scores unweight'!AL56="","",'2017 Individual scores unweight'!AL56*'2017 Individual scores weighted'!CL56)</f>
        <v>3404481.1</v>
      </c>
      <c r="AM56" s="62">
        <f>IF('2017 Individual scores unweight'!AM56="","",'2017 Individual scores unweight'!AM56*'2017 Individual scores weighted'!CL56)</f>
        <v>1954424.3351851855</v>
      </c>
      <c r="AN56" s="62">
        <f>IF('2017 Individual scores unweight'!AN56="","",'2017 Individual scores unweight'!AN56*'2017 Individual scores weighted'!CL56)</f>
        <v>1309415.807692308</v>
      </c>
      <c r="AO56" s="62">
        <f>IF('2017 Individual scores unweight'!AO56="","",'2017 Individual scores unweight'!AO56*'2017 Individual scores weighted'!CL56)</f>
        <v>1442176.0215277777</v>
      </c>
      <c r="AP56" s="62">
        <f>IF('2017 Individual scores unweight'!AP56="","",'2017 Individual scores unweight'!AP56*'2017 Individual scores weighted'!CL56)</f>
        <v>2553360.8250000002</v>
      </c>
      <c r="AQ56" s="62">
        <f>IF('2017 Individual scores unweight'!AQ56="","",'2017 Individual scores unweight'!AQ56*'2017 Individual scores weighted'!CL56)</f>
        <v>1532016.4949999999</v>
      </c>
      <c r="AR56" s="62">
        <f>IF('2017 Individual scores unweight'!AR56="","",'2017 Individual scores unweight'!AR56*'2017 Individual scores weighted'!CL56)</f>
        <v>2837067.583333334</v>
      </c>
      <c r="AS56" s="62">
        <f>IF('2017 Individual scores unweight'!AS56="","",'2017 Individual scores unweight'!AS56*'2017 Individual scores weighted'!CL56)</f>
        <v>1530297.0601010104</v>
      </c>
      <c r="AT56" s="62">
        <f>IF('2017 Individual scores unweight'!AT56="","",'2017 Individual scores unweight'!AT56*'2017 Individual scores weighted'!CL56)</f>
        <v>1850848.8519841272</v>
      </c>
      <c r="AU56" s="62">
        <f>IF('2017 Individual scores unweight'!AU56="","",'2017 Individual scores unweight'!AU56*'2017 Individual scores weighted'!CL56)</f>
        <v>1876829.3243589746</v>
      </c>
      <c r="AV56" s="62">
        <f>IF('2017 Individual scores unweight'!AV56="","",'2017 Individual scores unweight'!AV56*'2017 Individual scores weighted'!CL56)</f>
        <v>1789534.9371794872</v>
      </c>
      <c r="AW56" s="62">
        <f>IF('2017 Individual scores unweight'!AW56="","",'2017 Individual scores unweight'!AW56*'2017 Individual scores weighted'!CL56)</f>
        <v>2472301.7511904761</v>
      </c>
      <c r="AX56" s="62">
        <f>IF('2017 Individual scores unweight'!AX56="","",'2017 Individual scores unweight'!AX56*'2017 Individual scores weighted'!CL56)</f>
        <v>2337203.29484127</v>
      </c>
      <c r="AY56" s="62">
        <f>IF('2017 Individual scores unweight'!AY56="","",'2017 Individual scores unweight'!AY56*'2017 Individual scores weighted'!CL56)</f>
        <v>2159323.660648148</v>
      </c>
      <c r="AZ56" s="62">
        <f>IF('2017 Individual scores unweight'!AZ56="","",'2017 Individual scores unweight'!AZ56*'2017 Individual scores weighted'!CL56)</f>
        <v>2778863.7672580755</v>
      </c>
      <c r="BA56" s="62">
        <f>IF('2017 Individual scores unweight'!BA56="","",'2017 Individual scores unweight'!BA56*'2017 Individual scores weighted'!CL56)</f>
        <v>2017470.2814814816</v>
      </c>
      <c r="BB56" s="62">
        <f>IF('2017 Individual scores unweight'!BB56="","",'2017 Individual scores unweight'!BB56*'2017 Individual scores weighted'!CL56)</f>
        <v>3177515.6933333334</v>
      </c>
      <c r="BC56" s="62">
        <f>IF('2017 Individual scores unweight'!BC56="","",'2017 Individual scores unweight'!BC56*'2017 Individual scores weighted'!CL56)</f>
        <v>2121045.7646825397</v>
      </c>
      <c r="BD56" s="62">
        <f>IF('2017 Individual scores unweight'!BD56="","",'2017 Individual scores unweight'!BD56*'2017 Individual scores weighted'!CL56)</f>
        <v>2785484.5363636366</v>
      </c>
      <c r="BE56" s="62">
        <f>IF('2017 Individual scores unweight'!BE56="","",'2017 Individual scores unweight'!BE56*'2017 Individual scores weighted'!CL56)</f>
        <v>2159323.660648148</v>
      </c>
      <c r="BF56" s="62">
        <f>IF('2017 Individual scores unweight'!BF56="","",'2017 Individual scores unweight'!BF56*'2017 Individual scores weighted'!CL56)</f>
        <v>2918126.6571428571</v>
      </c>
      <c r="BG56" s="62">
        <f>IF('2017 Individual scores unweight'!BG56="","",'2017 Individual scores unweight'!BG56*'2017 Individual scores weighted'!CL56)</f>
        <v>2064754.7412037037</v>
      </c>
      <c r="BH56" s="62">
        <f>IF('2017 Individual scores unweight'!BH56="","",'2017 Individual scores unweight'!BH56*'2017 Individual scores weighted'!CL56)</f>
        <v>2095065.2923076923</v>
      </c>
      <c r="BI56" s="62">
        <f>IF('2017 Individual scores unweight'!BI56="","",'2017 Individual scores unweight'!BI56*'2017 Individual scores weighted'!CL56)</f>
        <v>1702240.55</v>
      </c>
      <c r="BJ56" s="62">
        <f>IF('2017 Individual scores unweight'!BJ56="","",'2017 Individual scores unweight'!BJ56*'2017 Individual scores weighted'!CL56)</f>
        <v>2918126.6571428571</v>
      </c>
      <c r="BK56" s="62">
        <f>IF('2017 Individual scores unweight'!BK56="","",'2017 Individual scores unweight'!BK56*'2017 Individual scores weighted'!CL56)</f>
        <v>2039986.6908730161</v>
      </c>
      <c r="BL56" s="62">
        <f>IF('2017 Individual scores unweight'!BL56="","",'2017 Individual scores unweight'!BL56*'2017 Individual scores weighted'!CL56)</f>
        <v>1773530.9661965817</v>
      </c>
      <c r="BM56" s="62">
        <f>IF('2017 Individual scores unweight'!BM56="","",'2017 Individual scores unweight'!BM56*'2017 Individual scores weighted'!CL56)</f>
        <v>1920476.5179487178</v>
      </c>
      <c r="BN56" s="62">
        <f>IF('2017 Individual scores unweight'!BN56="","",'2017 Individual scores unweight'!BN56*'2017 Individual scores weighted'!CL56)</f>
        <v>1425808.3239316239</v>
      </c>
      <c r="BO56" s="62">
        <f>IF('2017 Individual scores unweight'!BO56="","",'2017 Individual scores unweight'!BO56*'2017 Individual scores weighted'!CL56)</f>
        <v>1229395.9527777778</v>
      </c>
      <c r="BP56" s="62">
        <f>IF('2017 Individual scores unweight'!BP56="","",'2017 Individual scores unweight'!BP56*'2017 Individual scores weighted'!CL56)</f>
        <v>1804084.0017094016</v>
      </c>
      <c r="BQ56" s="62">
        <f>IF('2017 Individual scores unweight'!BQ56="","",'2017 Individual scores unweight'!BQ56*'2017 Individual scores weighted'!CL56)</f>
        <v>1774985.8726495728</v>
      </c>
      <c r="BR56" s="62">
        <f>IF('2017 Individual scores unweight'!BR56="","",'2017 Individual scores unweight'!BR56*'2017 Individual scores weighted'!CL56)</f>
        <v>1818633.0662393162</v>
      </c>
      <c r="BS56" s="62">
        <f>IF('2017 Individual scores unweight'!BS56="","",'2017 Individual scores unweight'!BS56*'2017 Individual scores weighted'!CL56)</f>
        <v>2159756.6685210625</v>
      </c>
      <c r="BT56" s="62">
        <f>IF('2017 Individual scores unweight'!BT56="","",'2017 Individual scores unweight'!BT56*'2017 Individual scores weighted'!CL56)</f>
        <v>2499321.4424603172</v>
      </c>
      <c r="BU56" s="62">
        <f>IF('2017 Individual scores unweight'!BU56="","",'2017 Individual scores unweight'!BU56*'2017 Individual scores weighted'!CL56)</f>
        <v>1789534.9371794872</v>
      </c>
      <c r="BV56" s="62">
        <f>IF('2017 Individual scores unweight'!BV56="","",'2017 Individual scores unweight'!BV56*'2017 Individual scores weighted'!CL56)</f>
        <v>2364222.986111111</v>
      </c>
      <c r="BW56" s="62">
        <f>IF('2017 Individual scores unweight'!BW56="","",'2017 Individual scores unweight'!BW56*'2017 Individual scores weighted'!CL56)</f>
        <v>1985947.3083333333</v>
      </c>
      <c r="BX56" s="62">
        <f>IF('2017 Individual scores unweight'!BX56="","",'2017 Individual scores unweight'!BX56*'2017 Individual scores weighted'!CL56)</f>
        <v>2697465.8451058199</v>
      </c>
      <c r="BY56" s="62">
        <f>IF('2017 Individual scores unweight'!BY56="","",'2017 Individual scores unweight'!BY56*'2017 Individual scores weighted'!CL56)</f>
        <v>2904616.8115079366</v>
      </c>
      <c r="BZ56" s="62">
        <f>IF('2017 Individual scores unweight'!BZ56="","",'2017 Individual scores unweight'!BZ56*'2017 Individual scores weighted'!CL56)</f>
        <v>2715478.9726190479</v>
      </c>
      <c r="CA56" s="62">
        <f>IF('2017 Individual scores unweight'!CA56="","",'2017 Individual scores unweight'!CA56*'2017 Individual scores weighted'!CL56)</f>
        <v>2472301.7511904761</v>
      </c>
      <c r="CB56" s="62">
        <f>IF('2017 Individual scores unweight'!CB56="","",'2017 Individual scores unweight'!CB56*'2017 Individual scores weighted'!CL56)</f>
        <v>3161303.8785714288</v>
      </c>
      <c r="CC56" s="62">
        <f>IF('2017 Individual scores unweight'!CC56="","",'2017 Individual scores unweight'!CC56*'2017 Individual scores weighted'!CL56)</f>
        <v>2036869.0341880342</v>
      </c>
      <c r="CD56" s="62">
        <f>IF('2017 Individual scores unweight'!CD56="","",'2017 Individual scores unweight'!CD56*'2017 Individual scores weighted'!CL56)</f>
        <v>1945417.7714285713</v>
      </c>
      <c r="CE56" s="62">
        <f>IF('2017 Individual scores unweight'!CE56="","",'2017 Individual scores unweight'!CE56*'2017 Individual scores weighted'!CL56)</f>
        <v>926775.41055555572</v>
      </c>
      <c r="CF56" s="62">
        <f>IF('2017 Individual scores unweight'!CF56="","",'2017 Individual scores unweight'!CF56*'2017 Individual scores weighted'!CL56)</f>
        <v>1215886.1071428573</v>
      </c>
      <c r="CG56" s="62">
        <f>IF('2017 Individual scores unweight'!CG56="","",'2017 Individual scores unweight'!CG56*'2017 Individual scores weighted'!CL56)</f>
        <v>1078085.6816666666</v>
      </c>
      <c r="CH56" s="62">
        <f>IF('2017 Individual scores unweight'!CH56="","",'2017 Individual scores unweight'!CH56*'2017 Individual scores weighted'!CL56)</f>
        <v>2356948.4538461538</v>
      </c>
      <c r="CI56" s="62">
        <f>IF('2017 Individual scores unweight'!CI56="","",'2017 Individual scores unweight'!CI56*'2017 Individual scores weighted'!CL56)</f>
        <v>1220798.7782828284</v>
      </c>
      <c r="CJ56" s="62">
        <f>IF('2017 Individual scores unweight'!CJ56="","",'2017 Individual scores unweight'!CJ56*'2017 Individual scores weighted'!CL56)</f>
        <v>1459063.3285714285</v>
      </c>
      <c r="CK56" s="62">
        <f>IF('2017 Individual scores unweight'!CK56="","",'2017 Individual scores unweight'!CK56*'2017 Individual scores weighted'!CL56)</f>
        <v>525382.8858024691</v>
      </c>
      <c r="CL56">
        <v>34044.811000000002</v>
      </c>
    </row>
    <row r="57" spans="1:90">
      <c r="A57" s="60" t="s">
        <v>115</v>
      </c>
      <c r="B57" s="61" t="s">
        <v>165</v>
      </c>
      <c r="C57" s="62">
        <f>IF('2017 Individual scores unweight'!C57="","",'2017 Individual scores unweight'!C57*'2017 Individual scores weighted'!CL57)</f>
        <v>106585.7</v>
      </c>
      <c r="D57" s="62">
        <f>IF('2017 Individual scores unweight'!D57="","",'2017 Individual scores unweight'!D57*'2017 Individual scores weighted'!CL57)</f>
        <v>61947.244444444441</v>
      </c>
      <c r="E57" s="62">
        <f>IF('2017 Individual scores unweight'!E57="","",'2017 Individual scores unweight'!E57*'2017 Individual scores weighted'!CL57)</f>
        <v>106585.7</v>
      </c>
      <c r="F57" s="62">
        <f>IF('2017 Individual scores unweight'!F57="","",'2017 Individual scores unweight'!F57*'2017 Individual scores weighted'!CL57)</f>
        <v>85632.955555555542</v>
      </c>
      <c r="G57" s="62">
        <f>IF('2017 Individual scores unweight'!G57="","",'2017 Individual scores unweight'!G57*'2017 Individual scores weighted'!CL57)</f>
        <v>106585.7</v>
      </c>
      <c r="H57" s="62">
        <f>IF('2017 Individual scores unweight'!H57="","",'2017 Individual scores unweight'!H57*'2017 Individual scores weighted'!CL57)</f>
        <v>31884.611111111109</v>
      </c>
      <c r="I57" s="62">
        <f>IF('2017 Individual scores unweight'!I57="","",'2017 Individual scores unweight'!I57*'2017 Individual scores weighted'!CL57)</f>
        <v>106585.7</v>
      </c>
      <c r="J57" s="62">
        <f>IF('2017 Individual scores unweight'!J57="","",'2017 Individual scores unweight'!J57*'2017 Individual scores weighted'!CL57)</f>
        <v>24596.7</v>
      </c>
      <c r="K57" s="62">
        <f>IF('2017 Individual scores unweight'!K57="","",'2017 Individual scores unweight'!K57*'2017 Individual scores weighted'!CL57)</f>
        <v>37350.544444444444</v>
      </c>
      <c r="L57" s="62" t="str">
        <f>IF('2017 Individual scores unweight'!L57="","",'2017 Individual scores unweight'!L57*'2017 Individual scores weighted'!CL57)</f>
        <v/>
      </c>
      <c r="M57" s="62">
        <f>IF('2017 Individual scores unweight'!M57="","",'2017 Individual scores unweight'!M57*'2017 Individual scores weighted'!CL57)</f>
        <v>0</v>
      </c>
      <c r="N57" s="62" t="str">
        <f>IF('2017 Individual scores unweight'!N57="","",'2017 Individual scores unweight'!N57*'2017 Individual scores weighted'!CL57)</f>
        <v/>
      </c>
      <c r="O57" s="62">
        <f>IF('2017 Individual scores unweight'!O57="","",'2017 Individual scores unweight'!O57*'2017 Individual scores weighted'!CL57)</f>
        <v>8198.9</v>
      </c>
      <c r="P57" s="62" t="str">
        <f>IF('2017 Individual scores unweight'!P57="","",'2017 Individual scores unweight'!P57*'2017 Individual scores weighted'!CL57)</f>
        <v/>
      </c>
      <c r="Q57" s="62">
        <f>IF('2017 Individual scores unweight'!Q57="","",'2017 Individual scores unweight'!Q57*'2017 Individual scores weighted'!CL57)</f>
        <v>16397.8</v>
      </c>
      <c r="R57" s="62">
        <f>IF('2017 Individual scores unweight'!R57="","",'2017 Individual scores unweight'!R57*'2017 Individual scores weighted'!CL57)</f>
        <v>11842.855555555554</v>
      </c>
      <c r="S57" s="62" t="str">
        <f>IF('2017 Individual scores unweight'!S57="","",'2017 Individual scores unweight'!S57*'2017 Individual scores weighted'!CL57)</f>
        <v/>
      </c>
      <c r="T57" s="62">
        <f>IF('2017 Individual scores unweight'!T57="","",'2017 Individual scores unweight'!T57*'2017 Individual scores weighted'!CL57)</f>
        <v>58303.288888888885</v>
      </c>
      <c r="U57" s="62" t="str">
        <f>IF('2017 Individual scores unweight'!U57="","",'2017 Individual scores unweight'!U57*'2017 Individual scores weighted'!CL57)</f>
        <v/>
      </c>
      <c r="V57" s="62">
        <f>IF('2017 Individual scores unweight'!V57="","",'2017 Individual scores unweight'!V57*'2017 Individual scores weighted'!CL57)</f>
        <v>78345.044444444444</v>
      </c>
      <c r="W57" s="62" t="str">
        <f>IF('2017 Individual scores unweight'!W57="","",'2017 Individual scores unweight'!W57*'2017 Individual scores weighted'!CL57)</f>
        <v/>
      </c>
      <c r="X57" s="62">
        <f>IF('2017 Individual scores unweight'!X57="","",'2017 Individual scores unweight'!X57*'2017 Individual scores weighted'!CL57)</f>
        <v>0</v>
      </c>
      <c r="Y57" s="62" t="str">
        <f>IF('2017 Individual scores unweight'!Y57="","",'2017 Individual scores unweight'!Y57*'2017 Individual scores weighted'!CL57)</f>
        <v/>
      </c>
      <c r="Z57" s="62">
        <f>IF('2017 Individual scores unweight'!Z57="","",'2017 Individual scores unweight'!Z57*'2017 Individual scores weighted'!CL57)</f>
        <v>65591.199999999997</v>
      </c>
      <c r="AA57" s="62" t="str">
        <f>IF('2017 Individual scores unweight'!AA57="","",'2017 Individual scores unweight'!AA57*'2017 Individual scores weighted'!CL57)</f>
        <v/>
      </c>
      <c r="AB57" s="62">
        <f>IF('2017 Individual scores unweight'!AB57="","",'2017 Individual scores unweight'!AB57*'2017 Individual scores weighted'!CL57)</f>
        <v>65591.199999999997</v>
      </c>
      <c r="AC57" s="62" t="str">
        <f>IF('2017 Individual scores unweight'!AC57="","",'2017 Individual scores unweight'!AC57*'2017 Individual scores weighted'!CL57)</f>
        <v/>
      </c>
      <c r="AD57" s="62">
        <f>IF('2017 Individual scores unweight'!AD57="","",'2017 Individual scores unweight'!AD57*'2017 Individual scores weighted'!CL57)</f>
        <v>81989</v>
      </c>
      <c r="AE57" s="62">
        <f>IF('2017 Individual scores unweight'!AE57="","",'2017 Individual scores unweight'!AE57*'2017 Individual scores weighted'!CL57)</f>
        <v>54659.333333333328</v>
      </c>
      <c r="AF57" s="62">
        <f>IF('2017 Individual scores unweight'!AF57="","",'2017 Individual scores unweight'!AF57*'2017 Individual scores weighted'!CL57)</f>
        <v>55570.322222222218</v>
      </c>
      <c r="AG57" s="62">
        <f>IF('2017 Individual scores unweight'!AG57="","",'2017 Individual scores unweight'!AG57*'2017 Individual scores weighted'!CL57)</f>
        <v>39172.522222222222</v>
      </c>
      <c r="AH57" s="62">
        <f>IF('2017 Individual scores unweight'!AH57="","",'2017 Individual scores unweight'!AH57*'2017 Individual scores weighted'!CL57)</f>
        <v>106585.7</v>
      </c>
      <c r="AI57" s="62">
        <f>IF('2017 Individual scores unweight'!AI57="","",'2017 Individual scores unweight'!AI57*'2017 Individual scores weighted'!CL57)</f>
        <v>49345.231481481482</v>
      </c>
      <c r="AJ57" s="62">
        <f>IF('2017 Individual scores unweight'!AJ57="","",'2017 Individual scores unweight'!AJ57*'2017 Individual scores weighted'!CL57)</f>
        <v>16397.8</v>
      </c>
      <c r="AK57" s="62" t="str">
        <f>IF('2017 Individual scores unweight'!AK57="","",'2017 Individual scores unweight'!AK57*'2017 Individual scores weighted'!CL57)</f>
        <v/>
      </c>
      <c r="AL57" s="62">
        <f>IF('2017 Individual scores unweight'!AL57="","",'2017 Individual scores unweight'!AL57*'2017 Individual scores weighted'!CL57)</f>
        <v>8198.9</v>
      </c>
      <c r="AM57" s="62" t="str">
        <f>IF('2017 Individual scores unweight'!AM57="","",'2017 Individual scores unweight'!AM57*'2017 Individual scores weighted'!CL57)</f>
        <v/>
      </c>
      <c r="AN57" s="62">
        <f>IF('2017 Individual scores unweight'!AN57="","",'2017 Individual scores unweight'!AN57*'2017 Individual scores weighted'!CL57)</f>
        <v>8198.9</v>
      </c>
      <c r="AO57" s="62" t="str">
        <f>IF('2017 Individual scores unweight'!AO57="","",'2017 Individual scores unweight'!AO57*'2017 Individual scores weighted'!CL57)</f>
        <v/>
      </c>
      <c r="AP57" s="62">
        <f>IF('2017 Individual scores unweight'!AP57="","",'2017 Individual scores unweight'!AP57*'2017 Individual scores weighted'!CL57)</f>
        <v>16397.8</v>
      </c>
      <c r="AQ57" s="62" t="str">
        <f>IF('2017 Individual scores unweight'!AQ57="","",'2017 Individual scores unweight'!AQ57*'2017 Individual scores weighted'!CL57)</f>
        <v/>
      </c>
      <c r="AR57" s="62">
        <f>IF('2017 Individual scores unweight'!AR57="","",'2017 Individual scores unweight'!AR57*'2017 Individual scores weighted'!CL57)</f>
        <v>0</v>
      </c>
      <c r="AS57" s="62" t="str">
        <f>IF('2017 Individual scores unweight'!AS57="","",'2017 Individual scores unweight'!AS57*'2017 Individual scores weighted'!CL57)</f>
        <v/>
      </c>
      <c r="AT57" s="62">
        <f>IF('2017 Individual scores unweight'!AT57="","",'2017 Individual scores unweight'!AT57*'2017 Individual scores weighted'!CL57)</f>
        <v>69235.155555555553</v>
      </c>
      <c r="AU57" s="62">
        <f>IF('2017 Individual scores unweight'!AU57="","",'2017 Individual scores unweight'!AU57*'2017 Individual scores weighted'!CL57)</f>
        <v>49193.4</v>
      </c>
      <c r="AV57" s="62">
        <f>IF('2017 Individual scores unweight'!AV57="","",'2017 Individual scores unweight'!AV57*'2017 Individual scores weighted'!CL57)</f>
        <v>50332.136111111111</v>
      </c>
      <c r="AW57" s="62">
        <f>IF('2017 Individual scores unweight'!AW57="","",'2017 Individual scores unweight'!AW57*'2017 Individual scores weighted'!CL57)</f>
        <v>85632.955555555542</v>
      </c>
      <c r="AX57" s="62">
        <f>IF('2017 Individual scores unweight'!AX57="","",'2017 Individual scores unweight'!AX57*'2017 Individual scores weighted'!CL57)</f>
        <v>76523.066666666666</v>
      </c>
      <c r="AY57" s="62">
        <f>IF('2017 Individual scores unweight'!AY57="","",'2017 Individual scores unweight'!AY57*'2017 Individual scores weighted'!CL57)</f>
        <v>0</v>
      </c>
      <c r="AZ57" s="62" t="str">
        <f>IF('2017 Individual scores unweight'!AZ57="","",'2017 Individual scores unweight'!AZ57*'2017 Individual scores weighted'!CL57)</f>
        <v/>
      </c>
      <c r="BA57" s="62">
        <f>IF('2017 Individual scores unweight'!BA57="","",'2017 Individual scores unweight'!BA57*'2017 Individual scores weighted'!CL57)</f>
        <v>60034.167777777766</v>
      </c>
      <c r="BB57" s="62" t="str">
        <f>IF('2017 Individual scores unweight'!BB57="","",'2017 Individual scores unweight'!BB57*'2017 Individual scores weighted'!CL57)</f>
        <v/>
      </c>
      <c r="BC57" s="62">
        <f>IF('2017 Individual scores unweight'!BC57="","",'2017 Individual scores unweight'!BC57*'2017 Individual scores weighted'!CL57)</f>
        <v>78345.044444444444</v>
      </c>
      <c r="BD57" s="62" t="str">
        <f>IF('2017 Individual scores unweight'!BD57="","",'2017 Individual scores unweight'!BD57*'2017 Individual scores weighted'!CL57)</f>
        <v/>
      </c>
      <c r="BE57" s="62">
        <f>IF('2017 Individual scores unweight'!BE57="","",'2017 Individual scores unweight'!BE57*'2017 Individual scores weighted'!CL57)</f>
        <v>17764.283333333329</v>
      </c>
      <c r="BF57" s="62" t="str">
        <f>IF('2017 Individual scores unweight'!BF57="","",'2017 Individual scores unweight'!BF57*'2017 Individual scores weighted'!CL57)</f>
        <v/>
      </c>
      <c r="BG57" s="62">
        <f>IF('2017 Individual scores unweight'!BG57="","",'2017 Individual scores unweight'!BG57*'2017 Individual scores weighted'!CL57)</f>
        <v>65591.199999999997</v>
      </c>
      <c r="BH57" s="62" t="str">
        <f>IF('2017 Individual scores unweight'!BH57="","",'2017 Individual scores unweight'!BH57*'2017 Individual scores weighted'!CL57)</f>
        <v/>
      </c>
      <c r="BI57" s="62">
        <f>IF('2017 Individual scores unweight'!BI57="","",'2017 Individual scores unweight'!BI57*'2017 Individual scores weighted'!CL57)</f>
        <v>68324.166666666672</v>
      </c>
      <c r="BJ57" s="62" t="str">
        <f>IF('2017 Individual scores unweight'!BJ57="","",'2017 Individual scores unweight'!BJ57*'2017 Individual scores weighted'!CL57)</f>
        <v/>
      </c>
      <c r="BK57" s="62">
        <f>IF('2017 Individual scores unweight'!BK57="","",'2017 Individual scores unweight'!BK57*'2017 Individual scores weighted'!CL57)</f>
        <v>70146.14444444445</v>
      </c>
      <c r="BL57" s="62">
        <f>IF('2017 Individual scores unweight'!BL57="","",'2017 Individual scores unweight'!BL57*'2017 Individual scores weighted'!CL57)</f>
        <v>79802.626666666663</v>
      </c>
      <c r="BM57" s="62">
        <f>IF('2017 Individual scores unweight'!BM57="","",'2017 Individual scores unweight'!BM57*'2017 Individual scores weighted'!CL57)</f>
        <v>26418.677777777779</v>
      </c>
      <c r="BN57" s="62">
        <f>IF('2017 Individual scores unweight'!BN57="","",'2017 Individual scores unweight'!BN57*'2017 Individual scores weighted'!CL57)</f>
        <v>14575.822222222223</v>
      </c>
      <c r="BO57" s="62">
        <f>IF('2017 Individual scores unweight'!BO57="","",'2017 Individual scores unweight'!BO57*'2017 Individual scores weighted'!CL57)</f>
        <v>34617.577777777777</v>
      </c>
      <c r="BP57" s="62">
        <f>IF('2017 Individual scores unweight'!BP57="","",'2017 Individual scores unweight'!BP57*'2017 Individual scores weighted'!CL57)</f>
        <v>26418.677777777779</v>
      </c>
      <c r="BQ57" s="62">
        <f>IF('2017 Individual scores unweight'!BQ57="","",'2017 Individual scores unweight'!BQ57*'2017 Individual scores weighted'!CL57)</f>
        <v>31884.611111111109</v>
      </c>
      <c r="BR57" s="62">
        <f>IF('2017 Individual scores unweight'!BR57="","",'2017 Individual scores unweight'!BR57*'2017 Individual scores weighted'!CL57)</f>
        <v>1821.9777777777765</v>
      </c>
      <c r="BS57" s="62">
        <f>IF('2017 Individual scores unweight'!BS57="","",'2017 Individual scores unweight'!BS57*'2017 Individual scores weighted'!CL57)</f>
        <v>47599.169444444444</v>
      </c>
      <c r="BT57" s="62">
        <f>IF('2017 Individual scores unweight'!BT57="","",'2017 Individual scores unweight'!BT57*'2017 Individual scores weighted'!CL57)</f>
        <v>61036.255555555559</v>
      </c>
      <c r="BU57" s="62">
        <f>IF('2017 Individual scores unweight'!BU57="","",'2017 Individual scores unweight'!BU57*'2017 Individual scores weighted'!CL57)</f>
        <v>44638.455555555556</v>
      </c>
      <c r="BV57" s="62">
        <f>IF('2017 Individual scores unweight'!BV57="","",'2017 Individual scores unweight'!BV57*'2017 Individual scores weighted'!CL57)</f>
        <v>83810.977777777764</v>
      </c>
      <c r="BW57" s="62">
        <f>IF('2017 Individual scores unweight'!BW57="","",'2017 Individual scores unweight'!BW57*'2017 Individual scores weighted'!CL57)</f>
        <v>910.98888888888825</v>
      </c>
      <c r="BX57" s="62">
        <f>IF('2017 Individual scores unweight'!BX57="","",'2017 Individual scores unweight'!BX57*'2017 Individual scores weighted'!CL57)</f>
        <v>36439.555555555555</v>
      </c>
      <c r="BY57" s="62">
        <f>IF('2017 Individual scores unweight'!BY57="","",'2017 Individual scores unweight'!BY57*'2017 Individual scores weighted'!CL57)</f>
        <v>63769.222222222219</v>
      </c>
      <c r="BZ57" s="62">
        <f>IF('2017 Individual scores unweight'!BZ57="","",'2017 Individual scores unweight'!BZ57*'2017 Individual scores weighted'!CL57)</f>
        <v>43727.466666666667</v>
      </c>
      <c r="CA57" s="62">
        <f>IF('2017 Individual scores unweight'!CA57="","",'2017 Individual scores unweight'!CA57*'2017 Individual scores weighted'!CL57)</f>
        <v>1821.9777777777765</v>
      </c>
      <c r="CB57" s="62">
        <f>IF('2017 Individual scores unweight'!CB57="","",'2017 Individual scores unweight'!CB57*'2017 Individual scores weighted'!CL57)</f>
        <v>8198.9</v>
      </c>
      <c r="CC57" s="62" t="str">
        <f>IF('2017 Individual scores unweight'!CC57="","",'2017 Individual scores unweight'!CC57*'2017 Individual scores weighted'!CL57)</f>
        <v/>
      </c>
      <c r="CD57" s="62">
        <f>IF('2017 Individual scores unweight'!CD57="","",'2017 Individual scores unweight'!CD57*'2017 Individual scores weighted'!CL57)</f>
        <v>0</v>
      </c>
      <c r="CE57" s="62" t="str">
        <f>IF('2017 Individual scores unweight'!CE57="","",'2017 Individual scores unweight'!CE57*'2017 Individual scores weighted'!CL57)</f>
        <v/>
      </c>
      <c r="CF57" s="62">
        <f>IF('2017 Individual scores unweight'!CF57="","",'2017 Individual scores unweight'!CF57*'2017 Individual scores weighted'!CL57)</f>
        <v>8198.9</v>
      </c>
      <c r="CG57" s="62" t="str">
        <f>IF('2017 Individual scores unweight'!CG57="","",'2017 Individual scores unweight'!CG57*'2017 Individual scores weighted'!CL57)</f>
        <v/>
      </c>
      <c r="CH57" s="62">
        <f>IF('2017 Individual scores unweight'!CH57="","",'2017 Individual scores unweight'!CH57*'2017 Individual scores weighted'!CL57)</f>
        <v>106585.7</v>
      </c>
      <c r="CI57" s="62">
        <f>IF('2017 Individual scores unweight'!CI57="","",'2017 Individual scores unweight'!CI57*'2017 Individual scores weighted'!CL57)</f>
        <v>33554.757407407407</v>
      </c>
      <c r="CJ57" s="62">
        <f>IF('2017 Individual scores unweight'!CJ57="","",'2017 Individual scores unweight'!CJ57*'2017 Individual scores weighted'!CL57)</f>
        <v>8198.9</v>
      </c>
      <c r="CK57" s="62" t="str">
        <f>IF('2017 Individual scores unweight'!CK57="","",'2017 Individual scores unweight'!CK57*'2017 Individual scores weighted'!CL57)</f>
        <v/>
      </c>
      <c r="CL57">
        <v>1065.857</v>
      </c>
    </row>
    <row r="58" spans="1:90">
      <c r="A58" s="60" t="s">
        <v>110</v>
      </c>
      <c r="B58" s="61" t="s">
        <v>166</v>
      </c>
      <c r="C58" s="62">
        <f>IF('2017 Individual scores unweight'!C58="","",'2017 Individual scores unweight'!C58*'2017 Individual scores weighted'!CL58)</f>
        <v>84619.8</v>
      </c>
      <c r="D58" s="62">
        <f>IF('2017 Individual scores unweight'!D58="","",'2017 Individual scores unweight'!D58*'2017 Individual scores weighted'!CL58)</f>
        <v>65188.586666666662</v>
      </c>
      <c r="E58" s="62">
        <f>IF('2017 Individual scores unweight'!E58="","",'2017 Individual scores unweight'!E58*'2017 Individual scores weighted'!CL58)</f>
        <v>84619.8</v>
      </c>
      <c r="F58" s="62">
        <f>IF('2017 Individual scores unweight'!F58="","",'2017 Individual scores unweight'!F58*'2017 Individual scores weighted'!CL58)</f>
        <v>61427.706666666665</v>
      </c>
      <c r="G58" s="62">
        <f>IF('2017 Individual scores unweight'!G58="","",'2017 Individual scores unweight'!G58*'2017 Individual scores weighted'!CL58)</f>
        <v>84619.8</v>
      </c>
      <c r="H58" s="62">
        <f>IF('2017 Individual scores unweight'!H58="","",'2017 Individual scores unweight'!H58*'2017 Individual scores weighted'!CL58)</f>
        <v>54532.759999999995</v>
      </c>
      <c r="I58" s="62">
        <f>IF('2017 Individual scores unweight'!I58="","",'2017 Individual scores unweight'!I58*'2017 Individual scores weighted'!CL58)</f>
        <v>84619.8</v>
      </c>
      <c r="J58" s="62">
        <f>IF('2017 Individual scores unweight'!J58="","",'2017 Individual scores unweight'!J58*'2017 Individual scores weighted'!CL58)</f>
        <v>52652.319999999992</v>
      </c>
      <c r="K58" s="62">
        <f>IF('2017 Individual scores unweight'!K58="","",'2017 Individual scores unweight'!K58*'2017 Individual scores weighted'!CL58)</f>
        <v>52652.319999999992</v>
      </c>
      <c r="L58" s="62">
        <f>IF('2017 Individual scores unweight'!L58="","",'2017 Individual scores unweight'!L58*'2017 Individual scores weighted'!CL58)</f>
        <v>52025.506666666668</v>
      </c>
      <c r="M58" s="62">
        <f>IF('2017 Individual scores unweight'!M58="","",'2017 Individual scores unweight'!M58*'2017 Individual scores weighted'!CL58)</f>
        <v>78575.528571428571</v>
      </c>
      <c r="N58" s="62">
        <f>IF('2017 Individual scores unweight'!N58="","",'2017 Individual scores unweight'!N58*'2017 Individual scores weighted'!CL58)</f>
        <v>45667.828571428567</v>
      </c>
      <c r="O58" s="62">
        <f>IF('2017 Individual scores unweight'!O58="","",'2017 Individual scores unweight'!O58*'2017 Individual scores weighted'!CL58)</f>
        <v>84619.8</v>
      </c>
      <c r="P58" s="62">
        <f>IF('2017 Individual scores unweight'!P58="","",'2017 Individual scores unweight'!P58*'2017 Individual scores weighted'!CL58)</f>
        <v>43250.119999999995</v>
      </c>
      <c r="Q58" s="62">
        <f>IF('2017 Individual scores unweight'!Q58="","",'2017 Individual scores unweight'!Q58*'2017 Individual scores weighted'!CL58)</f>
        <v>84619.8</v>
      </c>
      <c r="R58" s="62">
        <f>IF('2017 Individual scores unweight'!R58="","",'2017 Individual scores unweight'!R58*'2017 Individual scores weighted'!CL58)</f>
        <v>47011</v>
      </c>
      <c r="S58" s="62">
        <f>IF('2017 Individual scores unweight'!S58="","",'2017 Individual scores unweight'!S58*'2017 Individual scores weighted'!CL58)</f>
        <v>76238.410285714286</v>
      </c>
      <c r="T58" s="62">
        <f>IF('2017 Individual scores unweight'!T58="","",'2017 Individual scores unweight'!T58*'2017 Individual scores weighted'!CL58)</f>
        <v>47599.929010989006</v>
      </c>
      <c r="U58" s="62">
        <f>IF('2017 Individual scores unweight'!U58="","",'2017 Individual scores unweight'!U58*'2017 Individual scores weighted'!CL58)</f>
        <v>78978.48</v>
      </c>
      <c r="V58" s="62">
        <f>IF('2017 Individual scores unweight'!V58="","",'2017 Individual scores unweight'!V58*'2017 Individual scores weighted'!CL58)</f>
        <v>48354.171428571433</v>
      </c>
      <c r="W58" s="62">
        <f>IF('2017 Individual scores unweight'!W58="","",'2017 Individual scores unweight'!W58*'2017 Individual scores weighted'!CL58)</f>
        <v>78575.528571428571</v>
      </c>
      <c r="X58" s="62">
        <f>IF('2017 Individual scores unweight'!X58="","",'2017 Individual scores unweight'!X58*'2017 Individual scores weighted'!CL58)</f>
        <v>46339.414285714287</v>
      </c>
      <c r="Y58" s="62">
        <f>IF('2017 Individual scores unweight'!Y58="","",'2017 Individual scores unweight'!Y58*'2017 Individual scores weighted'!CL58)</f>
        <v>78575.528571428571</v>
      </c>
      <c r="Z58" s="62">
        <f>IF('2017 Individual scores unweight'!Z58="","",'2017 Individual scores unweight'!Z58*'2017 Individual scores weighted'!CL58)</f>
        <v>45667.828571428567</v>
      </c>
      <c r="AA58" s="62">
        <f>IF('2017 Individual scores unweight'!AA58="","",'2017 Individual scores unweight'!AA58*'2017 Individual scores weighted'!CL58)</f>
        <v>66486.985714285707</v>
      </c>
      <c r="AB58" s="62">
        <f>IF('2017 Individual scores unweight'!AB58="","",'2017 Individual scores unweight'!AB58*'2017 Individual scores weighted'!CL58)</f>
        <v>43394.769230769227</v>
      </c>
      <c r="AC58" s="62">
        <f>IF('2017 Individual scores unweight'!AC58="","",'2017 Individual scores unweight'!AC58*'2017 Individual scores weighted'!CL58)</f>
        <v>78575.528571428571</v>
      </c>
      <c r="AD58" s="62">
        <f>IF('2017 Individual scores unweight'!AD58="","",'2017 Individual scores unweight'!AD58*'2017 Individual scores weighted'!CL58)</f>
        <v>54243.461538461539</v>
      </c>
      <c r="AE58" s="62">
        <f>IF('2017 Individual scores unweight'!AE58="","",'2017 Individual scores unweight'!AE58*'2017 Individual scores weighted'!CL58)</f>
        <v>52025.506666666668</v>
      </c>
      <c r="AF58" s="62">
        <f>IF('2017 Individual scores unweight'!AF58="","",'2017 Individual scores unweight'!AF58*'2017 Individual scores weighted'!CL58)</f>
        <v>52652.319999999992</v>
      </c>
      <c r="AG58" s="62">
        <f>IF('2017 Individual scores unweight'!AG58="","",'2017 Individual scores unweight'!AG58*'2017 Individual scores weighted'!CL58)</f>
        <v>54532.759999999995</v>
      </c>
      <c r="AH58" s="62">
        <f>IF('2017 Individual scores unweight'!AH58="","",'2017 Individual scores unweight'!AH58*'2017 Individual scores weighted'!CL58)</f>
        <v>84619.8</v>
      </c>
      <c r="AI58" s="62">
        <f>IF('2017 Individual scores unweight'!AI58="","",'2017 Individual scores unweight'!AI58*'2017 Individual scores weighted'!CL58)</f>
        <v>54398.442857142851</v>
      </c>
      <c r="AJ58" s="62">
        <f>IF('2017 Individual scores unweight'!AJ58="","",'2017 Individual scores unweight'!AJ58*'2017 Individual scores weighted'!CL58)</f>
        <v>84619.8</v>
      </c>
      <c r="AK58" s="62">
        <f>IF('2017 Individual scores unweight'!AK58="","",'2017 Individual scores unweight'!AK58*'2017 Individual scores weighted'!CL58)</f>
        <v>56413.19999999999</v>
      </c>
      <c r="AL58" s="62">
        <f>IF('2017 Individual scores unweight'!AL58="","",'2017 Individual scores unweight'!AL58*'2017 Individual scores weighted'!CL58)</f>
        <v>84619.8</v>
      </c>
      <c r="AM58" s="62">
        <f>IF('2017 Individual scores unweight'!AM58="","",'2017 Individual scores unweight'!AM58*'2017 Individual scores weighted'!CL58)</f>
        <v>46384.186666666668</v>
      </c>
      <c r="AN58" s="62">
        <f>IF('2017 Individual scores unweight'!AN58="","",'2017 Individual scores unweight'!AN58*'2017 Individual scores weighted'!CL58)</f>
        <v>67695.839999999997</v>
      </c>
      <c r="AO58" s="62">
        <f>IF('2017 Individual scores unweight'!AO58="","",'2017 Individual scores unweight'!AO58*'2017 Individual scores weighted'!CL58)</f>
        <v>46287.75384615385</v>
      </c>
      <c r="AP58" s="62">
        <f>IF('2017 Individual scores unweight'!AP58="","",'2017 Individual scores unweight'!AP58*'2017 Individual scores weighted'!CL58)</f>
        <v>78575.528571428571</v>
      </c>
      <c r="AQ58" s="62">
        <f>IF('2017 Individual scores unweight'!AQ58="","",'2017 Individual scores unweight'!AQ58*'2017 Individual scores weighted'!CL58)</f>
        <v>42309.9</v>
      </c>
      <c r="AR58" s="62">
        <f>IF('2017 Individual scores unweight'!AR58="","",'2017 Individual scores unweight'!AR58*'2017 Individual scores weighted'!CL58)</f>
        <v>60442.714285714283</v>
      </c>
      <c r="AS58" s="62">
        <f>IF('2017 Individual scores unweight'!AS58="","",'2017 Individual scores unweight'!AS58*'2017 Individual scores weighted'!CL58)</f>
        <v>48720.490909090906</v>
      </c>
      <c r="AT58" s="62">
        <f>IF('2017 Individual scores unweight'!AT58="","",'2017 Individual scores unweight'!AT58*'2017 Individual scores weighted'!CL58)</f>
        <v>46384.186666666668</v>
      </c>
      <c r="AU58" s="62">
        <f>IF('2017 Individual scores unweight'!AU58="","",'2017 Individual scores unweight'!AU58*'2017 Individual scores weighted'!CL58)</f>
        <v>56413.19999999999</v>
      </c>
      <c r="AV58" s="62">
        <f>IF('2017 Individual scores unweight'!AV58="","",'2017 Individual scores unweight'!AV58*'2017 Individual scores weighted'!CL58)</f>
        <v>44503.746666666659</v>
      </c>
      <c r="AW58" s="62">
        <f>IF('2017 Individual scores unweight'!AW58="","",'2017 Individual scores unweight'!AW58*'2017 Individual scores weighted'!CL58)</f>
        <v>36981.986666666664</v>
      </c>
      <c r="AX58" s="62">
        <f>IF('2017 Individual scores unweight'!AX58="","",'2017 Individual scores unweight'!AX58*'2017 Individual scores weighted'!CL58)</f>
        <v>63308.14666666666</v>
      </c>
      <c r="AY58" s="62">
        <f>IF('2017 Individual scores unweight'!AY58="","",'2017 Individual scores unweight'!AY58*'2017 Individual scores weighted'!CL58)</f>
        <v>47951.219999999994</v>
      </c>
      <c r="AZ58" s="62">
        <f>IF('2017 Individual scores unweight'!AZ58="","",'2017 Individual scores unweight'!AZ58*'2017 Individual scores weighted'!CL58)</f>
        <v>68098.791428571436</v>
      </c>
      <c r="BA58" s="62">
        <f>IF('2017 Individual scores unweight'!BA58="","",'2017 Individual scores unweight'!BA58*'2017 Individual scores weighted'!CL58)</f>
        <v>57546.285641025628</v>
      </c>
      <c r="BB58" s="62">
        <f>IF('2017 Individual scores unweight'!BB58="","",'2017 Individual scores unweight'!BB58*'2017 Individual scores weighted'!CL58)</f>
        <v>73337.16</v>
      </c>
      <c r="BC58" s="62">
        <f>IF('2017 Individual scores unweight'!BC58="","",'2017 Individual scores unweight'!BC58*'2017 Individual scores weighted'!CL58)</f>
        <v>57136.44615384614</v>
      </c>
      <c r="BD58" s="62">
        <f>IF('2017 Individual scores unweight'!BD58="","",'2017 Individual scores unweight'!BD58*'2017 Individual scores weighted'!CL58)</f>
        <v>67695.839999999997</v>
      </c>
      <c r="BE58" s="62">
        <f>IF('2017 Individual scores unweight'!BE58="","",'2017 Individual scores unweight'!BE58*'2017 Individual scores weighted'!CL58)</f>
        <v>54966.707692307689</v>
      </c>
      <c r="BF58" s="62">
        <f>IF('2017 Individual scores unweight'!BF58="","",'2017 Individual scores unweight'!BF58*'2017 Individual scores weighted'!CL58)</f>
        <v>60442.714285714283</v>
      </c>
      <c r="BG58" s="62">
        <f>IF('2017 Individual scores unweight'!BG58="","",'2017 Individual scores unweight'!BG58*'2017 Individual scores weighted'!CL58)</f>
        <v>54846.166666666664</v>
      </c>
      <c r="BH58" s="62">
        <f>IF('2017 Individual scores unweight'!BH58="","",'2017 Individual scores unweight'!BH58*'2017 Individual scores weighted'!CL58)</f>
        <v>66486.985714285707</v>
      </c>
      <c r="BI58" s="62">
        <f>IF('2017 Individual scores unweight'!BI58="","",'2017 Individual scores unweight'!BI58*'2017 Individual scores weighted'!CL58)</f>
        <v>60029.43076923077</v>
      </c>
      <c r="BJ58" s="62">
        <f>IF('2017 Individual scores unweight'!BJ58="","",'2017 Individual scores unweight'!BJ58*'2017 Individual scores weighted'!CL58)</f>
        <v>72531.257142857139</v>
      </c>
      <c r="BK58" s="62">
        <f>IF('2017 Individual scores unweight'!BK58="","",'2017 Individual scores unweight'!BK58*'2017 Individual scores weighted'!CL58)</f>
        <v>60752.676923076921</v>
      </c>
      <c r="BL58" s="62">
        <f>IF('2017 Individual scores unweight'!BL58="","",'2017 Individual scores unweight'!BL58*'2017 Individual scores weighted'!CL58)</f>
        <v>48602.141538461539</v>
      </c>
      <c r="BM58" s="62">
        <f>IF('2017 Individual scores unweight'!BM58="","",'2017 Individual scores unweight'!BM58*'2017 Individual scores weighted'!CL58)</f>
        <v>33269.323076923072</v>
      </c>
      <c r="BN58" s="62">
        <f>IF('2017 Individual scores unweight'!BN58="","",'2017 Individual scores unweight'!BN58*'2017 Individual scores weighted'!CL58)</f>
        <v>29653.09230769231</v>
      </c>
      <c r="BO58" s="62">
        <f>IF('2017 Individual scores unweight'!BO58="","",'2017 Individual scores unweight'!BO58*'2017 Individual scores weighted'!CL58)</f>
        <v>36885.553846153845</v>
      </c>
      <c r="BP58" s="62">
        <f>IF('2017 Individual scores unweight'!BP58="","",'2017 Individual scores unweight'!BP58*'2017 Individual scores weighted'!CL58)</f>
        <v>36885.553846153845</v>
      </c>
      <c r="BQ58" s="62">
        <f>IF('2017 Individual scores unweight'!BQ58="","",'2017 Individual scores unweight'!BQ58*'2017 Individual scores weighted'!CL58)</f>
        <v>43394.769230769227</v>
      </c>
      <c r="BR58" s="62">
        <f>IF('2017 Individual scores unweight'!BR58="","",'2017 Individual scores unweight'!BR58*'2017 Individual scores weighted'!CL58)</f>
        <v>42981.485714285707</v>
      </c>
      <c r="BS58" s="62">
        <f>IF('2017 Individual scores unweight'!BS58="","",'2017 Individual scores unweight'!BS58*'2017 Individual scores weighted'!CL58)</f>
        <v>41134.624999999993</v>
      </c>
      <c r="BT58" s="62">
        <f>IF('2017 Individual scores unweight'!BT58="","",'2017 Individual scores unweight'!BT58*'2017 Individual scores weighted'!CL58)</f>
        <v>25520.257142857143</v>
      </c>
      <c r="BU58" s="62">
        <f>IF('2017 Individual scores unweight'!BU58="","",'2017 Individual scores unweight'!BU58*'2017 Individual scores weighted'!CL58)</f>
        <v>14103.299999999997</v>
      </c>
      <c r="BV58" s="62">
        <f>IF('2017 Individual scores unweight'!BV58="","",'2017 Individual scores unweight'!BV58*'2017 Individual scores weighted'!CL58)</f>
        <v>69173.328571428574</v>
      </c>
      <c r="BW58" s="62">
        <f>IF('2017 Individual scores unweight'!BW58="","",'2017 Individual scores unweight'!BW58*'2017 Individual scores weighted'!CL58)</f>
        <v>55741.614285714284</v>
      </c>
      <c r="BX58" s="62">
        <f>IF('2017 Individual scores unweight'!BX58="","",'2017 Individual scores unweight'!BX58*'2017 Individual scores weighted'!CL58)</f>
        <v>66710.847619047621</v>
      </c>
      <c r="BY58" s="62">
        <f>IF('2017 Individual scores unweight'!BY58="","",'2017 Individual scores unweight'!BY58*'2017 Individual scores weighted'!CL58)</f>
        <v>73874.428571428565</v>
      </c>
      <c r="BZ58" s="62">
        <f>IF('2017 Individual scores unweight'!BZ58="","",'2017 Individual scores unweight'!BZ58*'2017 Individual scores weighted'!CL58)</f>
        <v>67158.57142857142</v>
      </c>
      <c r="CA58" s="62">
        <f>IF('2017 Individual scores unweight'!CA58="","",'2017 Individual scores unweight'!CA58*'2017 Individual scores weighted'!CL58)</f>
        <v>59099.542857142849</v>
      </c>
      <c r="CB58" s="62">
        <f>IF('2017 Individual scores unweight'!CB58="","",'2017 Individual scores unweight'!CB58*'2017 Individual scores weighted'!CL58)</f>
        <v>78978.48</v>
      </c>
      <c r="CC58" s="62">
        <f>IF('2017 Individual scores unweight'!CC58="","",'2017 Individual scores unweight'!CC58*'2017 Individual scores weighted'!CL58)</f>
        <v>40295.142857142848</v>
      </c>
      <c r="CD58" s="62">
        <f>IF('2017 Individual scores unweight'!CD58="","",'2017 Individual scores unweight'!CD58*'2017 Individual scores weighted'!CL58)</f>
        <v>66486.985714285707</v>
      </c>
      <c r="CE58" s="62">
        <f>IF('2017 Individual scores unweight'!CE58="","",'2017 Individual scores unweight'!CE58*'2017 Individual scores weighted'!CL58)</f>
        <v>49575.236363636359</v>
      </c>
      <c r="CF58" s="62">
        <f>IF('2017 Individual scores unweight'!CF58="","",'2017 Individual scores unweight'!CF58*'2017 Individual scores weighted'!CL58)</f>
        <v>60442.714285714283</v>
      </c>
      <c r="CG58" s="62">
        <f>IF('2017 Individual scores unweight'!CG58="","",'2017 Individual scores unweight'!CG58*'2017 Individual scores weighted'!CL58)</f>
        <v>47011</v>
      </c>
      <c r="CH58" s="62">
        <f>IF('2017 Individual scores unweight'!CH58="","",'2017 Individual scores unweight'!CH58*'2017 Individual scores weighted'!CL58)</f>
        <v>78978.48</v>
      </c>
      <c r="CI58" s="62">
        <f>IF('2017 Individual scores unweight'!CI58="","",'2017 Individual scores unweight'!CI58*'2017 Individual scores weighted'!CL58)</f>
        <v>48354.171428571433</v>
      </c>
      <c r="CJ58" s="62">
        <f>IF('2017 Individual scores unweight'!CJ58="","",'2017 Individual scores unweight'!CJ58*'2017 Individual scores weighted'!CL58)</f>
        <v>84619.8</v>
      </c>
      <c r="CK58" s="62">
        <f>IF('2017 Individual scores unweight'!CK58="","",'2017 Individual scores unweight'!CK58*'2017 Individual scores weighted'!CL58)</f>
        <v>45130.559999999998</v>
      </c>
      <c r="CL58">
        <v>846.19799999999998</v>
      </c>
    </row>
    <row r="59" spans="1:90">
      <c r="A59" s="60" t="s">
        <v>112</v>
      </c>
      <c r="B59" s="61" t="s">
        <v>167</v>
      </c>
      <c r="C59" s="62">
        <f>IF('2017 Individual scores unweight'!C59="","",'2017 Individual scores unweight'!C59*'2017 Individual scores weighted'!CL59)</f>
        <v>740637.94736842113</v>
      </c>
      <c r="D59" s="62">
        <f>IF('2017 Individual scores unweight'!D59="","",'2017 Individual scores unweight'!D59*'2017 Individual scores weighted'!CL59)</f>
        <v>493997.16231884056</v>
      </c>
      <c r="E59" s="62">
        <f>IF('2017 Individual scores unweight'!E59="","",'2017 Individual scores unweight'!E59*'2017 Individual scores weighted'!CL59)</f>
        <v>804121.2</v>
      </c>
      <c r="F59" s="62">
        <f>IF('2017 Individual scores unweight'!F59="","",'2017 Individual scores unweight'!F59*'2017 Individual scores weighted'!CL59)</f>
        <v>469070.7</v>
      </c>
      <c r="G59" s="62">
        <f>IF('2017 Individual scores unweight'!G59="","",'2017 Individual scores unweight'!G59*'2017 Individual scores weighted'!CL59)</f>
        <v>682284.65454545466</v>
      </c>
      <c r="H59" s="62">
        <f>IF('2017 Individual scores unweight'!H59="","",'2017 Individual scores unweight'!H59*'2017 Individual scores weighted'!CL59)</f>
        <v>430547.98550724634</v>
      </c>
      <c r="I59" s="62">
        <f>IF('2017 Individual scores unweight'!I59="","",'2017 Individual scores unweight'!I59*'2017 Individual scores weighted'!CL59)</f>
        <v>609791.91</v>
      </c>
      <c r="J59" s="62">
        <f>IF('2017 Individual scores unweight'!J59="","",'2017 Individual scores unweight'!J59*'2017 Individual scores weighted'!CL59)</f>
        <v>397096.88888888888</v>
      </c>
      <c r="K59" s="62">
        <f>IF('2017 Individual scores unweight'!K59="","",'2017 Individual scores unweight'!K59*'2017 Individual scores weighted'!CL59)</f>
        <v>289023.36060606065</v>
      </c>
      <c r="L59" s="62">
        <f>IF('2017 Individual scores unweight'!L59="","",'2017 Individual scores unweight'!L59*'2017 Individual scores weighted'!CL59)</f>
        <v>584890.62592592591</v>
      </c>
      <c r="M59" s="62">
        <f>IF('2017 Individual scores unweight'!M59="","",'2017 Individual scores unweight'!M59*'2017 Individual scores weighted'!CL59)</f>
        <v>422163.63</v>
      </c>
      <c r="N59" s="62">
        <f>IF('2017 Individual scores unweight'!N59="","",'2017 Individual scores unweight'!N59*'2017 Individual scores weighted'!CL59)</f>
        <v>307750.08888888889</v>
      </c>
      <c r="O59" s="62">
        <f>IF('2017 Individual scores unweight'!O59="","",'2017 Individual scores unweight'!O59*'2017 Individual scores weighted'!CL59)</f>
        <v>682284.65454545466</v>
      </c>
      <c r="P59" s="62">
        <f>IF('2017 Individual scores unweight'!P59="","",'2017 Individual scores unweight'!P59*'2017 Individual scores weighted'!CL59)</f>
        <v>475324.97599999997</v>
      </c>
      <c r="Q59" s="62">
        <f>IF('2017 Individual scores unweight'!Q59="","",'2017 Individual scores unweight'!Q59*'2017 Individual scores weighted'!CL59)</f>
        <v>839389.67368421063</v>
      </c>
      <c r="R59" s="62">
        <f>IF('2017 Individual scores unweight'!R59="","",'2017 Individual scores unweight'!R59*'2017 Individual scores weighted'!CL59)</f>
        <v>435080.06956521742</v>
      </c>
      <c r="S59" s="62">
        <f>IF('2017 Individual scores unweight'!S59="","",'2017 Individual scores unweight'!S59*'2017 Individual scores weighted'!CL59)</f>
        <v>451271.96988142293</v>
      </c>
      <c r="T59" s="62">
        <f>IF('2017 Individual scores unweight'!T59="","",'2017 Individual scores unweight'!T59*'2017 Individual scores weighted'!CL59)</f>
        <v>433456.07277777785</v>
      </c>
      <c r="U59" s="62">
        <f>IF('2017 Individual scores unweight'!U59="","",'2017 Individual scores unweight'!U59*'2017 Individual scores weighted'!CL59)</f>
        <v>571042.59130434797</v>
      </c>
      <c r="V59" s="62">
        <f>IF('2017 Individual scores unweight'!V59="","",'2017 Individual scores unweight'!V59*'2017 Individual scores weighted'!CL59)</f>
        <v>437799.32</v>
      </c>
      <c r="W59" s="62">
        <f>IF('2017 Individual scores unweight'!W59="","",'2017 Individual scores unweight'!W59*'2017 Individual scores weighted'!CL59)</f>
        <v>448676.32173913048</v>
      </c>
      <c r="X59" s="62">
        <f>IF('2017 Individual scores unweight'!X59="","",'2017 Individual scores unweight'!X59*'2017 Individual scores weighted'!CL59)</f>
        <v>345288.15416666673</v>
      </c>
      <c r="Y59" s="62">
        <f>IF('2017 Individual scores unweight'!Y59="","",'2017 Individual scores unweight'!Y59*'2017 Individual scores weighted'!CL59)</f>
        <v>511713.49090909091</v>
      </c>
      <c r="Z59" s="62">
        <f>IF('2017 Individual scores unweight'!Z59="","",'2017 Individual scores unweight'!Z59*'2017 Individual scores weighted'!CL59)</f>
        <v>416951.73333333334</v>
      </c>
      <c r="AA59" s="62">
        <f>IF('2017 Individual scores unweight'!AA59="","",'2017 Individual scores unweight'!AA59*'2017 Individual scores weighted'!CL59)</f>
        <v>213213.95454545456</v>
      </c>
      <c r="AB59" s="62">
        <f>IF('2017 Individual scores unweight'!AB59="","",'2017 Individual scores unweight'!AB59*'2017 Individual scores weighted'!CL59)</f>
        <v>361358.1688888889</v>
      </c>
      <c r="AC59" s="62">
        <f>IF('2017 Individual scores unweight'!AC59="","",'2017 Individual scores unweight'!AC59*'2017 Individual scores weighted'!CL59)</f>
        <v>511713.49090909091</v>
      </c>
      <c r="AD59" s="62">
        <f>IF('2017 Individual scores unweight'!AD59="","",'2017 Individual scores unweight'!AD59*'2017 Individual scores weighted'!CL59)</f>
        <v>605882.98750000005</v>
      </c>
      <c r="AE59" s="62">
        <f>IF('2017 Individual scores unweight'!AE59="","",'2017 Individual scores unweight'!AE59*'2017 Individual scores weighted'!CL59)</f>
        <v>554356.28181818186</v>
      </c>
      <c r="AF59" s="62">
        <f>IF('2017 Individual scores unweight'!AF59="","",'2017 Individual scores unweight'!AF59*'2017 Individual scores weighted'!CL59)</f>
        <v>498529.24637681158</v>
      </c>
      <c r="AG59" s="62">
        <f>IF('2017 Individual scores unweight'!AG59="","",'2017 Individual scores unweight'!AG59*'2017 Individual scores weighted'!CL59)</f>
        <v>498529.24637681158</v>
      </c>
      <c r="AH59" s="62">
        <f>IF('2017 Individual scores unweight'!AH59="","",'2017 Individual scores unweight'!AH59*'2017 Individual scores weighted'!CL59)</f>
        <v>740637.94736842113</v>
      </c>
      <c r="AI59" s="62">
        <f>IF('2017 Individual scores unweight'!AI59="","",'2017 Individual scores unweight'!AI59*'2017 Individual scores weighted'!CL59)</f>
        <v>600609.04444444436</v>
      </c>
      <c r="AJ59" s="62">
        <f>IF('2017 Individual scores unweight'!AJ59="","",'2017 Individual scores unweight'!AJ59*'2017 Individual scores weighted'!CL59)</f>
        <v>562884.84000000008</v>
      </c>
      <c r="AK59" s="62">
        <f>IF('2017 Individual scores unweight'!AK59="","",'2017 Individual scores unweight'!AK59*'2017 Individual scores weighted'!CL59)</f>
        <v>426427.90909090912</v>
      </c>
      <c r="AL59" s="62">
        <f>IF('2017 Individual scores unweight'!AL59="","",'2017 Individual scores unweight'!AL59*'2017 Individual scores weighted'!CL59)</f>
        <v>833903.46666666667</v>
      </c>
      <c r="AM59" s="62">
        <f>IF('2017 Individual scores unweight'!AM59="","",'2017 Individual scores unweight'!AM59*'2017 Individual scores weighted'!CL59)</f>
        <v>546008.22222222225</v>
      </c>
      <c r="AN59" s="62">
        <f>IF('2017 Individual scores unweight'!AN59="","",'2017 Individual scores unweight'!AN59*'2017 Individual scores weighted'!CL59)</f>
        <v>275923.9411764706</v>
      </c>
      <c r="AO59" s="62">
        <f>IF('2017 Individual scores unweight'!AO59="","",'2017 Individual scores unweight'!AO59*'2017 Individual scores weighted'!CL59)</f>
        <v>318504.79629629629</v>
      </c>
      <c r="AP59" s="62">
        <f>IF('2017 Individual scores unweight'!AP59="","",'2017 Individual scores unweight'!AP59*'2017 Individual scores weighted'!CL59)</f>
        <v>750513.12000000011</v>
      </c>
      <c r="AQ59" s="62">
        <f>IF('2017 Individual scores unweight'!AQ59="","",'2017 Individual scores unweight'!AQ59*'2017 Individual scores weighted'!CL59)</f>
        <v>426427.90909090912</v>
      </c>
      <c r="AR59" s="62">
        <f>IF('2017 Individual scores unweight'!AR59="","",'2017 Individual scores unweight'!AR59*'2017 Individual scores weighted'!CL59)</f>
        <v>592510.35789473681</v>
      </c>
      <c r="AS59" s="62">
        <f>IF('2017 Individual scores unweight'!AS59="","",'2017 Individual scores unweight'!AS59*'2017 Individual scores weighted'!CL59)</f>
        <v>422163.62999999995</v>
      </c>
      <c r="AT59" s="62">
        <f>IF('2017 Individual scores unweight'!AT59="","",'2017 Individual scores unweight'!AT59*'2017 Individual scores weighted'!CL59)</f>
        <v>460384.20555555559</v>
      </c>
      <c r="AU59" s="62">
        <f>IF('2017 Individual scores unweight'!AU59="","",'2017 Individual scores unweight'!AU59*'2017 Individual scores weighted'!CL59)</f>
        <v>547249.15</v>
      </c>
      <c r="AV59" s="62">
        <f>IF('2017 Individual scores unweight'!AV59="","",'2017 Individual scores unweight'!AV59*'2017 Individual scores weighted'!CL59)</f>
        <v>395235.49722222227</v>
      </c>
      <c r="AW59" s="62">
        <f>IF('2017 Individual scores unweight'!AW59="","",'2017 Individual scores unweight'!AW59*'2017 Individual scores weighted'!CL59)</f>
        <v>555935.64444444445</v>
      </c>
      <c r="AX59" s="62">
        <f>IF('2017 Individual scores unweight'!AX59="","",'2017 Individual scores unweight'!AX59*'2017 Individual scores weighted'!CL59)</f>
        <v>599368.1166666667</v>
      </c>
      <c r="AY59" s="62">
        <f>IF('2017 Individual scores unweight'!AY59="","",'2017 Individual scores unweight'!AY59*'2017 Individual scores weighted'!CL59)</f>
        <v>440405.26833333331</v>
      </c>
      <c r="AZ59" s="62">
        <f>IF('2017 Individual scores unweight'!AZ59="","",'2017 Individual scores unweight'!AZ59*'2017 Individual scores weighted'!CL59)</f>
        <v>427704.69908771937</v>
      </c>
      <c r="BA59" s="62">
        <f>IF('2017 Individual scores unweight'!BA59="","",'2017 Individual scores unweight'!BA59*'2017 Individual scores weighted'!CL59)</f>
        <v>366570.06555555563</v>
      </c>
      <c r="BB59" s="62">
        <f>IF('2017 Individual scores unweight'!BB59="","",'2017 Individual scores unweight'!BB59*'2017 Individual scores weighted'!CL59)</f>
        <v>422163.63</v>
      </c>
      <c r="BC59" s="62">
        <f>IF('2017 Individual scores unweight'!BC59="","",'2017 Individual scores unweight'!BC59*'2017 Individual scores weighted'!CL59)</f>
        <v>295340.81111111114</v>
      </c>
      <c r="BD59" s="62">
        <f>IF('2017 Individual scores unweight'!BD59="","",'2017 Individual scores unweight'!BD59*'2017 Individual scores weighted'!CL59)</f>
        <v>375256.56000000006</v>
      </c>
      <c r="BE59" s="62">
        <f>IF('2017 Individual scores unweight'!BE59="","",'2017 Individual scores unweight'!BE59*'2017 Individual scores weighted'!CL59)</f>
        <v>307501.90333333338</v>
      </c>
      <c r="BF59" s="62">
        <f>IF('2017 Individual scores unweight'!BF59="","",'2017 Individual scores unweight'!BF59*'2017 Individual scores weighted'!CL59)</f>
        <v>573308.63333333342</v>
      </c>
      <c r="BG59" s="62">
        <f>IF('2017 Individual scores unweight'!BG59="","",'2017 Individual scores unweight'!BG59*'2017 Individual scores weighted'!CL59)</f>
        <v>422163.62999999995</v>
      </c>
      <c r="BH59" s="62">
        <f>IF('2017 Individual scores unweight'!BH59="","",'2017 Individual scores unweight'!BH59*'2017 Individual scores weighted'!CL59)</f>
        <v>422163.63</v>
      </c>
      <c r="BI59" s="62">
        <f>IF('2017 Individual scores unweight'!BI59="","",'2017 Individual scores unweight'!BI59*'2017 Individual scores weighted'!CL59)</f>
        <v>364832.76666666666</v>
      </c>
      <c r="BJ59" s="62">
        <f>IF('2017 Individual scores unweight'!BJ59="","",'2017 Individual scores unweight'!BJ59*'2017 Individual scores weighted'!CL59)</f>
        <v>345631.04210526316</v>
      </c>
      <c r="BK59" s="62">
        <f>IF('2017 Individual scores unweight'!BK59="","",'2017 Individual scores unweight'!BK59*'2017 Individual scores weighted'!CL59)</f>
        <v>443011.21666666667</v>
      </c>
      <c r="BL59" s="62">
        <f>IF('2017 Individual scores unweight'!BL59="","",'2017 Individual scores unweight'!BL59*'2017 Individual scores weighted'!CL59)</f>
        <v>591908.30630724644</v>
      </c>
      <c r="BM59" s="62">
        <f>IF('2017 Individual scores unweight'!BM59="","",'2017 Individual scores unweight'!BM59*'2017 Individual scores weighted'!CL59)</f>
        <v>383595.59466666664</v>
      </c>
      <c r="BN59" s="62">
        <f>IF('2017 Individual scores unweight'!BN59="","",'2017 Individual scores unweight'!BN59*'2017 Individual scores weighted'!CL59)</f>
        <v>425290.76800000004</v>
      </c>
      <c r="BO59" s="62">
        <f>IF('2017 Individual scores unweight'!BO59="","",'2017 Individual scores unweight'!BO59*'2017 Individual scores weighted'!CL59)</f>
        <v>208475.86666666667</v>
      </c>
      <c r="BP59" s="62">
        <f>IF('2017 Individual scores unweight'!BP59="","",'2017 Individual scores unweight'!BP59*'2017 Individual scores weighted'!CL59)</f>
        <v>258328.79130434783</v>
      </c>
      <c r="BQ59" s="62">
        <f>IF('2017 Individual scores unweight'!BQ59="","",'2017 Individual scores unweight'!BQ59*'2017 Individual scores weighted'!CL59)</f>
        <v>455474.44782608701</v>
      </c>
      <c r="BR59" s="62">
        <f>IF('2017 Individual scores unweight'!BR59="","",'2017 Individual scores unweight'!BR59*'2017 Individual scores weighted'!CL59)</f>
        <v>402737.46969696973</v>
      </c>
      <c r="BS59" s="62">
        <f>IF('2017 Individual scores unweight'!BS59="","",'2017 Individual scores unweight'!BS59*'2017 Individual scores weighted'!CL59)</f>
        <v>304243.55674592074</v>
      </c>
      <c r="BT59" s="62">
        <f>IF('2017 Individual scores unweight'!BT59="","",'2017 Individual scores unweight'!BT59*'2017 Individual scores weighted'!CL59)</f>
        <v>312713.8</v>
      </c>
      <c r="BU59" s="62">
        <f>IF('2017 Individual scores unweight'!BU59="","",'2017 Individual scores unweight'!BU59*'2017 Individual scores weighted'!CL59)</f>
        <v>127928.37272727271</v>
      </c>
      <c r="BV59" s="62">
        <f>IF('2017 Individual scores unweight'!BV59="","",'2017 Individual scores unweight'!BV59*'2017 Individual scores weighted'!CL59)</f>
        <v>605381.8435897436</v>
      </c>
      <c r="BW59" s="62">
        <f>IF('2017 Individual scores unweight'!BW59="","",'2017 Individual scores unweight'!BW59*'2017 Individual scores weighted'!CL59)</f>
        <v>170950.21066666668</v>
      </c>
      <c r="BX59" s="62">
        <f>IF('2017 Individual scores unweight'!BX59="","",'2017 Individual scores unweight'!BX59*'2017 Individual scores weighted'!CL59)</f>
        <v>692246.7880341881</v>
      </c>
      <c r="BY59" s="62">
        <f>IF('2017 Individual scores unweight'!BY59="","",'2017 Individual scores unweight'!BY59*'2017 Individual scores weighted'!CL59)</f>
        <v>725656.3820512821</v>
      </c>
      <c r="BZ59" s="62">
        <f>IF('2017 Individual scores unweight'!BZ59="","",'2017 Individual scores unweight'!BZ59*'2017 Individual scores weighted'!CL59)</f>
        <v>781784.5</v>
      </c>
      <c r="CA59" s="62">
        <f>IF('2017 Individual scores unweight'!CA59="","",'2017 Individual scores unweight'!CA59*'2017 Individual scores weighted'!CL59)</f>
        <v>569299.48205128207</v>
      </c>
      <c r="CB59" s="62">
        <f>IF('2017 Individual scores unweight'!CB59="","",'2017 Individual scores unweight'!CB59*'2017 Individual scores weighted'!CL59)</f>
        <v>729665.53333333344</v>
      </c>
      <c r="CC59" s="62">
        <f>IF('2017 Individual scores unweight'!CC59="","",'2017 Individual scores unweight'!CC59*'2017 Individual scores weighted'!CL59)</f>
        <v>401316.04333333328</v>
      </c>
      <c r="CD59" s="62">
        <f>IF('2017 Individual scores unweight'!CD59="","",'2017 Individual scores unweight'!CD59*'2017 Individual scores weighted'!CL59)</f>
        <v>375256.56000000006</v>
      </c>
      <c r="CE59" s="62">
        <f>IF('2017 Individual scores unweight'!CE59="","",'2017 Individual scores unweight'!CE59*'2017 Individual scores weighted'!CL59)</f>
        <v>343372.01568627451</v>
      </c>
      <c r="CF59" s="62">
        <f>IF('2017 Individual scores unweight'!CF59="","",'2017 Individual scores unweight'!CF59*'2017 Individual scores weighted'!CL59)</f>
        <v>375256.56000000006</v>
      </c>
      <c r="CG59" s="62">
        <f>IF('2017 Individual scores unweight'!CG59="","",'2017 Individual scores unweight'!CG59*'2017 Individual scores weighted'!CL59)</f>
        <v>416951.73333333334</v>
      </c>
      <c r="CH59" s="62">
        <f>IF('2017 Individual scores unweight'!CH59="","",'2017 Individual scores unweight'!CH59*'2017 Individual scores weighted'!CL59)</f>
        <v>515977.77000000008</v>
      </c>
      <c r="CI59" s="62">
        <f>IF('2017 Individual scores unweight'!CI59="","",'2017 Individual scores unweight'!CI59*'2017 Individual scores weighted'!CL59)</f>
        <v>369570.85454545461</v>
      </c>
      <c r="CJ59" s="62">
        <f>IF('2017 Individual scores unweight'!CJ59="","",'2017 Individual scores unweight'!CJ59*'2017 Individual scores weighted'!CL59)</f>
        <v>714774.4</v>
      </c>
      <c r="CK59" s="62">
        <f>IF('2017 Individual scores unweight'!CK59="","",'2017 Individual scores unweight'!CK59*'2017 Individual scores weighted'!CL59)</f>
        <v>362350.91111111117</v>
      </c>
      <c r="CL59">
        <v>9381.4140000000007</v>
      </c>
    </row>
    <row r="60" spans="1:90">
      <c r="A60" s="60" t="s">
        <v>119</v>
      </c>
      <c r="B60" s="61" t="s">
        <v>168</v>
      </c>
      <c r="C60" s="62">
        <f>IF('2017 Individual scores unweight'!C60="","",'2017 Individual scores unweight'!C60*'2017 Individual scores weighted'!CL60)</f>
        <v>682933.70000000007</v>
      </c>
      <c r="D60" s="62">
        <f>IF('2017 Individual scores unweight'!D60="","",'2017 Individual scores unweight'!D60*'2017 Individual scores weighted'!CL60)</f>
        <v>462187.45353535347</v>
      </c>
      <c r="E60" s="62">
        <f>IF('2017 Individual scores unweight'!E60="","",'2017 Individual scores unweight'!E60*'2017 Individual scores weighted'!CL60)</f>
        <v>682933.70000000007</v>
      </c>
      <c r="F60" s="62">
        <f>IF('2017 Individual scores unweight'!F60="","",'2017 Individual scores unweight'!F60*'2017 Individual scores weighted'!CL60)</f>
        <v>478637.29401709401</v>
      </c>
      <c r="G60" s="62">
        <f>IF('2017 Individual scores unweight'!G60="","",'2017 Individual scores unweight'!G60*'2017 Individual scores weighted'!CL60)</f>
        <v>525333.61538461549</v>
      </c>
      <c r="H60" s="62">
        <f>IF('2017 Individual scores unweight'!H60="","",'2017 Individual scores unweight'!H60*'2017 Individual scores weighted'!CL60)</f>
        <v>335629.80982905987</v>
      </c>
      <c r="I60" s="62">
        <f>IF('2017 Individual scores unweight'!I60="","",'2017 Individual scores unweight'!I60*'2017 Individual scores weighted'!CL60)</f>
        <v>496679.05454545462</v>
      </c>
      <c r="J60" s="62">
        <f>IF('2017 Individual scores unweight'!J60="","",'2017 Individual scores unweight'!J60*'2017 Individual scores weighted'!CL60)</f>
        <v>331119.36969696969</v>
      </c>
      <c r="K60" s="62">
        <f>IF('2017 Individual scores unweight'!K60="","",'2017 Individual scores unweight'!K60*'2017 Individual scores weighted'!CL60)</f>
        <v>461612.59351851849</v>
      </c>
      <c r="L60" s="62">
        <f>IF('2017 Individual scores unweight'!L60="","",'2017 Individual scores unweight'!L60*'2017 Individual scores weighted'!CL60)</f>
        <v>395216.2615740741</v>
      </c>
      <c r="M60" s="62">
        <f>IF('2017 Individual scores unweight'!M60="","",'2017 Individual scores unweight'!M60*'2017 Individual scores weighted'!CL60)</f>
        <v>398377.9916666667</v>
      </c>
      <c r="N60" s="62">
        <f>IF('2017 Individual scores unweight'!N60="","",'2017 Individual scores unweight'!N60*'2017 Individual scores weighted'!CL60)</f>
        <v>227644.56666666665</v>
      </c>
      <c r="O60" s="62">
        <f>IF('2017 Individual scores unweight'!O60="","",'2017 Individual scores unweight'!O60*'2017 Individual scores weighted'!CL60)</f>
        <v>630400.33846153854</v>
      </c>
      <c r="P60" s="62">
        <f>IF('2017 Individual scores unweight'!P60="","",'2017 Individual scores unweight'!P60*'2017 Individual scores weighted'!CL60)</f>
        <v>367733.53076923074</v>
      </c>
      <c r="Q60" s="62">
        <f>IF('2017 Individual scores unweight'!Q60="","",'2017 Individual scores unweight'!Q60*'2017 Individual scores weighted'!CL60)</f>
        <v>630400.33846153854</v>
      </c>
      <c r="R60" s="62">
        <f>IF('2017 Individual scores unweight'!R60="","",'2017 Individual scores unweight'!R60*'2017 Individual scores weighted'!CL60)</f>
        <v>335143.38981481484</v>
      </c>
      <c r="S60" s="62">
        <f>IF('2017 Individual scores unweight'!S60="","",'2017 Individual scores unweight'!S60*'2017 Individual scores weighted'!CL60)</f>
        <v>509573.60692307696</v>
      </c>
      <c r="T60" s="62">
        <f>IF('2017 Individual scores unweight'!T60="","",'2017 Individual scores unweight'!T60*'2017 Individual scores weighted'!CL60)</f>
        <v>336197.29984567908</v>
      </c>
      <c r="U60" s="62">
        <f>IF('2017 Individual scores unweight'!U60="","",'2017 Individual scores unweight'!U60*'2017 Individual scores weighted'!CL60)</f>
        <v>682933.70000000007</v>
      </c>
      <c r="V60" s="62">
        <f>IF('2017 Individual scores unweight'!V60="","",'2017 Individual scores unweight'!V60*'2017 Individual scores weighted'!CL60)</f>
        <v>420510.10231481487</v>
      </c>
      <c r="W60" s="62">
        <f>IF('2017 Individual scores unweight'!W60="","",'2017 Individual scores unweight'!W60*'2017 Individual scores weighted'!CL60)</f>
        <v>455289.1333333333</v>
      </c>
      <c r="X60" s="62">
        <f>IF('2017 Individual scores unweight'!X60="","",'2017 Individual scores unweight'!X60*'2017 Individual scores weighted'!CL60)</f>
        <v>387838.89135802467</v>
      </c>
      <c r="Y60" s="62">
        <f>IF('2017 Individual scores unweight'!Y60="","",'2017 Individual scores unweight'!Y60*'2017 Individual scores weighted'!CL60)</f>
        <v>262666.80769230775</v>
      </c>
      <c r="Z60" s="62">
        <f>IF('2017 Individual scores unweight'!Z60="","",'2017 Individual scores unweight'!Z60*'2017 Individual scores weighted'!CL60)</f>
        <v>170733.42500000002</v>
      </c>
      <c r="AA60" s="62">
        <f>IF('2017 Individual scores unweight'!AA60="","",'2017 Individual scores unweight'!AA60*'2017 Individual scores weighted'!CL60)</f>
        <v>577866.9769230769</v>
      </c>
      <c r="AB60" s="62">
        <f>IF('2017 Individual scores unweight'!AB60="","",'2017 Individual scores unweight'!AB60*'2017 Individual scores weighted'!CL60)</f>
        <v>309849.54907407408</v>
      </c>
      <c r="AC60" s="62">
        <f>IF('2017 Individual scores unweight'!AC60="","",'2017 Individual scores unweight'!AC60*'2017 Individual scores weighted'!CL60)</f>
        <v>569111.41666666674</v>
      </c>
      <c r="AD60" s="62">
        <f>IF('2017 Individual scores unweight'!AD60="","",'2017 Individual scores unweight'!AD60*'2017 Individual scores weighted'!CL60)</f>
        <v>392054.53148148156</v>
      </c>
      <c r="AE60" s="62">
        <f>IF('2017 Individual scores unweight'!AE60="","",'2017 Individual scores unweight'!AE60*'2017 Individual scores weighted'!CL60)</f>
        <v>411024.91203703708</v>
      </c>
      <c r="AF60" s="62">
        <f>IF('2017 Individual scores unweight'!AF60="","",'2017 Individual scores unweight'!AF60*'2017 Individual scores weighted'!CL60)</f>
        <v>341466.85000000003</v>
      </c>
      <c r="AG60" s="62">
        <f>IF('2017 Individual scores unweight'!AG60="","",'2017 Individual scores unweight'!AG60*'2017 Individual scores weighted'!CL60)</f>
        <v>369922.42083333334</v>
      </c>
      <c r="AH60" s="62">
        <f>IF('2017 Individual scores unweight'!AH60="","",'2017 Individual scores unweight'!AH60*'2017 Individual scores weighted'!CL60)</f>
        <v>682933.70000000007</v>
      </c>
      <c r="AI60" s="62">
        <f>IF('2017 Individual scores unweight'!AI60="","",'2017 Individual scores unweight'!AI60*'2017 Individual scores weighted'!CL60)</f>
        <v>515362.00509259262</v>
      </c>
      <c r="AJ60" s="62">
        <f>IF('2017 Individual scores unweight'!AJ60="","",'2017 Individual scores unweight'!AJ60*'2017 Individual scores weighted'!CL60)</f>
        <v>626022.55833333335</v>
      </c>
      <c r="AK60" s="62">
        <f>IF('2017 Individual scores unweight'!AK60="","",'2017 Individual scores unweight'!AK60*'2017 Individual scores weighted'!CL60)</f>
        <v>448390.81313131319</v>
      </c>
      <c r="AL60" s="62">
        <f>IF('2017 Individual scores unweight'!AL60="","",'2017 Individual scores unweight'!AL60*'2017 Individual scores weighted'!CL60)</f>
        <v>630400.33846153854</v>
      </c>
      <c r="AM60" s="62">
        <f>IF('2017 Individual scores unweight'!AM60="","",'2017 Individual scores unweight'!AM60*'2017 Individual scores weighted'!CL60)</f>
        <v>398377.99166666664</v>
      </c>
      <c r="AN60" s="62">
        <f>IF('2017 Individual scores unweight'!AN60="","",'2017 Individual scores unweight'!AN60*'2017 Individual scores weighted'!CL60)</f>
        <v>310424.40909090912</v>
      </c>
      <c r="AO60" s="62">
        <f>IF('2017 Individual scores unweight'!AO60="","",'2017 Individual scores unweight'!AO60*'2017 Individual scores weighted'!CL60)</f>
        <v>160194.32469135805</v>
      </c>
      <c r="AP60" s="62">
        <f>IF('2017 Individual scores unweight'!AP60="","",'2017 Individual scores unweight'!AP60*'2017 Individual scores weighted'!CL60)</f>
        <v>626022.55833333335</v>
      </c>
      <c r="AQ60" s="62">
        <f>IF('2017 Individual scores unweight'!AQ60="","",'2017 Individual scores unweight'!AQ60*'2017 Individual scores weighted'!CL60)</f>
        <v>278232.24814814818</v>
      </c>
      <c r="AR60" s="62">
        <f>IF('2017 Individual scores unweight'!AR60="","",'2017 Individual scores unweight'!AR60*'2017 Individual scores weighted'!CL60)</f>
        <v>204880.11000000002</v>
      </c>
      <c r="AS60" s="62">
        <f>IF('2017 Individual scores unweight'!AS60="","",'2017 Individual scores unweight'!AS60*'2017 Individual scores weighted'!CL60)</f>
        <v>202350.72592592592</v>
      </c>
      <c r="AT60" s="62">
        <f>IF('2017 Individual scores unweight'!AT60="","",'2017 Individual scores unweight'!AT60*'2017 Individual scores weighted'!CL60)</f>
        <v>417348.37222222221</v>
      </c>
      <c r="AU60" s="62">
        <f>IF('2017 Individual scores unweight'!AU60="","",'2017 Individual scores unweight'!AU60*'2017 Individual scores weighted'!CL60)</f>
        <v>303526.08888888889</v>
      </c>
      <c r="AV60" s="62">
        <f>IF('2017 Individual scores unweight'!AV60="","",'2017 Individual scores unweight'!AV60*'2017 Individual scores weighted'!CL60)</f>
        <v>318118.68931623932</v>
      </c>
      <c r="AW60" s="62">
        <f>IF('2017 Individual scores unweight'!AW60="","",'2017 Individual scores unweight'!AW60*'2017 Individual scores weighted'!CL60)</f>
        <v>478053.59</v>
      </c>
      <c r="AX60" s="62">
        <f>IF('2017 Individual scores unweight'!AX60="","",'2017 Individual scores unweight'!AX60*'2017 Individual scores weighted'!CL60)</f>
        <v>332711.28974358982</v>
      </c>
      <c r="AY60" s="62">
        <f>IF('2017 Individual scores unweight'!AY60="","",'2017 Individual scores unweight'!AY60*'2017 Individual scores weighted'!CL60)</f>
        <v>328819.92962962965</v>
      </c>
      <c r="AZ60" s="62">
        <f>IF('2017 Individual scores unweight'!AZ60="","",'2017 Individual scores unweight'!AZ60*'2017 Individual scores weighted'!CL60)</f>
        <v>656858.04963636363</v>
      </c>
      <c r="BA60" s="62">
        <f>IF('2017 Individual scores unweight'!BA60="","",'2017 Individual scores unweight'!BA60*'2017 Individual scores weighted'!CL60)</f>
        <v>491037.76158024697</v>
      </c>
      <c r="BB60" s="62">
        <f>IF('2017 Individual scores unweight'!BB60="","",'2017 Individual scores unweight'!BB60*'2017 Individual scores weighted'!CL60)</f>
        <v>682933.70000000007</v>
      </c>
      <c r="BC60" s="62">
        <f>IF('2017 Individual scores unweight'!BC60="","",'2017 Individual scores unweight'!BC60*'2017 Individual scores weighted'!CL60)</f>
        <v>493229.89444444445</v>
      </c>
      <c r="BD60" s="62">
        <f>IF('2017 Individual scores unweight'!BD60="","",'2017 Individual scores unweight'!BD60*'2017 Individual scores weighted'!CL60)</f>
        <v>682933.70000000007</v>
      </c>
      <c r="BE60" s="62">
        <f>IF('2017 Individual scores unweight'!BE60="","",'2017 Individual scores unweight'!BE60*'2017 Individual scores weighted'!CL60)</f>
        <v>500818.04666666669</v>
      </c>
      <c r="BF60" s="62">
        <f>IF('2017 Individual scores unweight'!BF60="","",'2017 Individual scores unweight'!BF60*'2017 Individual scores weighted'!CL60)</f>
        <v>620848.81818181823</v>
      </c>
      <c r="BG60" s="62">
        <f>IF('2017 Individual scores unweight'!BG60="","",'2017 Individual scores unweight'!BG60*'2017 Individual scores weighted'!CL60)</f>
        <v>489014.25432098767</v>
      </c>
      <c r="BH60" s="62">
        <f>IF('2017 Individual scores unweight'!BH60="","",'2017 Individual scores unweight'!BH60*'2017 Individual scores weighted'!CL60)</f>
        <v>614640.33000000007</v>
      </c>
      <c r="BI60" s="62">
        <f>IF('2017 Individual scores unweight'!BI60="","",'2017 Individual scores unweight'!BI60*'2017 Individual scores weighted'!CL60)</f>
        <v>463720.41358024691</v>
      </c>
      <c r="BJ60" s="62">
        <f>IF('2017 Individual scores unweight'!BJ60="","",'2017 Individual scores unweight'!BJ60*'2017 Individual scores weighted'!CL60)</f>
        <v>682933.70000000007</v>
      </c>
      <c r="BK60" s="62">
        <f>IF('2017 Individual scores unweight'!BK60="","",'2017 Individual scores unweight'!BK60*'2017 Individual scores weighted'!CL60)</f>
        <v>508406.19888888893</v>
      </c>
      <c r="BL60" s="62">
        <f>IF('2017 Individual scores unweight'!BL60="","",'2017 Individual scores unweight'!BL60*'2017 Individual scores weighted'!CL60)</f>
        <v>512430.21900673403</v>
      </c>
      <c r="BM60" s="62">
        <f>IF('2017 Individual scores unweight'!BM60="","",'2017 Individual scores unweight'!BM60*'2017 Individual scores weighted'!CL60)</f>
        <v>265585.3277777778</v>
      </c>
      <c r="BN60" s="62">
        <f>IF('2017 Individual scores unweight'!BN60="","",'2017 Individual scores unweight'!BN60*'2017 Individual scores weighted'!CL60)</f>
        <v>164409.96481481483</v>
      </c>
      <c r="BO60" s="62">
        <f>IF('2017 Individual scores unweight'!BO60="","",'2017 Individual scores unweight'!BO60*'2017 Individual scores weighted'!CL60)</f>
        <v>165559.68484848485</v>
      </c>
      <c r="BP60" s="62">
        <f>IF('2017 Individual scores unweight'!BP60="","",'2017 Individual scores unweight'!BP60*'2017 Individual scores weighted'!CL60)</f>
        <v>124169.76363636363</v>
      </c>
      <c r="BQ60" s="62">
        <f>IF('2017 Individual scores unweight'!BQ60="","",'2017 Individual scores unweight'!BQ60*'2017 Individual scores weighted'!CL60)</f>
        <v>132792.6638888889</v>
      </c>
      <c r="BR60" s="62">
        <f>IF('2017 Individual scores unweight'!BR60="","",'2017 Individual scores unweight'!BR60*'2017 Individual scores weighted'!CL60)</f>
        <v>347303.8901709402</v>
      </c>
      <c r="BS60" s="62">
        <f>IF('2017 Individual scores unweight'!BS60="","",'2017 Individual scores unweight'!BS60*'2017 Individual scores weighted'!CL60)</f>
        <v>239014.63449964387</v>
      </c>
      <c r="BT60" s="62">
        <f>IF('2017 Individual scores unweight'!BT60="","",'2017 Individual scores unweight'!BT60*'2017 Individual scores weighted'!CL60)</f>
        <v>161248.23472222223</v>
      </c>
      <c r="BU60" s="62">
        <f>IF('2017 Individual scores unweight'!BU60="","",'2017 Individual scores unweight'!BU60*'2017 Individual scores weighted'!CL60)</f>
        <v>88528.442592592575</v>
      </c>
      <c r="BV60" s="62">
        <f>IF('2017 Individual scores unweight'!BV60="","",'2017 Individual scores unweight'!BV60*'2017 Individual scores weighted'!CL60)</f>
        <v>326874.24957264954</v>
      </c>
      <c r="BW60" s="62">
        <f>IF('2017 Individual scores unweight'!BW60="","",'2017 Individual scores unweight'!BW60*'2017 Individual scores weighted'!CL60)</f>
        <v>379407.61111111112</v>
      </c>
      <c r="BX60" s="62">
        <f>IF('2017 Individual scores unweight'!BX60="","",'2017 Individual scores unweight'!BX60*'2017 Individual scores weighted'!CL60)</f>
        <v>561328.69643874653</v>
      </c>
      <c r="BY60" s="62">
        <f>IF('2017 Individual scores unweight'!BY60="","",'2017 Individual scores unweight'!BY60*'2017 Individual scores weighted'!CL60)</f>
        <v>574948.45683760685</v>
      </c>
      <c r="BZ60" s="62">
        <f>IF('2017 Individual scores unweight'!BZ60="","",'2017 Individual scores unweight'!BZ60*'2017 Individual scores weighted'!CL60)</f>
        <v>557437.33632478642</v>
      </c>
      <c r="CA60" s="62">
        <f>IF('2017 Individual scores unweight'!CA60="","",'2017 Individual scores unweight'!CA60*'2017 Individual scores weighted'!CL60)</f>
        <v>551600.2961538462</v>
      </c>
      <c r="CB60" s="62">
        <f>IF('2017 Individual scores unweight'!CB60="","",'2017 Individual scores unweight'!CB60*'2017 Individual scores weighted'!CL60)</f>
        <v>434594.17272727273</v>
      </c>
      <c r="CC60" s="62">
        <f>IF('2017 Individual scores unweight'!CC60="","",'2017 Individual scores unweight'!CC60*'2017 Individual scores weighted'!CL60)</f>
        <v>265585.3277777778</v>
      </c>
      <c r="CD60" s="62">
        <f>IF('2017 Individual scores unweight'!CD60="","",'2017 Individual scores unweight'!CD60*'2017 Individual scores weighted'!CL60)</f>
        <v>341466.85000000003</v>
      </c>
      <c r="CE60" s="62">
        <f>IF('2017 Individual scores unweight'!CE60="","",'2017 Individual scores unweight'!CE60*'2017 Individual scores weighted'!CL60)</f>
        <v>288349.78444444446</v>
      </c>
      <c r="CF60" s="62">
        <f>IF('2017 Individual scores unweight'!CF60="","",'2017 Individual scores unweight'!CF60*'2017 Individual scores weighted'!CL60)</f>
        <v>420266.89230769232</v>
      </c>
      <c r="CG60" s="62">
        <f>IF('2017 Individual scores unweight'!CG60="","",'2017 Individual scores unweight'!CG60*'2017 Individual scores weighted'!CL60)</f>
        <v>413554.29611111112</v>
      </c>
      <c r="CH60" s="62">
        <f>IF('2017 Individual scores unweight'!CH60="","",'2017 Individual scores unweight'!CH60*'2017 Individual scores weighted'!CL60)</f>
        <v>626022.55833333335</v>
      </c>
      <c r="CI60" s="62">
        <f>IF('2017 Individual scores unweight'!CI60="","",'2017 Individual scores unweight'!CI60*'2017 Individual scores weighted'!CL60)</f>
        <v>398377.99166666664</v>
      </c>
      <c r="CJ60" s="62">
        <f>IF('2017 Individual scores unweight'!CJ60="","",'2017 Individual scores unweight'!CJ60*'2017 Individual scores weighted'!CL60)</f>
        <v>577866.9769230769</v>
      </c>
      <c r="CK60" s="62">
        <f>IF('2017 Individual scores unweight'!CK60="","",'2017 Individual scores unweight'!CK60*'2017 Individual scores weighted'!CL60)</f>
        <v>379407.61111111112</v>
      </c>
      <c r="CL60">
        <v>6829.3370000000004</v>
      </c>
    </row>
    <row r="61" spans="1:90">
      <c r="A61" s="60" t="s">
        <v>110</v>
      </c>
      <c r="B61" s="61" t="s">
        <v>169</v>
      </c>
      <c r="C61" s="62">
        <f>IF('2017 Individual scores unweight'!C61="","",'2017 Individual scores unweight'!C61*'2017 Individual scores weighted'!CL61)</f>
        <v>1486563</v>
      </c>
      <c r="D61" s="62">
        <f>IF('2017 Individual scores unweight'!D61="","",'2017 Individual scores unweight'!D61*'2017 Individual scores weighted'!CL61)</f>
        <v>1032335.4166666666</v>
      </c>
      <c r="E61" s="62">
        <f>IF('2017 Individual scores unweight'!E61="","",'2017 Individual scores unweight'!E61*'2017 Individual scores weighted'!CL61)</f>
        <v>1486563</v>
      </c>
      <c r="F61" s="62">
        <f>IF('2017 Individual scores unweight'!F61="","",'2017 Individual scores unweight'!F61*'2017 Individual scores weighted'!CL61)</f>
        <v>963513.05555555539</v>
      </c>
      <c r="G61" s="62">
        <f>IF('2017 Individual scores unweight'!G61="","",'2017 Individual scores unweight'!G61*'2017 Individual scores weighted'!CL61)</f>
        <v>1486563</v>
      </c>
      <c r="H61" s="62">
        <f>IF('2017 Individual scores unweight'!H61="","",'2017 Individual scores unweight'!H61*'2017 Individual scores weighted'!CL61)</f>
        <v>867161.74999999988</v>
      </c>
      <c r="I61" s="62">
        <f>IF('2017 Individual scores unweight'!I61="","",'2017 Individual scores unweight'!I61*'2017 Individual scores weighted'!CL61)</f>
        <v>1216278.8181818184</v>
      </c>
      <c r="J61" s="62">
        <f>IF('2017 Individual scores unweight'!J61="","",'2017 Individual scores unweight'!J61*'2017 Individual scores weighted'!CL61)</f>
        <v>630663.09090909082</v>
      </c>
      <c r="K61" s="62">
        <f>IF('2017 Individual scores unweight'!K61="","",'2017 Individual scores unweight'!K61*'2017 Individual scores weighted'!CL61)</f>
        <v>991041.99999999977</v>
      </c>
      <c r="L61" s="62">
        <f>IF('2017 Individual scores unweight'!L61="","",'2017 Individual scores unweight'!L61*'2017 Individual scores weighted'!CL61)</f>
        <v>705742.03030303016</v>
      </c>
      <c r="M61" s="62">
        <f>IF('2017 Individual scores unweight'!M61="","",'2017 Individual scores unweight'!M61*'2017 Individual scores weighted'!CL61)</f>
        <v>1040594.1</v>
      </c>
      <c r="N61" s="62">
        <f>IF('2017 Individual scores unweight'!N61="","",'2017 Individual scores unweight'!N61*'2017 Individual scores weighted'!CL61)</f>
        <v>557461.125</v>
      </c>
      <c r="O61" s="62">
        <f>IF('2017 Individual scores unweight'!O61="","",'2017 Individual scores unweight'!O61*'2017 Individual scores weighted'!CL61)</f>
        <v>1216278.8181818184</v>
      </c>
      <c r="P61" s="62">
        <f>IF('2017 Individual scores unweight'!P61="","",'2017 Individual scores unweight'!P61*'2017 Individual scores weighted'!CL61)</f>
        <v>495520.99999999988</v>
      </c>
      <c r="Q61" s="62">
        <f>IF('2017 Individual scores unweight'!Q61="","",'2017 Individual scores unweight'!Q61*'2017 Individual scores weighted'!CL61)</f>
        <v>1486563</v>
      </c>
      <c r="R61" s="62">
        <f>IF('2017 Individual scores unweight'!R61="","",'2017 Individual scores unweight'!R61*'2017 Individual scores weighted'!CL61)</f>
        <v>633165.72222222213</v>
      </c>
      <c r="S61" s="62">
        <f>IF('2017 Individual scores unweight'!S61="","",'2017 Individual scores unweight'!S61*'2017 Individual scores weighted'!CL61)</f>
        <v>774814.65454545431</v>
      </c>
      <c r="T61" s="62">
        <f>IF('2017 Individual scores unweight'!T61="","",'2017 Individual scores unweight'!T61*'2017 Individual scores weighted'!CL61)</f>
        <v>524701.68111111096</v>
      </c>
      <c r="U61" s="62">
        <f>IF('2017 Individual scores unweight'!U61="","",'2017 Individual scores unweight'!U61*'2017 Individual scores weighted'!CL61)</f>
        <v>991041.99999999977</v>
      </c>
      <c r="V61" s="62">
        <f>IF('2017 Individual scores unweight'!V61="","",'2017 Individual scores unweight'!V61*'2017 Individual scores weighted'!CL61)</f>
        <v>578107.83333333326</v>
      </c>
      <c r="W61" s="62">
        <f>IF('2017 Individual scores unweight'!W61="","",'2017 Individual scores unweight'!W61*'2017 Individual scores weighted'!CL61)</f>
        <v>405426.27272727265</v>
      </c>
      <c r="X61" s="62">
        <f>IF('2017 Individual scores unweight'!X61="","",'2017 Individual scores unweight'!X61*'2017 Individual scores weighted'!CL61)</f>
        <v>231243.1333333333</v>
      </c>
      <c r="Y61" s="62">
        <f>IF('2017 Individual scores unweight'!Y61="","",'2017 Individual scores unweight'!Y61*'2017 Individual scores weighted'!CL61)</f>
        <v>675710.45454545447</v>
      </c>
      <c r="Z61" s="62">
        <f>IF('2017 Individual scores unweight'!Z61="","",'2017 Individual scores unweight'!Z61*'2017 Individual scores weighted'!CL61)</f>
        <v>633165.72222222213</v>
      </c>
      <c r="AA61" s="62">
        <f>IF('2017 Individual scores unweight'!AA61="","",'2017 Individual scores unweight'!AA61*'2017 Individual scores weighted'!CL61)</f>
        <v>991041.99999999977</v>
      </c>
      <c r="AB61" s="62">
        <f>IF('2017 Individual scores unweight'!AB61="","",'2017 Individual scores unweight'!AB61*'2017 Individual scores weighted'!CL61)</f>
        <v>561590.46666666667</v>
      </c>
      <c r="AC61" s="62">
        <f>IF('2017 Individual scores unweight'!AC61="","",'2017 Individual scores unweight'!AC61*'2017 Individual scores weighted'!CL61)</f>
        <v>810852.5454545453</v>
      </c>
      <c r="AD61" s="62">
        <f>IF('2017 Individual scores unweight'!AD61="","",'2017 Individual scores unweight'!AD61*'2017 Individual scores weighted'!CL61)</f>
        <v>619401.24999999988</v>
      </c>
      <c r="AE61" s="62">
        <f>IF('2017 Individual scores unweight'!AE61="","",'2017 Individual scores unweight'!AE61*'2017 Individual scores weighted'!CL61)</f>
        <v>495520.99999999988</v>
      </c>
      <c r="AF61" s="62">
        <f>IF('2017 Individual scores unweight'!AF61="","",'2017 Individual scores unweight'!AF61*'2017 Individual scores weighted'!CL61)</f>
        <v>825868.33333333326</v>
      </c>
      <c r="AG61" s="62">
        <f>IF('2017 Individual scores unweight'!AG61="","",'2017 Individual scores unweight'!AG61*'2017 Individual scores weighted'!CL61)</f>
        <v>894690.69444444438</v>
      </c>
      <c r="AH61" s="62">
        <f>IF('2017 Individual scores unweight'!AH61="","",'2017 Individual scores unweight'!AH61*'2017 Individual scores weighted'!CL61)</f>
        <v>1362682.7499999998</v>
      </c>
      <c r="AI61" s="62">
        <f>IF('2017 Individual scores unweight'!AI61="","",'2017 Individual scores unweight'!AI61*'2017 Individual scores weighted'!CL61)</f>
        <v>825868.33333333326</v>
      </c>
      <c r="AJ61" s="62">
        <f>IF('2017 Individual scores unweight'!AJ61="","",'2017 Individual scores unweight'!AJ61*'2017 Individual scores weighted'!CL61)</f>
        <v>1216278.8181818184</v>
      </c>
      <c r="AK61" s="62">
        <f>IF('2017 Individual scores unweight'!AK61="","",'2017 Individual scores unweight'!AK61*'2017 Individual scores weighted'!CL61)</f>
        <v>644177.30000000005</v>
      </c>
      <c r="AL61" s="62">
        <f>IF('2017 Individual scores unweight'!AL61="","",'2017 Individual scores unweight'!AL61*'2017 Individual scores weighted'!CL61)</f>
        <v>1351420.9090909089</v>
      </c>
      <c r="AM61" s="62">
        <f>IF('2017 Individual scores unweight'!AM61="","",'2017 Individual scores unweight'!AM61*'2017 Individual scores weighted'!CL61)</f>
        <v>675710.45454545447</v>
      </c>
      <c r="AN61" s="62">
        <f>IF('2017 Individual scores unweight'!AN61="","",'2017 Individual scores unweight'!AN61*'2017 Individual scores weighted'!CL61)</f>
        <v>405426.27272727265</v>
      </c>
      <c r="AO61" s="62">
        <f>IF('2017 Individual scores unweight'!AO61="","",'2017 Individual scores unweight'!AO61*'2017 Individual scores weighted'!CL61)</f>
        <v>412934.16666666663</v>
      </c>
      <c r="AP61" s="62">
        <f>IF('2017 Individual scores unweight'!AP61="","",'2017 Individual scores unweight'!AP61*'2017 Individual scores weighted'!CL61)</f>
        <v>810852.5454545453</v>
      </c>
      <c r="AQ61" s="62">
        <f>IF('2017 Individual scores unweight'!AQ61="","",'2017 Individual scores unweight'!AQ61*'2017 Individual scores weighted'!CL61)</f>
        <v>495520.99999999988</v>
      </c>
      <c r="AR61" s="62">
        <f>IF('2017 Individual scores unweight'!AR61="","",'2017 Individual scores unweight'!AR61*'2017 Individual scores weighted'!CL61)</f>
        <v>891937.79999999993</v>
      </c>
      <c r="AS61" s="62">
        <f>IF('2017 Individual scores unweight'!AS61="","",'2017 Individual scores unweight'!AS61*'2017 Individual scores weighted'!CL61)</f>
        <v>401136.04761904752</v>
      </c>
      <c r="AT61" s="62">
        <f>IF('2017 Individual scores unweight'!AT61="","",'2017 Individual scores unweight'!AT61*'2017 Individual scores weighted'!CL61)</f>
        <v>798339.38888888876</v>
      </c>
      <c r="AU61" s="62">
        <f>IF('2017 Individual scores unweight'!AU61="","",'2017 Individual scores unweight'!AU61*'2017 Individual scores weighted'!CL61)</f>
        <v>619401.24999999988</v>
      </c>
      <c r="AV61" s="62">
        <f>IF('2017 Individual scores unweight'!AV61="","",'2017 Individual scores unweight'!AV61*'2017 Individual scores weighted'!CL61)</f>
        <v>646930.19444444438</v>
      </c>
      <c r="AW61" s="62">
        <f>IF('2017 Individual scores unweight'!AW61="","",'2017 Individual scores unweight'!AW61*'2017 Individual scores weighted'!CL61)</f>
        <v>963513.05555555539</v>
      </c>
      <c r="AX61" s="62">
        <f>IF('2017 Individual scores unweight'!AX61="","",'2017 Individual scores unweight'!AX61*'2017 Individual scores weighted'!CL61)</f>
        <v>585615.72727272729</v>
      </c>
      <c r="AY61" s="62">
        <f>IF('2017 Individual scores unweight'!AY61="","",'2017 Individual scores unweight'!AY61*'2017 Individual scores weighted'!CL61)</f>
        <v>600631.51515151514</v>
      </c>
      <c r="AZ61" s="62">
        <f>IF('2017 Individual scores unweight'!AZ61="","",'2017 Individual scores unweight'!AZ61*'2017 Individual scores weighted'!CL61)</f>
        <v>1105462.3036363635</v>
      </c>
      <c r="BA61" s="62">
        <f>IF('2017 Individual scores unweight'!BA61="","",'2017 Individual scores unweight'!BA61*'2017 Individual scores weighted'!CL61)</f>
        <v>542628.86341750831</v>
      </c>
      <c r="BB61" s="62">
        <f>IF('2017 Individual scores unweight'!BB61="","",'2017 Individual scores unweight'!BB61*'2017 Individual scores weighted'!CL61)</f>
        <v>1189250.3999999999</v>
      </c>
      <c r="BC61" s="62">
        <f>IF('2017 Individual scores unweight'!BC61="","",'2017 Individual scores unweight'!BC61*'2017 Individual scores weighted'!CL61)</f>
        <v>627659.93333333323</v>
      </c>
      <c r="BD61" s="62">
        <f>IF('2017 Individual scores unweight'!BD61="","",'2017 Individual scores unweight'!BD61*'2017 Individual scores weighted'!CL61)</f>
        <v>1040594.1</v>
      </c>
      <c r="BE61" s="62">
        <f>IF('2017 Individual scores unweight'!BE61="","",'2017 Individual scores unweight'!BE61*'2017 Individual scores weighted'!CL61)</f>
        <v>422110.48148148146</v>
      </c>
      <c r="BF61" s="62">
        <f>IF('2017 Individual scores unweight'!BF61="","",'2017 Individual scores unweight'!BF61*'2017 Individual scores weighted'!CL61)</f>
        <v>891937.79999999993</v>
      </c>
      <c r="BG61" s="62">
        <f>IF('2017 Individual scores unweight'!BG61="","",'2017 Individual scores unweight'!BG61*'2017 Individual scores weighted'!CL61)</f>
        <v>516167.70833333331</v>
      </c>
      <c r="BH61" s="62">
        <f>IF('2017 Individual scores unweight'!BH61="","",'2017 Individual scores unweight'!BH61*'2017 Individual scores weighted'!CL61)</f>
        <v>1216278.8181818184</v>
      </c>
      <c r="BI61" s="62">
        <f>IF('2017 Individual scores unweight'!BI61="","",'2017 Individual scores unweight'!BI61*'2017 Individual scores weighted'!CL61)</f>
        <v>585615.72727272729</v>
      </c>
      <c r="BJ61" s="62">
        <f>IF('2017 Individual scores unweight'!BJ61="","",'2017 Individual scores unweight'!BJ61*'2017 Individual scores weighted'!CL61)</f>
        <v>1189250.3999999999</v>
      </c>
      <c r="BK61" s="62">
        <f>IF('2017 Individual scores unweight'!BK61="","",'2017 Individual scores unweight'!BK61*'2017 Individual scores weighted'!CL61)</f>
        <v>561590.46666666667</v>
      </c>
      <c r="BL61" s="62">
        <f>IF('2017 Individual scores unweight'!BL61="","",'2017 Individual scores unweight'!BL61*'2017 Individual scores weighted'!CL61)</f>
        <v>1030333.3116161617</v>
      </c>
      <c r="BM61" s="62">
        <f>IF('2017 Individual scores unweight'!BM61="","",'2017 Individual scores unweight'!BM61*'2017 Individual scores weighted'!CL61)</f>
        <v>564343.36111111101</v>
      </c>
      <c r="BN61" s="62">
        <f>IF('2017 Individual scores unweight'!BN61="","",'2017 Individual scores unweight'!BN61*'2017 Individual scores weighted'!CL61)</f>
        <v>619401.24999999988</v>
      </c>
      <c r="BO61" s="62">
        <f>IF('2017 Individual scores unweight'!BO61="","",'2017 Individual scores unweight'!BO61*'2017 Individual scores weighted'!CL61)</f>
        <v>360378.909090909</v>
      </c>
      <c r="BP61" s="62">
        <f>IF('2017 Individual scores unweight'!BP61="","",'2017 Individual scores unweight'!BP61*'2017 Individual scores weighted'!CL61)</f>
        <v>316582.86111111107</v>
      </c>
      <c r="BQ61" s="62">
        <f>IF('2017 Individual scores unweight'!BQ61="","",'2017 Individual scores unweight'!BQ61*'2017 Individual scores weighted'!CL61)</f>
        <v>420442.06060606055</v>
      </c>
      <c r="BR61" s="62">
        <f>IF('2017 Individual scores unweight'!BR61="","",'2017 Individual scores unweight'!BR61*'2017 Individual scores weighted'!CL61)</f>
        <v>570599.93939393933</v>
      </c>
      <c r="BS61" s="62">
        <f>IF('2017 Individual scores unweight'!BS61="","",'2017 Individual scores unweight'!BS61*'2017 Individual scores weighted'!CL61)</f>
        <v>490202.90845959593</v>
      </c>
      <c r="BT61" s="62">
        <f>IF('2017 Individual scores unweight'!BT61="","",'2017 Individual scores unweight'!BT61*'2017 Individual scores weighted'!CL61)</f>
        <v>316582.86111111107</v>
      </c>
      <c r="BU61" s="62">
        <f>IF('2017 Individual scores unweight'!BU61="","",'2017 Individual scores unweight'!BU61*'2017 Individual scores weighted'!CL61)</f>
        <v>240252.60606060605</v>
      </c>
      <c r="BV61" s="62">
        <f>IF('2017 Individual scores unweight'!BV61="","",'2017 Individual scores unweight'!BV61*'2017 Individual scores weighted'!CL61)</f>
        <v>729517.02777777775</v>
      </c>
      <c r="BW61" s="62">
        <f>IF('2017 Individual scores unweight'!BW61="","",'2017 Individual scores unweight'!BW61*'2017 Individual scores weighted'!CL61)</f>
        <v>674459.13888888876</v>
      </c>
      <c r="BX61" s="62">
        <f>IF('2017 Individual scores unweight'!BX61="","",'2017 Individual scores unweight'!BX61*'2017 Individual scores weighted'!CL61)</f>
        <v>1137863.0370370368</v>
      </c>
      <c r="BY61" s="62">
        <f>IF('2017 Individual scores unweight'!BY61="","",'2017 Individual scores unweight'!BY61*'2017 Individual scores weighted'!CL61)</f>
        <v>1114922.25</v>
      </c>
      <c r="BZ61" s="62">
        <f>IF('2017 Individual scores unweight'!BZ61="","",'2017 Individual scores unweight'!BZ61*'2017 Individual scores weighted'!CL61)</f>
        <v>1169980.138888889</v>
      </c>
      <c r="CA61" s="62">
        <f>IF('2017 Individual scores unweight'!CA61="","",'2017 Individual scores unweight'!CA61*'2017 Individual scores weighted'!CL61)</f>
        <v>1128686.722222222</v>
      </c>
      <c r="CB61" s="62">
        <f>IF('2017 Individual scores unweight'!CB61="","",'2017 Individual scores unweight'!CB61*'2017 Individual scores weighted'!CL61)</f>
        <v>991041.99999999977</v>
      </c>
      <c r="CC61" s="62">
        <f>IF('2017 Individual scores unweight'!CC61="","",'2017 Individual scores unweight'!CC61*'2017 Individual scores weighted'!CL61)</f>
        <v>495520.99999999988</v>
      </c>
      <c r="CD61" s="62">
        <f>IF('2017 Individual scores unweight'!CD61="","",'2017 Individual scores unweight'!CD61*'2017 Individual scores weighted'!CL61)</f>
        <v>135142.09090909091</v>
      </c>
      <c r="CE61" s="62" t="str">
        <f>IF('2017 Individual scores unweight'!CE61="","",'2017 Individual scores unweight'!CE61*'2017 Individual scores weighted'!CL61)</f>
        <v/>
      </c>
      <c r="CF61" s="62">
        <f>IF('2017 Individual scores unweight'!CF61="","",'2017 Individual scores unweight'!CF61*'2017 Individual scores weighted'!CL61)</f>
        <v>540568.36363636365</v>
      </c>
      <c r="CG61" s="62">
        <f>IF('2017 Individual scores unweight'!CG61="","",'2017 Individual scores unweight'!CG61*'2017 Individual scores weighted'!CL61)</f>
        <v>330347.33333333331</v>
      </c>
      <c r="CH61" s="62">
        <f>IF('2017 Individual scores unweight'!CH61="","",'2017 Individual scores unweight'!CH61*'2017 Individual scores weighted'!CL61)</f>
        <v>743281.5</v>
      </c>
      <c r="CI61" s="62">
        <f>IF('2017 Individual scores unweight'!CI61="","",'2017 Individual scores unweight'!CI61*'2017 Individual scores weighted'!CL61)</f>
        <v>353943.57142857136</v>
      </c>
      <c r="CJ61" s="62">
        <f>IF('2017 Individual scores unweight'!CJ61="","",'2017 Individual scores unweight'!CJ61*'2017 Individual scores weighted'!CL61)</f>
        <v>945994.63636363624</v>
      </c>
      <c r="CK61" s="62">
        <f>IF('2017 Individual scores unweight'!CK61="","",'2017 Individual scores unweight'!CK61*'2017 Individual scores weighted'!CL61)</f>
        <v>495520.99999999988</v>
      </c>
      <c r="CL61">
        <v>14865.63</v>
      </c>
    </row>
    <row r="62" spans="1:90">
      <c r="A62" s="60" t="s">
        <v>127</v>
      </c>
      <c r="B62" s="61" t="s">
        <v>170</v>
      </c>
      <c r="C62" s="62">
        <f>IF('2017 Individual scores unweight'!C62="","",'2017 Individual scores unweight'!C62*'2017 Individual scores weighted'!CL62)</f>
        <v>46644.033333333326</v>
      </c>
      <c r="D62" s="62">
        <f>IF('2017 Individual scores unweight'!D62="","",'2017 Individual scores unweight'!D62*'2017 Individual scores weighted'!CL62)</f>
        <v>28740.262962962959</v>
      </c>
      <c r="E62" s="62">
        <f>IF('2017 Individual scores unweight'!E62="","",'2017 Individual scores unweight'!E62*'2017 Individual scores weighted'!CL62)</f>
        <v>54518.999999999993</v>
      </c>
      <c r="F62" s="62">
        <f>IF('2017 Individual scores unweight'!F62="","",'2017 Individual scores unweight'!F62*'2017 Individual scores weighted'!CL62)</f>
        <v>34831.583333333336</v>
      </c>
      <c r="G62" s="62">
        <f>IF('2017 Individual scores unweight'!G62="","",'2017 Individual scores unweight'!G62*'2017 Individual scores weighted'!CL62)</f>
        <v>40889.25</v>
      </c>
      <c r="H62" s="62">
        <f>IF('2017 Individual scores unweight'!H62="","",'2017 Individual scores unweight'!H62*'2017 Individual scores weighted'!CL62)</f>
        <v>23725.861111111106</v>
      </c>
      <c r="I62" s="62">
        <f>IF('2017 Individual scores unweight'!I62="","",'2017 Individual scores unweight'!I62*'2017 Individual scores weighted'!CL62)</f>
        <v>37103.208333333328</v>
      </c>
      <c r="J62" s="62">
        <f>IF('2017 Individual scores unweight'!J62="","",'2017 Individual scores unweight'!J62*'2017 Individual scores weighted'!CL62)</f>
        <v>22832.74358974359</v>
      </c>
      <c r="K62" s="62">
        <f>IF('2017 Individual scores unweight'!K62="","",'2017 Individual scores unweight'!K62*'2017 Individual scores weighted'!CL62)</f>
        <v>37860.416666666657</v>
      </c>
      <c r="L62" s="62">
        <f>IF('2017 Individual scores unweight'!L62="","",'2017 Individual scores unweight'!L62*'2017 Individual scores weighted'!CL62)</f>
        <v>31802.749999999996</v>
      </c>
      <c r="M62" s="62">
        <f>IF('2017 Individual scores unweight'!M62="","",'2017 Individual scores unweight'!M62*'2017 Individual scores weighted'!CL62)</f>
        <v>9086.4999999999982</v>
      </c>
      <c r="N62" s="62">
        <f>IF('2017 Individual scores unweight'!N62="","",'2017 Individual scores unweight'!N62*'2017 Individual scores weighted'!CL62)</f>
        <v>8581.6944444444453</v>
      </c>
      <c r="O62" s="62">
        <f>IF('2017 Individual scores unweight'!O62="","",'2017 Individual scores unweight'!O62*'2017 Individual scores weighted'!CL62)</f>
        <v>55124.766666666663</v>
      </c>
      <c r="P62" s="62">
        <f>IF('2017 Individual scores unweight'!P62="","",'2017 Individual scores unweight'!P62*'2017 Individual scores weighted'!CL62)</f>
        <v>29682.566666666662</v>
      </c>
      <c r="Q62" s="62">
        <f>IF('2017 Individual scores unweight'!Q62="","",'2017 Individual scores unweight'!Q62*'2017 Individual scores weighted'!CL62)</f>
        <v>50884.399999999994</v>
      </c>
      <c r="R62" s="62">
        <f>IF('2017 Individual scores unweight'!R62="","",'2017 Individual scores unweight'!R62*'2017 Individual scores weighted'!CL62)</f>
        <v>26384.5037037037</v>
      </c>
      <c r="S62" s="62">
        <f>IF('2017 Individual scores unweight'!S62="","",'2017 Individual scores unweight'!S62*'2017 Individual scores weighted'!CL62)</f>
        <v>39402.791794871795</v>
      </c>
      <c r="T62" s="62">
        <f>IF('2017 Individual scores unweight'!T62="","",'2017 Individual scores unweight'!T62*'2017 Individual scores weighted'!CL62)</f>
        <v>26643.63722222222</v>
      </c>
      <c r="U62" s="62">
        <f>IF('2017 Individual scores unweight'!U62="","",'2017 Individual scores unweight'!U62*'2017 Individual scores weighted'!CL62)</f>
        <v>63605.499999999993</v>
      </c>
      <c r="V62" s="62">
        <f>IF('2017 Individual scores unweight'!V62="","",'2017 Individual scores unweight'!V62*'2017 Individual scores weighted'!CL62)</f>
        <v>43345.970370370371</v>
      </c>
      <c r="W62" s="62">
        <f>IF('2017 Individual scores unweight'!W62="","",'2017 Individual scores unweight'!W62*'2017 Individual scores weighted'!CL62)</f>
        <v>29356.384615384613</v>
      </c>
      <c r="X62" s="62">
        <f>IF('2017 Individual scores unweight'!X62="","",'2017 Individual scores unweight'!X62*'2017 Individual scores weighted'!CL62)</f>
        <v>24146.532407407405</v>
      </c>
      <c r="Y62" s="62">
        <f>IF('2017 Individual scores unweight'!Y62="","",'2017 Individual scores unweight'!Y62*'2017 Individual scores weighted'!CL62)</f>
        <v>24463.653846153848</v>
      </c>
      <c r="Z62" s="62">
        <f>IF('2017 Individual scores unweight'!Z62="","",'2017 Individual scores unweight'!Z62*'2017 Individual scores weighted'!CL62)</f>
        <v>18257.134259259259</v>
      </c>
      <c r="AA62" s="62">
        <f>IF('2017 Individual scores unweight'!AA62="","",'2017 Individual scores unweight'!AA62*'2017 Individual scores weighted'!CL62)</f>
        <v>24463.653846153848</v>
      </c>
      <c r="AB62" s="62">
        <f>IF('2017 Individual scores unweight'!AB62="","",'2017 Individual scores unweight'!AB62*'2017 Individual scores weighted'!CL62)</f>
        <v>15901.374999999998</v>
      </c>
      <c r="AC62" s="62">
        <f>IF('2017 Individual scores unweight'!AC62="","",'2017 Individual scores unweight'!AC62*'2017 Individual scores weighted'!CL62)</f>
        <v>55124.766666666663</v>
      </c>
      <c r="AD62" s="62">
        <f>IF('2017 Individual scores unweight'!AD62="","",'2017 Individual scores unweight'!AD62*'2017 Individual scores weighted'!CL62)</f>
        <v>31567.174074074068</v>
      </c>
      <c r="AE62" s="62">
        <f>IF('2017 Individual scores unweight'!AE62="","",'2017 Individual scores unweight'!AE62*'2017 Individual scores weighted'!CL62)</f>
        <v>37220.996296296296</v>
      </c>
      <c r="AF62" s="62">
        <f>IF('2017 Individual scores unweight'!AF62="","",'2017 Individual scores unweight'!AF62*'2017 Individual scores weighted'!CL62)</f>
        <v>31096.022222222222</v>
      </c>
      <c r="AG62" s="62">
        <f>IF('2017 Individual scores unweight'!AG62="","",'2017 Individual scores unweight'!AG62*'2017 Individual scores weighted'!CL62)</f>
        <v>29211.414814814816</v>
      </c>
      <c r="AH62" s="62">
        <f>IF('2017 Individual scores unweight'!AH62="","",'2017 Individual scores unweight'!AH62*'2017 Individual scores weighted'!CL62)</f>
        <v>63605.499999999993</v>
      </c>
      <c r="AI62" s="62">
        <f>IF('2017 Individual scores unweight'!AI62="","",'2017 Individual scores unweight'!AI62*'2017 Individual scores weighted'!CL62)</f>
        <v>44288.27407407407</v>
      </c>
      <c r="AJ62" s="62">
        <f>IF('2017 Individual scores unweight'!AJ62="","",'2017 Individual scores unweight'!AJ62*'2017 Individual scores weighted'!CL62)</f>
        <v>24463.653846153848</v>
      </c>
      <c r="AK62" s="62">
        <f>IF('2017 Individual scores unweight'!AK62="","",'2017 Individual scores unweight'!AK62*'2017 Individual scores weighted'!CL62)</f>
        <v>20114.559829059828</v>
      </c>
      <c r="AL62" s="62">
        <f>IF('2017 Individual scores unweight'!AL62="","",'2017 Individual scores unweight'!AL62*'2017 Individual scores weighted'!CL62)</f>
        <v>38163.299999999996</v>
      </c>
      <c r="AM62" s="62">
        <f>IF('2017 Individual scores unweight'!AM62="","",'2017 Individual scores unweight'!AM62*'2017 Individual scores weighted'!CL62)</f>
        <v>26384.5037037037</v>
      </c>
      <c r="AN62" s="62">
        <f>IF('2017 Individual scores unweight'!AN62="","",'2017 Individual scores unweight'!AN62*'2017 Individual scores weighted'!CL62)</f>
        <v>10600.916666666664</v>
      </c>
      <c r="AO62" s="62">
        <f>IF('2017 Individual scores unweight'!AO62="","",'2017 Individual scores unweight'!AO62*'2017 Individual scores weighted'!CL62)</f>
        <v>6478.3379629629626</v>
      </c>
      <c r="AP62" s="62">
        <f>IF('2017 Individual scores unweight'!AP62="","",'2017 Individual scores unweight'!AP62*'2017 Individual scores weighted'!CL62)</f>
        <v>38163.299999999996</v>
      </c>
      <c r="AQ62" s="62">
        <f>IF('2017 Individual scores unweight'!AQ62="","",'2017 Individual scores unweight'!AQ62*'2017 Individual scores weighted'!CL62)</f>
        <v>15076.859259259258</v>
      </c>
      <c r="AR62" s="62">
        <f>IF('2017 Individual scores unweight'!AR62="","",'2017 Individual scores unweight'!AR62*'2017 Individual scores weighted'!CL62)</f>
        <v>34249.115384615383</v>
      </c>
      <c r="AS62" s="62">
        <f>IF('2017 Individual scores unweight'!AS62="","",'2017 Individual scores unweight'!AS62*'2017 Individual scores weighted'!CL62)</f>
        <v>20114.559829059828</v>
      </c>
      <c r="AT62" s="62">
        <f>IF('2017 Individual scores unweight'!AT62="","",'2017 Individual scores unweight'!AT62*'2017 Individual scores weighted'!CL62)</f>
        <v>37220.996296296296</v>
      </c>
      <c r="AU62" s="62">
        <f>IF('2017 Individual scores unweight'!AU62="","",'2017 Individual scores unweight'!AU62*'2017 Individual scores weighted'!CL62)</f>
        <v>48057.488888888889</v>
      </c>
      <c r="AV62" s="62">
        <f>IF('2017 Individual scores unweight'!AV62="","",'2017 Individual scores unweight'!AV62*'2017 Individual scores weighted'!CL62)</f>
        <v>33922.933333333327</v>
      </c>
      <c r="AW62" s="62">
        <f>IF('2017 Individual scores unweight'!AW62="","",'2017 Individual scores unweight'!AW62*'2017 Individual scores weighted'!CL62)</f>
        <v>43345.970370370371</v>
      </c>
      <c r="AX62" s="62">
        <f>IF('2017 Individual scores unweight'!AX62="","",'2017 Individual scores unweight'!AX62*'2017 Individual scores weighted'!CL62)</f>
        <v>24499.896296296294</v>
      </c>
      <c r="AY62" s="62">
        <f>IF('2017 Individual scores unweight'!AY62="","",'2017 Individual scores unweight'!AY62*'2017 Individual scores weighted'!CL62)</f>
        <v>12115.333333333332</v>
      </c>
      <c r="AZ62" s="62">
        <f>IF('2017 Individual scores unweight'!AZ62="","",'2017 Individual scores unweight'!AZ62*'2017 Individual scores weighted'!CL62)</f>
        <v>59970.9</v>
      </c>
      <c r="BA62" s="62">
        <f>IF('2017 Individual scores unweight'!BA62="","",'2017 Individual scores unweight'!BA62*'2017 Individual scores weighted'!CL62)</f>
        <v>44941.155925925923</v>
      </c>
      <c r="BB62" s="62">
        <f>IF('2017 Individual scores unweight'!BB62="","",'2017 Individual scores unweight'!BB62*'2017 Individual scores weighted'!CL62)</f>
        <v>63605.499999999993</v>
      </c>
      <c r="BC62" s="62">
        <f>IF('2017 Individual scores unweight'!BC62="","",'2017 Individual scores unweight'!BC62*'2017 Individual scores weighted'!CL62)</f>
        <v>47586.337037037032</v>
      </c>
      <c r="BD62" s="62">
        <f>IF('2017 Individual scores unweight'!BD62="","",'2017 Individual scores unweight'!BD62*'2017 Individual scores weighted'!CL62)</f>
        <v>59062.25</v>
      </c>
      <c r="BE62" s="62">
        <f>IF('2017 Individual scores unweight'!BE62="","",'2017 Individual scores unweight'!BE62*'2017 Individual scores weighted'!CL62)</f>
        <v>43918.083333333328</v>
      </c>
      <c r="BF62" s="62">
        <f>IF('2017 Individual scores unweight'!BF62="","",'2017 Individual scores unweight'!BF62*'2017 Individual scores weighted'!CL62)</f>
        <v>54518.999999999993</v>
      </c>
      <c r="BG62" s="62">
        <f>IF('2017 Individual scores unweight'!BG62="","",'2017 Individual scores unweight'!BG62*'2017 Individual scores weighted'!CL62)</f>
        <v>41898.861111111109</v>
      </c>
      <c r="BH62" s="62">
        <f>IF('2017 Individual scores unweight'!BH62="","",'2017 Individual scores unweight'!BH62*'2017 Individual scores weighted'!CL62)</f>
        <v>59062.25</v>
      </c>
      <c r="BI62" s="62">
        <f>IF('2017 Individual scores unweight'!BI62="","",'2017 Individual scores unweight'!BI62*'2017 Individual scores weighted'!CL62)</f>
        <v>40889.249999999993</v>
      </c>
      <c r="BJ62" s="62">
        <f>IF('2017 Individual scores unweight'!BJ62="","",'2017 Individual scores unweight'!BJ62*'2017 Individual scores weighted'!CL62)</f>
        <v>63605.499999999993</v>
      </c>
      <c r="BK62" s="62">
        <f>IF('2017 Individual scores unweight'!BK62="","",'2017 Individual scores unweight'!BK62*'2017 Individual scores weighted'!CL62)</f>
        <v>50413.248148148137</v>
      </c>
      <c r="BL62" s="62">
        <f>IF('2017 Individual scores unweight'!BL62="","",'2017 Individual scores unweight'!BL62*'2017 Individual scores weighted'!CL62)</f>
        <v>53307.46666666666</v>
      </c>
      <c r="BM62" s="62">
        <f>IF('2017 Individual scores unweight'!BM62="","",'2017 Individual scores unweight'!BM62*'2017 Individual scores weighted'!CL62)</f>
        <v>21201.833333333328</v>
      </c>
      <c r="BN62" s="62">
        <f>IF('2017 Individual scores unweight'!BN62="","",'2017 Individual scores unweight'!BN62*'2017 Individual scores weighted'!CL62)</f>
        <v>8581.6944444444453</v>
      </c>
      <c r="BO62" s="62">
        <f>IF('2017 Individual scores unweight'!BO62="","",'2017 Individual scores unweight'!BO62*'2017 Individual scores weighted'!CL62)</f>
        <v>5552.8611111111113</v>
      </c>
      <c r="BP62" s="62">
        <f>IF('2017 Individual scores unweight'!BP62="","",'2017 Individual scores unweight'!BP62*'2017 Individual scores weighted'!CL62)</f>
        <v>9086.4999999999982</v>
      </c>
      <c r="BQ62" s="62">
        <f>IF('2017 Individual scores unweight'!BQ62="","",'2017 Individual scores unweight'!BQ62*'2017 Individual scores weighted'!CL62)</f>
        <v>7067.2777777777774</v>
      </c>
      <c r="BR62" s="62">
        <f>IF('2017 Individual scores unweight'!BR62="","",'2017 Individual scores unweight'!BR62*'2017 Individual scores weighted'!CL62)</f>
        <v>23221.055555555551</v>
      </c>
      <c r="BS62" s="62">
        <f>IF('2017 Individual scores unweight'!BS62="","",'2017 Individual scores unweight'!BS62*'2017 Individual scores weighted'!CL62)</f>
        <v>24264.320370370366</v>
      </c>
      <c r="BT62" s="62">
        <f>IF('2017 Individual scores unweight'!BT62="","",'2017 Individual scores unweight'!BT62*'2017 Individual scores weighted'!CL62)</f>
        <v>32509.477777777774</v>
      </c>
      <c r="BU62" s="62">
        <f>IF('2017 Individual scores unweight'!BU62="","",'2017 Individual scores unweight'!BU62*'2017 Individual scores weighted'!CL62)</f>
        <v>25442.199999999993</v>
      </c>
      <c r="BV62" s="62">
        <f>IF('2017 Individual scores unweight'!BV62="","",'2017 Individual scores unweight'!BV62*'2017 Individual scores weighted'!CL62)</f>
        <v>24499.896296296294</v>
      </c>
      <c r="BW62" s="62">
        <f>IF('2017 Individual scores unweight'!BW62="","",'2017 Individual scores unweight'!BW62*'2017 Individual scores weighted'!CL62)</f>
        <v>14605.707407407408</v>
      </c>
      <c r="BX62" s="62">
        <f>IF('2017 Individual scores unweight'!BX62="","",'2017 Individual scores unweight'!BX62*'2017 Individual scores weighted'!CL62)</f>
        <v>50884.399999999994</v>
      </c>
      <c r="BY62" s="62">
        <f>IF('2017 Individual scores unweight'!BY62="","",'2017 Individual scores unweight'!BY62*'2017 Individual scores weighted'!CL62)</f>
        <v>52769.0074074074</v>
      </c>
      <c r="BZ62" s="62">
        <f>IF('2017 Individual scores unweight'!BZ62="","",'2017 Individual scores unweight'!BZ62*'2017 Individual scores weighted'!CL62)</f>
        <v>47586.337037037032</v>
      </c>
      <c r="CA62" s="62">
        <f>IF('2017 Individual scores unweight'!CA62="","",'2017 Individual scores unweight'!CA62*'2017 Individual scores weighted'!CL62)</f>
        <v>52297.855555555558</v>
      </c>
      <c r="CB62" s="62">
        <f>IF('2017 Individual scores unweight'!CB62="","",'2017 Individual scores unweight'!CB62*'2017 Individual scores weighted'!CL62)</f>
        <v>55124.766666666663</v>
      </c>
      <c r="CC62" s="62">
        <f>IF('2017 Individual scores unweight'!CC62="","",'2017 Individual scores unweight'!CC62*'2017 Individual scores weighted'!CL62)</f>
        <v>27259.499999999996</v>
      </c>
      <c r="CD62" s="62">
        <f>IF('2017 Individual scores unweight'!CD62="","",'2017 Individual scores unweight'!CD62*'2017 Individual scores weighted'!CL62)</f>
        <v>40889.25</v>
      </c>
      <c r="CE62" s="62">
        <f>IF('2017 Individual scores unweight'!CE62="","",'2017 Individual scores unweight'!CE62*'2017 Individual scores weighted'!CL62)</f>
        <v>23725.861111111106</v>
      </c>
      <c r="CF62" s="62">
        <f>IF('2017 Individual scores unweight'!CF62="","",'2017 Individual scores unweight'!CF62*'2017 Individual scores weighted'!CL62)</f>
        <v>24463.653846153848</v>
      </c>
      <c r="CG62" s="62">
        <f>IF('2017 Individual scores unweight'!CG62="","",'2017 Individual scores unweight'!CG62*'2017 Individual scores weighted'!CL62)</f>
        <v>13590.918803418801</v>
      </c>
      <c r="CH62" s="62">
        <f>IF('2017 Individual scores unweight'!CH62="","",'2017 Individual scores unweight'!CH62*'2017 Individual scores weighted'!CL62)</f>
        <v>55124.766666666663</v>
      </c>
      <c r="CI62" s="62">
        <f>IF('2017 Individual scores unweight'!CI62="","",'2017 Individual scores unweight'!CI62*'2017 Individual scores weighted'!CL62)</f>
        <v>24499.896296296294</v>
      </c>
      <c r="CJ62" s="62">
        <f>IF('2017 Individual scores unweight'!CJ62="","",'2017 Individual scores unweight'!CJ62*'2017 Individual scores weighted'!CL62)</f>
        <v>50884.399999999994</v>
      </c>
      <c r="CK62" s="62">
        <f>IF('2017 Individual scores unweight'!CK62="","",'2017 Individual scores unweight'!CK62*'2017 Individual scores weighted'!CL62)</f>
        <v>28269.111111111109</v>
      </c>
      <c r="CL62">
        <v>636.05499999999995</v>
      </c>
    </row>
    <row r="63" spans="1:90">
      <c r="A63" s="60" t="s">
        <v>110</v>
      </c>
      <c r="B63" s="61" t="s">
        <v>171</v>
      </c>
      <c r="C63" s="62">
        <f>IF('2017 Individual scores unweight'!C63="","",'2017 Individual scores unweight'!C63*'2017 Individual scores weighted'!CL63)</f>
        <v>841480.3</v>
      </c>
      <c r="D63" s="62">
        <f>IF('2017 Individual scores unweight'!D63="","",'2017 Individual scores unweight'!D63*'2017 Individual scores weighted'!CL63)</f>
        <v>664873.32345679007</v>
      </c>
      <c r="E63" s="62">
        <f>IF('2017 Individual scores unweight'!E63="","",'2017 Individual scores unweight'!E63*'2017 Individual scores weighted'!CL63)</f>
        <v>841480.3</v>
      </c>
      <c r="F63" s="62">
        <f>IF('2017 Individual scores unweight'!F63="","",'2017 Individual scores unweight'!F63*'2017 Individual scores weighted'!CL63)</f>
        <v>592152.80370370368</v>
      </c>
      <c r="G63" s="62">
        <f>IF('2017 Individual scores unweight'!G63="","",'2017 Individual scores unweight'!G63*'2017 Individual scores weighted'!CL63)</f>
        <v>841480.3</v>
      </c>
      <c r="H63" s="62">
        <f>IF('2017 Individual scores unweight'!H63="","",'2017 Individual scores unweight'!H63*'2017 Individual scores weighted'!CL63)</f>
        <v>631110.22499999998</v>
      </c>
      <c r="I63" s="62">
        <f>IF('2017 Individual scores unweight'!I63="","",'2017 Individual scores unweight'!I63*'2017 Individual scores weighted'!CL63)</f>
        <v>794731.39444444445</v>
      </c>
      <c r="J63" s="62">
        <f>IF('2017 Individual scores unweight'!J63="","",'2017 Individual scores unweight'!J63*'2017 Individual scores weighted'!CL63)</f>
        <v>698483.64771241834</v>
      </c>
      <c r="K63" s="62">
        <f>IF('2017 Individual scores unweight'!K63="","",'2017 Individual scores unweight'!K63*'2017 Individual scores weighted'!CL63)</f>
        <v>638901.70925925928</v>
      </c>
      <c r="L63" s="62">
        <f>IF('2017 Individual scores unweight'!L63="","",'2017 Individual scores unweight'!L63*'2017 Individual scores weighted'!CL63)</f>
        <v>566181.18950617278</v>
      </c>
      <c r="M63" s="62">
        <f>IF('2017 Individual scores unweight'!M63="","",'2017 Individual scores unweight'!M63*'2017 Individual scores weighted'!CL63)</f>
        <v>841480.3</v>
      </c>
      <c r="N63" s="62">
        <f>IF('2017 Individual scores unweight'!N63="","",'2017 Individual scores unweight'!N63*'2017 Individual scores weighted'!CL63)</f>
        <v>571375.51234567899</v>
      </c>
      <c r="O63" s="62">
        <f>IF('2017 Individual scores unweight'!O63="","",'2017 Individual scores unweight'!O63*'2017 Individual scores weighted'!CL63)</f>
        <v>841480.3</v>
      </c>
      <c r="P63" s="62">
        <f>IF('2017 Individual scores unweight'!P63="","",'2017 Individual scores unweight'!P63*'2017 Individual scores weighted'!CL63)</f>
        <v>509043.63827160496</v>
      </c>
      <c r="Q63" s="62">
        <f>IF('2017 Individual scores unweight'!Q63="","",'2017 Individual scores unweight'!Q63*'2017 Individual scores weighted'!CL63)</f>
        <v>841480.3</v>
      </c>
      <c r="R63" s="62">
        <f>IF('2017 Individual scores unweight'!R63="","",'2017 Individual scores unweight'!R63*'2017 Individual scores weighted'!CL63)</f>
        <v>535015.2524691358</v>
      </c>
      <c r="S63" s="62">
        <f>IF('2017 Individual scores unweight'!S63="","",'2017 Individual scores unweight'!S63*'2017 Individual scores weighted'!CL63)</f>
        <v>766682.05111111118</v>
      </c>
      <c r="T63" s="62">
        <f>IF('2017 Individual scores unweight'!T63="","",'2017 Individual scores unweight'!T63*'2017 Individual scores weighted'!CL63)</f>
        <v>567621.63197427115</v>
      </c>
      <c r="U63" s="62">
        <f>IF('2017 Individual scores unweight'!U63="","",'2017 Individual scores unweight'!U63*'2017 Individual scores weighted'!CL63)</f>
        <v>841480.3</v>
      </c>
      <c r="V63" s="62">
        <f>IF('2017 Individual scores unweight'!V63="","",'2017 Individual scores unweight'!V63*'2017 Individual scores weighted'!CL63)</f>
        <v>592152.80370370368</v>
      </c>
      <c r="W63" s="62">
        <f>IF('2017 Individual scores unweight'!W63="","",'2017 Individual scores unweight'!W63*'2017 Individual scores weighted'!CL63)</f>
        <v>794731.39444444445</v>
      </c>
      <c r="X63" s="62">
        <f>IF('2017 Individual scores unweight'!X63="","",'2017 Individual scores unweight'!X63*'2017 Individual scores weighted'!CL63)</f>
        <v>538987.38169934636</v>
      </c>
      <c r="Y63" s="62">
        <f>IF('2017 Individual scores unweight'!Y63="","",'2017 Individual scores unweight'!Y63*'2017 Individual scores weighted'!CL63)</f>
        <v>560986.86666666658</v>
      </c>
      <c r="Z63" s="62">
        <f>IF('2017 Individual scores unweight'!Z63="","",'2017 Individual scores unweight'!Z63*'2017 Individual scores weighted'!CL63)</f>
        <v>487524.30079365079</v>
      </c>
      <c r="AA63" s="62">
        <f>IF('2017 Individual scores unweight'!AA63="","",'2017 Individual scores unweight'!AA63*'2017 Individual scores weighted'!CL63)</f>
        <v>794731.39444444445</v>
      </c>
      <c r="AB63" s="62">
        <f>IF('2017 Individual scores unweight'!AB63="","",'2017 Individual scores unweight'!AB63*'2017 Individual scores weighted'!CL63)</f>
        <v>632485.19281045755</v>
      </c>
      <c r="AC63" s="62">
        <f>IF('2017 Individual scores unweight'!AC63="","",'2017 Individual scores unweight'!AC63*'2017 Individual scores weighted'!CL63)</f>
        <v>841480.3</v>
      </c>
      <c r="AD63" s="62">
        <f>IF('2017 Individual scores unweight'!AD63="","",'2017 Individual scores unweight'!AD63*'2017 Individual scores weighted'!CL63)</f>
        <v>586958.4808641976</v>
      </c>
      <c r="AE63" s="62">
        <f>IF('2017 Individual scores unweight'!AE63="","",'2017 Individual scores unweight'!AE63*'2017 Individual scores weighted'!CL63)</f>
        <v>607735.77222222218</v>
      </c>
      <c r="AF63" s="62">
        <f>IF('2017 Individual scores unweight'!AF63="","",'2017 Individual scores unweight'!AF63*'2017 Individual scores weighted'!CL63)</f>
        <v>560986.86666666658</v>
      </c>
      <c r="AG63" s="62">
        <f>IF('2017 Individual scores unweight'!AG63="","",'2017 Individual scores unweight'!AG63*'2017 Individual scores weighted'!CL63)</f>
        <v>597347.12654320989</v>
      </c>
      <c r="AH63" s="62">
        <f>IF('2017 Individual scores unweight'!AH63="","",'2017 Individual scores unweight'!AH63*'2017 Individual scores weighted'!CL63)</f>
        <v>841480.3</v>
      </c>
      <c r="AI63" s="62">
        <f>IF('2017 Individual scores unweight'!AI63="","",'2017 Individual scores unweight'!AI63*'2017 Individual scores weighted'!CL63)</f>
        <v>711622.22901234566</v>
      </c>
      <c r="AJ63" s="62">
        <f>IF('2017 Individual scores unweight'!AJ63="","",'2017 Individual scores unweight'!AJ63*'2017 Individual scores weighted'!CL63)</f>
        <v>841480.3</v>
      </c>
      <c r="AK63" s="62">
        <f>IF('2017 Individual scores unweight'!AK63="","",'2017 Individual scores unweight'!AK63*'2017 Individual scores weighted'!CL63)</f>
        <v>633707.38641975296</v>
      </c>
      <c r="AL63" s="62">
        <f>IF('2017 Individual scores unweight'!AL63="","",'2017 Individual scores unweight'!AL63*'2017 Individual scores weighted'!CL63)</f>
        <v>794731.39444444445</v>
      </c>
      <c r="AM63" s="62">
        <f>IF('2017 Individual scores unweight'!AM63="","",'2017 Individual scores unweight'!AM63*'2017 Individual scores weighted'!CL63)</f>
        <v>439989.69934640522</v>
      </c>
      <c r="AN63" s="62">
        <f>IF('2017 Individual scores unweight'!AN63="","",'2017 Individual scores unweight'!AN63*'2017 Individual scores weighted'!CL63)</f>
        <v>692983.77647058817</v>
      </c>
      <c r="AO63" s="62">
        <f>IF('2017 Individual scores unweight'!AO63="","",'2017 Individual scores unweight'!AO63*'2017 Individual scores weighted'!CL63)</f>
        <v>474167.47063492058</v>
      </c>
      <c r="AP63" s="62">
        <f>IF('2017 Individual scores unweight'!AP63="","",'2017 Individual scores unweight'!AP63*'2017 Individual scores weighted'!CL63)</f>
        <v>841480.3</v>
      </c>
      <c r="AQ63" s="62">
        <f>IF('2017 Individual scores unweight'!AQ63="","",'2017 Individual scores unweight'!AQ63*'2017 Individual scores weighted'!CL63)</f>
        <v>505988.15424836602</v>
      </c>
      <c r="AR63" s="62">
        <f>IF('2017 Individual scores unweight'!AR63="","",'2017 Individual scores unweight'!AR63*'2017 Individual scores weighted'!CL63)</f>
        <v>742482.6176470588</v>
      </c>
      <c r="AS63" s="62">
        <f>IF('2017 Individual scores unweight'!AS63="","",'2017 Individual scores unweight'!AS63*'2017 Individual scores weighted'!CL63)</f>
        <v>543456.02708333323</v>
      </c>
      <c r="AT63" s="62">
        <f>IF('2017 Individual scores unweight'!AT63="","",'2017 Individual scores unweight'!AT63*'2017 Individual scores weighted'!CL63)</f>
        <v>602541.44938271597</v>
      </c>
      <c r="AU63" s="62">
        <f>IF('2017 Individual scores unweight'!AU63="","",'2017 Individual scores unweight'!AU63*'2017 Individual scores weighted'!CL63)</f>
        <v>519432.28395061725</v>
      </c>
      <c r="AV63" s="62">
        <f>IF('2017 Individual scores unweight'!AV63="","",'2017 Individual scores unweight'!AV63*'2017 Individual scores weighted'!CL63)</f>
        <v>489488.54052287579</v>
      </c>
      <c r="AW63" s="62">
        <f>IF('2017 Individual scores unweight'!AW63="","",'2017 Individual scores unweight'!AW63*'2017 Individual scores weighted'!CL63)</f>
        <v>706427.90617283946</v>
      </c>
      <c r="AX63" s="62">
        <f>IF('2017 Individual scores unweight'!AX63="","",'2017 Individual scores unweight'!AX63*'2017 Individual scores weighted'!CL63)</f>
        <v>493460.6697530864</v>
      </c>
      <c r="AY63" s="62">
        <f>IF('2017 Individual scores unweight'!AY63="","",'2017 Individual scores unweight'!AY63*'2017 Individual scores weighted'!CL63)</f>
        <v>488266.3469135802</v>
      </c>
      <c r="AZ63" s="62">
        <f>IF('2017 Individual scores unweight'!AZ63="","",'2017 Individual scores unweight'!AZ63*'2017 Individual scores weighted'!CL63)</f>
        <v>738632.7077777778</v>
      </c>
      <c r="BA63" s="62">
        <f>IF('2017 Individual scores unweight'!BA63="","",'2017 Individual scores unweight'!BA63*'2017 Individual scores weighted'!CL63)</f>
        <v>606047.61729938257</v>
      </c>
      <c r="BB63" s="62">
        <f>IF('2017 Individual scores unweight'!BB63="","",'2017 Individual scores unweight'!BB63*'2017 Individual scores weighted'!CL63)</f>
        <v>794731.39444444445</v>
      </c>
      <c r="BC63" s="62">
        <f>IF('2017 Individual scores unweight'!BC63="","",'2017 Individual scores unweight'!BC63*'2017 Individual scores weighted'!CL63)</f>
        <v>602541.44938271597</v>
      </c>
      <c r="BD63" s="62">
        <f>IF('2017 Individual scores unweight'!BD63="","",'2017 Individual scores unweight'!BD63*'2017 Individual scores weighted'!CL63)</f>
        <v>794731.39444444445</v>
      </c>
      <c r="BE63" s="62">
        <f>IF('2017 Individual scores unweight'!BE63="","",'2017 Individual scores unweight'!BE63*'2017 Individual scores weighted'!CL63)</f>
        <v>576569.83518518519</v>
      </c>
      <c r="BF63" s="62">
        <f>IF('2017 Individual scores unweight'!BF63="","",'2017 Individual scores unweight'!BF63*'2017 Individual scores weighted'!CL63)</f>
        <v>607735.77222222218</v>
      </c>
      <c r="BG63" s="62">
        <f>IF('2017 Individual scores unweight'!BG63="","",'2017 Individual scores unweight'!BG63*'2017 Individual scores weighted'!CL63)</f>
        <v>560986.86666666658</v>
      </c>
      <c r="BH63" s="62">
        <f>IF('2017 Individual scores unweight'!BH63="","",'2017 Individual scores unweight'!BH63*'2017 Individual scores weighted'!CL63)</f>
        <v>794731.39444444445</v>
      </c>
      <c r="BI63" s="62">
        <f>IF('2017 Individual scores unweight'!BI63="","",'2017 Individual scores unweight'!BI63*'2017 Individual scores weighted'!CL63)</f>
        <v>618124.41790123447</v>
      </c>
      <c r="BJ63" s="62">
        <f>IF('2017 Individual scores unweight'!BJ63="","",'2017 Individual scores unweight'!BJ63*'2017 Individual scores weighted'!CL63)</f>
        <v>701233.58333333337</v>
      </c>
      <c r="BK63" s="62">
        <f>IF('2017 Individual scores unweight'!BK63="","",'2017 Individual scores unweight'!BK63*'2017 Individual scores weighted'!CL63)</f>
        <v>672015.51736111112</v>
      </c>
      <c r="BL63" s="62">
        <f>IF('2017 Individual scores unweight'!BL63="","",'2017 Individual scores unweight'!BL63*'2017 Individual scores weighted'!CL63)</f>
        <v>692983.77647058829</v>
      </c>
      <c r="BM63" s="62">
        <f>IF('2017 Individual scores unweight'!BM63="","",'2017 Individual scores unweight'!BM63*'2017 Individual scores weighted'!CL63)</f>
        <v>142996.65228758167</v>
      </c>
      <c r="BN63" s="62">
        <f>IF('2017 Individual scores unweight'!BN63="","",'2017 Individual scores unweight'!BN63*'2017 Individual scores weighted'!CL63)</f>
        <v>192495.49346405227</v>
      </c>
      <c r="BO63" s="62">
        <f>IF('2017 Individual scores unweight'!BO63="","",'2017 Individual scores unweight'!BO63*'2017 Individual scores weighted'!CL63)</f>
        <v>120997.1673202614</v>
      </c>
      <c r="BP63" s="62">
        <f>IF('2017 Individual scores unweight'!BP63="","",'2017 Individual scores unweight'!BP63*'2017 Individual scores weighted'!CL63)</f>
        <v>153996.39477124182</v>
      </c>
      <c r="BQ63" s="62">
        <f>IF('2017 Individual scores unweight'!BQ63="","",'2017 Individual scores unweight'!BQ63*'2017 Individual scores weighted'!CL63)</f>
        <v>131996.90980392156</v>
      </c>
      <c r="BR63" s="62">
        <f>IF('2017 Individual scores unweight'!BR63="","",'2017 Individual scores unweight'!BR63*'2017 Individual scores weighted'!CL63)</f>
        <v>509043.63827160496</v>
      </c>
      <c r="BS63" s="62">
        <f>IF('2017 Individual scores unweight'!BS63="","",'2017 Individual scores unweight'!BS63*'2017 Individual scores weighted'!CL63)</f>
        <v>489564.92762345681</v>
      </c>
      <c r="BT63" s="62">
        <f>IF('2017 Individual scores unweight'!BT63="","",'2017 Individual scores unweight'!BT63*'2017 Individual scores weighted'!CL63)</f>
        <v>431128.79567901231</v>
      </c>
      <c r="BU63" s="62">
        <f>IF('2017 Individual scores unweight'!BU63="","",'2017 Individual scores unweight'!BU63*'2017 Individual scores weighted'!CL63)</f>
        <v>483072.02407407411</v>
      </c>
      <c r="BV63" s="62">
        <f>IF('2017 Individual scores unweight'!BV63="","",'2017 Individual scores unweight'!BV63*'2017 Individual scores weighted'!CL63)</f>
        <v>524626.60679012339</v>
      </c>
      <c r="BW63" s="62">
        <f>IF('2017 Individual scores unweight'!BW63="","",'2017 Individual scores unweight'!BW63*'2017 Individual scores weighted'!CL63)</f>
        <v>519432.28395061725</v>
      </c>
      <c r="BX63" s="62">
        <f>IF('2017 Individual scores unweight'!BX63="","",'2017 Individual scores unweight'!BX63*'2017 Individual scores weighted'!CL63)</f>
        <v>727205.19753086427</v>
      </c>
      <c r="BY63" s="62">
        <f>IF('2017 Individual scores unweight'!BY63="","",'2017 Individual scores unweight'!BY63*'2017 Individual scores weighted'!CL63)</f>
        <v>763565.45740740735</v>
      </c>
      <c r="BZ63" s="62">
        <f>IF('2017 Individual scores unweight'!BZ63="","",'2017 Individual scores unweight'!BZ63*'2017 Individual scores weighted'!CL63)</f>
        <v>727205.19753086427</v>
      </c>
      <c r="CA63" s="62">
        <f>IF('2017 Individual scores unweight'!CA63="","",'2017 Individual scores unweight'!CA63*'2017 Individual scores weighted'!CL63)</f>
        <v>690844.93765432108</v>
      </c>
      <c r="CB63" s="62">
        <f>IF('2017 Individual scores unweight'!CB63="","",'2017 Individual scores unweight'!CB63*'2017 Individual scores weighted'!CL63)</f>
        <v>841480.3</v>
      </c>
      <c r="CC63" s="62">
        <f>IF('2017 Individual scores unweight'!CC63="","",'2017 Individual scores unweight'!CC63*'2017 Individual scores weighted'!CL63)</f>
        <v>535015.2524691358</v>
      </c>
      <c r="CD63" s="62">
        <f>IF('2017 Individual scores unweight'!CD63="","",'2017 Individual scores unweight'!CD63*'2017 Individual scores weighted'!CL63)</f>
        <v>560986.86666666658</v>
      </c>
      <c r="CE63" s="62">
        <f>IF('2017 Individual scores unweight'!CE63="","",'2017 Individual scores unweight'!CE63*'2017 Individual scores weighted'!CL63)</f>
        <v>506446.47685185185</v>
      </c>
      <c r="CF63" s="62">
        <f>IF('2017 Individual scores unweight'!CF63="","",'2017 Individual scores unweight'!CF63*'2017 Individual scores weighted'!CL63)</f>
        <v>593986.09411764704</v>
      </c>
      <c r="CG63" s="62">
        <f>IF('2017 Individual scores unweight'!CG63="","",'2017 Individual scores unweight'!CG63*'2017 Individual scores weighted'!CL63)</f>
        <v>444114.60277777776</v>
      </c>
      <c r="CH63" s="62">
        <f>IF('2017 Individual scores unweight'!CH63="","",'2017 Individual scores unweight'!CH63*'2017 Individual scores weighted'!CL63)</f>
        <v>747982.48888888885</v>
      </c>
      <c r="CI63" s="62">
        <f>IF('2017 Individual scores unweight'!CI63="","",'2017 Individual scores unweight'!CI63*'2017 Individual scores weighted'!CL63)</f>
        <v>350616.79166666663</v>
      </c>
      <c r="CJ63" s="62">
        <f>IF('2017 Individual scores unweight'!CJ63="","",'2017 Individual scores unweight'!CJ63*'2017 Individual scores weighted'!CL63)</f>
        <v>747982.48888888885</v>
      </c>
      <c r="CK63" s="62">
        <f>IF('2017 Individual scores unweight'!CK63="","",'2017 Individual scores unweight'!CK63*'2017 Individual scores weighted'!CL63)</f>
        <v>528846.99409722222</v>
      </c>
      <c r="CL63">
        <v>8414.8029999999999</v>
      </c>
    </row>
    <row r="64" spans="1:90">
      <c r="A64" s="60" t="s">
        <v>122</v>
      </c>
      <c r="B64" s="61" t="s">
        <v>172</v>
      </c>
      <c r="C64" s="62">
        <f>IF('2017 Individual scores unweight'!C64="","",'2017 Individual scores unweight'!C64*'2017 Individual scores weighted'!CL64)</f>
        <v>158827.81818181818</v>
      </c>
      <c r="D64" s="62">
        <f>IF('2017 Individual scores unweight'!D64="","",'2017 Individual scores unweight'!D64*'2017 Individual scores weighted'!CL64)</f>
        <v>130591.76161616163</v>
      </c>
      <c r="E64" s="62">
        <f>IF('2017 Individual scores unweight'!E64="","",'2017 Individual scores unweight'!E64*'2017 Individual scores weighted'!CL64)</f>
        <v>158827.81818181818</v>
      </c>
      <c r="F64" s="62">
        <f>IF('2017 Individual scores unweight'!F64="","",'2017 Individual scores unweight'!F64*'2017 Individual scores weighted'!CL64)</f>
        <v>141180.28282828286</v>
      </c>
      <c r="G64" s="62">
        <f>IF('2017 Individual scores unweight'!G64="","",'2017 Individual scores unweight'!G64*'2017 Individual scores weighted'!CL64)</f>
        <v>158827.81818181818</v>
      </c>
      <c r="H64" s="62">
        <f>IF('2017 Individual scores unweight'!H64="","",'2017 Individual scores unweight'!H64*'2017 Individual scores weighted'!CL64)</f>
        <v>98826.197979797973</v>
      </c>
      <c r="I64" s="62">
        <f>IF('2017 Individual scores unweight'!I64="","",'2017 Individual scores unweight'!I64*'2017 Individual scores weighted'!CL64)</f>
        <v>139768.48000000001</v>
      </c>
      <c r="J64" s="62">
        <f>IF('2017 Individual scores unweight'!J64="","",'2017 Individual scores unweight'!J64*'2017 Individual scores weighted'!CL64)</f>
        <v>104826.36</v>
      </c>
      <c r="K64" s="62">
        <f>IF('2017 Individual scores unweight'!K64="","",'2017 Individual scores unweight'!K64*'2017 Individual scores weighted'!CL64)</f>
        <v>99218.365432098755</v>
      </c>
      <c r="L64" s="62">
        <f>IF('2017 Individual scores unweight'!L64="","",'2017 Individual scores unweight'!L64*'2017 Individual scores weighted'!CL64)</f>
        <v>118414.96222222221</v>
      </c>
      <c r="M64" s="62">
        <f>IF('2017 Individual scores unweight'!M64="","",'2017 Individual scores unweight'!M64*'2017 Individual scores weighted'!CL64)</f>
        <v>135886.02222222224</v>
      </c>
      <c r="N64" s="62">
        <f>IF('2017 Individual scores unweight'!N64="","",'2017 Individual scores unweight'!N64*'2017 Individual scores weighted'!CL64)</f>
        <v>97061.444444444453</v>
      </c>
      <c r="O64" s="62">
        <f>IF('2017 Individual scores unweight'!O64="","",'2017 Individual scores unweight'!O64*'2017 Individual scores weighted'!CL64)</f>
        <v>155298.31111111111</v>
      </c>
      <c r="P64" s="62">
        <f>IF('2017 Individual scores unweight'!P64="","",'2017 Individual scores unweight'!P64*'2017 Individual scores weighted'!CL64)</f>
        <v>116473.73333333332</v>
      </c>
      <c r="Q64" s="62">
        <f>IF('2017 Individual scores unweight'!Q64="","",'2017 Individual scores unweight'!Q64*'2017 Individual scores weighted'!CL64)</f>
        <v>174710.6</v>
      </c>
      <c r="R64" s="62">
        <f>IF('2017 Individual scores unweight'!R64="","",'2017 Individual scores unweight'!R64*'2017 Individual scores weighted'!CL64)</f>
        <v>121767.99393939393</v>
      </c>
      <c r="S64" s="62">
        <f>IF('2017 Individual scores unweight'!S64="","",'2017 Individual scores unweight'!S64*'2017 Individual scores weighted'!CL64)</f>
        <v>147392.21527272728</v>
      </c>
      <c r="T64" s="62">
        <f>IF('2017 Individual scores unweight'!T64="","",'2017 Individual scores unweight'!T64*'2017 Individual scores weighted'!CL64)</f>
        <v>122246.99847041846</v>
      </c>
      <c r="U64" s="62">
        <f>IF('2017 Individual scores unweight'!U64="","",'2017 Individual scores unweight'!U64*'2017 Individual scores weighted'!CL64)</f>
        <v>174710.6</v>
      </c>
      <c r="V64" s="62">
        <f>IF('2017 Individual scores unweight'!V64="","",'2017 Individual scores unweight'!V64*'2017 Individual scores weighted'!CL64)</f>
        <v>121767.99393939393</v>
      </c>
      <c r="W64" s="62">
        <f>IF('2017 Individual scores unweight'!W64="","",'2017 Individual scores unweight'!W64*'2017 Individual scores weighted'!CL64)</f>
        <v>139768.48000000001</v>
      </c>
      <c r="X64" s="62">
        <f>IF('2017 Individual scores unweight'!X64="","",'2017 Individual scores unweight'!X64*'2017 Individual scores weighted'!CL64)</f>
        <v>116473.73333333332</v>
      </c>
      <c r="Y64" s="62">
        <f>IF('2017 Individual scores unweight'!Y64="","",'2017 Individual scores unweight'!Y64*'2017 Individual scores weighted'!CL64)</f>
        <v>142945.03636363638</v>
      </c>
      <c r="Z64" s="62">
        <f>IF('2017 Individual scores unweight'!Z64="","",'2017 Individual scores unweight'!Z64*'2017 Individual scores weighted'!CL64)</f>
        <v>129415.25925925926</v>
      </c>
      <c r="AA64" s="62">
        <f>IF('2017 Individual scores unweight'!AA64="","",'2017 Individual scores unweight'!AA64*'2017 Individual scores weighted'!CL64)</f>
        <v>104826.36</v>
      </c>
      <c r="AB64" s="62">
        <f>IF('2017 Individual scores unweight'!AB64="","",'2017 Individual scores unweight'!AB64*'2017 Individual scores weighted'!CL64)</f>
        <v>110927.36507936509</v>
      </c>
      <c r="AC64" s="62">
        <f>IF('2017 Individual scores unweight'!AC64="","",'2017 Individual scores unweight'!AC64*'2017 Individual scores weighted'!CL64)</f>
        <v>174710.6</v>
      </c>
      <c r="AD64" s="62">
        <f>IF('2017 Individual scores unweight'!AD64="","",'2017 Individual scores unweight'!AD64*'2017 Individual scores weighted'!CL64)</f>
        <v>132650.64074074072</v>
      </c>
      <c r="AE64" s="62">
        <f>IF('2017 Individual scores unweight'!AE64="","",'2017 Individual scores unweight'!AE64*'2017 Individual scores weighted'!CL64)</f>
        <v>124238.6488888889</v>
      </c>
      <c r="AF64" s="62">
        <f>IF('2017 Individual scores unweight'!AF64="","",'2017 Individual scores unweight'!AF64*'2017 Individual scores weighted'!CL64)</f>
        <v>112591.27555555555</v>
      </c>
      <c r="AG64" s="62">
        <f>IF('2017 Individual scores unweight'!AG64="","",'2017 Individual scores unweight'!AG64*'2017 Individual scores weighted'!CL64)</f>
        <v>118900.26944444445</v>
      </c>
      <c r="AH64" s="62">
        <f>IF('2017 Individual scores unweight'!AH64="","",'2017 Individual scores unweight'!AH64*'2017 Individual scores weighted'!CL64)</f>
        <v>160151.3833333333</v>
      </c>
      <c r="AI64" s="62">
        <f>IF('2017 Individual scores unweight'!AI64="","",'2017 Individual scores unweight'!AI64*'2017 Individual scores weighted'!CL64)</f>
        <v>125297.501010101</v>
      </c>
      <c r="AJ64" s="62">
        <f>IF('2017 Individual scores unweight'!AJ64="","",'2017 Individual scores unweight'!AJ64*'2017 Individual scores weighted'!CL64)</f>
        <v>149751.94285714286</v>
      </c>
      <c r="AK64" s="62">
        <f>IF('2017 Individual scores unweight'!AK64="","",'2017 Individual scores unweight'!AK64*'2017 Individual scores weighted'!CL64)</f>
        <v>105380.99682539683</v>
      </c>
      <c r="AL64" s="62">
        <f>IF('2017 Individual scores unweight'!AL64="","",'2017 Individual scores unweight'!AL64*'2017 Individual scores weighted'!CL64)</f>
        <v>174710.6</v>
      </c>
      <c r="AM64" s="62">
        <f>IF('2017 Individual scores unweight'!AM64="","",'2017 Individual scores unweight'!AM64*'2017 Individual scores weighted'!CL64)</f>
        <v>126179.87777777776</v>
      </c>
      <c r="AN64" s="62">
        <f>IF('2017 Individual scores unweight'!AN64="","",'2017 Individual scores unweight'!AN64*'2017 Individual scores weighted'!CL64)</f>
        <v>139768.48000000001</v>
      </c>
      <c r="AO64" s="62">
        <f>IF('2017 Individual scores unweight'!AO64="","",'2017 Individual scores unweight'!AO64*'2017 Individual scores weighted'!CL64)</f>
        <v>100943.90222222223</v>
      </c>
      <c r="AP64" s="62">
        <f>IF('2017 Individual scores unweight'!AP64="","",'2017 Individual scores unweight'!AP64*'2017 Individual scores weighted'!CL64)</f>
        <v>158827.81818181818</v>
      </c>
      <c r="AQ64" s="62">
        <f>IF('2017 Individual scores unweight'!AQ64="","",'2017 Individual scores unweight'!AQ64*'2017 Individual scores weighted'!CL64)</f>
        <v>112944.22626262627</v>
      </c>
      <c r="AR64" s="62">
        <f>IF('2017 Individual scores unweight'!AR64="","",'2017 Individual scores unweight'!AR64*'2017 Individual scores weighted'!CL64)</f>
        <v>157239.54</v>
      </c>
      <c r="AS64" s="62">
        <f>IF('2017 Individual scores unweight'!AS64="","",'2017 Individual scores unweight'!AS64*'2017 Individual scores weighted'!CL64)</f>
        <v>93178.986666666664</v>
      </c>
      <c r="AT64" s="62">
        <f>IF('2017 Individual scores unweight'!AT64="","",'2017 Individual scores unweight'!AT64*'2017 Individual scores weighted'!CL64)</f>
        <v>129415.25925925926</v>
      </c>
      <c r="AU64" s="62">
        <f>IF('2017 Individual scores unweight'!AU64="","",'2017 Individual scores unweight'!AU64*'2017 Individual scores weighted'!CL64)</f>
        <v>135886.02222222221</v>
      </c>
      <c r="AV64" s="62">
        <f>IF('2017 Individual scores unweight'!AV64="","",'2017 Individual scores unweight'!AV64*'2017 Individual scores weighted'!CL64)</f>
        <v>120003.24040404039</v>
      </c>
      <c r="AW64" s="62">
        <f>IF('2017 Individual scores unweight'!AW64="","",'2017 Individual scores unweight'!AW64*'2017 Individual scores weighted'!CL64)</f>
        <v>145592.16666666666</v>
      </c>
      <c r="AX64" s="62">
        <f>IF('2017 Individual scores unweight'!AX64="","",'2017 Individual scores unweight'!AX64*'2017 Individual scores weighted'!CL64)</f>
        <v>145592.16666666666</v>
      </c>
      <c r="AY64" s="62">
        <f>IF('2017 Individual scores unweight'!AY64="","",'2017 Individual scores unweight'!AY64*'2017 Individual scores weighted'!CL64)</f>
        <v>60663.402777777774</v>
      </c>
      <c r="AZ64" s="62">
        <f>IF('2017 Individual scores unweight'!AZ64="","",'2017 Individual scores unweight'!AZ64*'2017 Individual scores weighted'!CL64)</f>
        <v>149404.03430303029</v>
      </c>
      <c r="BA64" s="62">
        <f>IF('2017 Individual scores unweight'!BA64="","",'2017 Individual scores unweight'!BA64*'2017 Individual scores weighted'!CL64)</f>
        <v>117802.62075741541</v>
      </c>
      <c r="BB64" s="62">
        <f>IF('2017 Individual scores unweight'!BB64="","",'2017 Individual scores unweight'!BB64*'2017 Individual scores weighted'!CL64)</f>
        <v>158827.81818181818</v>
      </c>
      <c r="BC64" s="62">
        <f>IF('2017 Individual scores unweight'!BC64="","",'2017 Individual scores unweight'!BC64*'2017 Individual scores weighted'!CL64)</f>
        <v>116473.73333333332</v>
      </c>
      <c r="BD64" s="62">
        <f>IF('2017 Individual scores unweight'!BD64="","",'2017 Individual scores unweight'!BD64*'2017 Individual scores weighted'!CL64)</f>
        <v>157239.54</v>
      </c>
      <c r="BE64" s="62">
        <f>IF('2017 Individual scores unweight'!BE64="","",'2017 Individual scores unweight'!BE64*'2017 Individual scores weighted'!CL64)</f>
        <v>124238.6488888889</v>
      </c>
      <c r="BF64" s="62">
        <f>IF('2017 Individual scores unweight'!BF64="","",'2017 Individual scores unweight'!BF64*'2017 Individual scores weighted'!CL64)</f>
        <v>139768.48000000001</v>
      </c>
      <c r="BG64" s="62">
        <f>IF('2017 Individual scores unweight'!BG64="","",'2017 Individual scores unweight'!BG64*'2017 Individual scores weighted'!CL64)</f>
        <v>99218.365432098755</v>
      </c>
      <c r="BH64" s="62">
        <f>IF('2017 Individual scores unweight'!BH64="","",'2017 Individual scores unweight'!BH64*'2017 Individual scores weighted'!CL64)</f>
        <v>116473.73333333332</v>
      </c>
      <c r="BI64" s="62">
        <f>IF('2017 Individual scores unweight'!BI64="","",'2017 Individual scores unweight'!BI64*'2017 Individual scores weighted'!CL64)</f>
        <v>122020.10158730157</v>
      </c>
      <c r="BJ64" s="62">
        <f>IF('2017 Individual scores unweight'!BJ64="","",'2017 Individual scores unweight'!BJ64*'2017 Individual scores weighted'!CL64)</f>
        <v>174710.6</v>
      </c>
      <c r="BK64" s="62">
        <f>IF('2017 Individual scores unweight'!BK64="","",'2017 Individual scores unweight'!BK64*'2017 Individual scores weighted'!CL64)</f>
        <v>127062.25454545456</v>
      </c>
      <c r="BL64" s="62">
        <f>IF('2017 Individual scores unweight'!BL64="","",'2017 Individual scores unweight'!BL64*'2017 Individual scores weighted'!CL64)</f>
        <v>98987.26675485009</v>
      </c>
      <c r="BM64" s="62">
        <f>IF('2017 Individual scores unweight'!BM64="","",'2017 Individual scores unweight'!BM64*'2017 Individual scores weighted'!CL64)</f>
        <v>90590.681481481486</v>
      </c>
      <c r="BN64" s="62">
        <f>IF('2017 Individual scores unweight'!BN64="","",'2017 Individual scores unweight'!BN64*'2017 Individual scores weighted'!CL64)</f>
        <v>63089.938888888879</v>
      </c>
      <c r="BO64" s="62">
        <f>IF('2017 Individual scores unweight'!BO64="","",'2017 Individual scores unweight'!BO64*'2017 Individual scores weighted'!CL64)</f>
        <v>91515.076190476189</v>
      </c>
      <c r="BP64" s="62">
        <f>IF('2017 Individual scores unweight'!BP64="","",'2017 Individual scores unweight'!BP64*'2017 Individual scores weighted'!CL64)</f>
        <v>47144.13015873015</v>
      </c>
      <c r="BQ64" s="62">
        <f>IF('2017 Individual scores unweight'!BQ64="","",'2017 Individual scores unweight'!BQ64*'2017 Individual scores weighted'!CL64)</f>
        <v>86276.839506172837</v>
      </c>
      <c r="BR64" s="62">
        <f>IF('2017 Individual scores unweight'!BR64="","",'2017 Individual scores unweight'!BR64*'2017 Individual scores weighted'!CL64)</f>
        <v>110002.97037037037</v>
      </c>
      <c r="BS64" s="62">
        <f>IF('2017 Individual scores unweight'!BS64="","",'2017 Individual scores unweight'!BS64*'2017 Individual scores weighted'!CL64)</f>
        <v>98458.540993265982</v>
      </c>
      <c r="BT64" s="62">
        <f>IF('2017 Individual scores unweight'!BT64="","",'2017 Individual scores unweight'!BT64*'2017 Individual scores weighted'!CL64)</f>
        <v>139121.40370370369</v>
      </c>
      <c r="BU64" s="62">
        <f>IF('2017 Individual scores unweight'!BU64="","",'2017 Individual scores unweight'!BU64*'2017 Individual scores weighted'!CL64)</f>
        <v>95443.753703703711</v>
      </c>
      <c r="BV64" s="62">
        <f>IF('2017 Individual scores unweight'!BV64="","",'2017 Individual scores unweight'!BV64*'2017 Individual scores weighted'!CL64)</f>
        <v>131032.95</v>
      </c>
      <c r="BW64" s="62">
        <f>IF('2017 Individual scores unweight'!BW64="","",'2017 Individual scores unweight'!BW64*'2017 Individual scores weighted'!CL64)</f>
        <v>28236.056565656567</v>
      </c>
      <c r="BX64" s="62">
        <f>IF('2017 Individual scores unweight'!BX64="","",'2017 Individual scores unweight'!BX64*'2017 Individual scores weighted'!CL64)</f>
        <v>148288.31790123458</v>
      </c>
      <c r="BY64" s="62">
        <f>IF('2017 Individual scores unweight'!BY64="","",'2017 Individual scores unweight'!BY64*'2017 Individual scores weighted'!CL64)</f>
        <v>152062.92962962962</v>
      </c>
      <c r="BZ64" s="62">
        <f>IF('2017 Individual scores unweight'!BZ64="","",'2017 Individual scores unweight'!BZ64*'2017 Individual scores weighted'!CL64)</f>
        <v>145592.16666666666</v>
      </c>
      <c r="CA64" s="62">
        <f>IF('2017 Individual scores unweight'!CA64="","",'2017 Individual scores unweight'!CA64*'2017 Individual scores weighted'!CL64)</f>
        <v>147209.85740740743</v>
      </c>
      <c r="CB64" s="62">
        <f>IF('2017 Individual scores unweight'!CB64="","",'2017 Individual scores unweight'!CB64*'2017 Individual scores weighted'!CL64)</f>
        <v>158827.81818181818</v>
      </c>
      <c r="CC64" s="62">
        <f>IF('2017 Individual scores unweight'!CC64="","",'2017 Individual scores unweight'!CC64*'2017 Individual scores weighted'!CL64)</f>
        <v>100590.95151515151</v>
      </c>
      <c r="CD64" s="62">
        <f>IF('2017 Individual scores unweight'!CD64="","",'2017 Individual scores unweight'!CD64*'2017 Individual scores weighted'!CL64)</f>
        <v>124793.28571428572</v>
      </c>
      <c r="CE64" s="62">
        <f>IF('2017 Individual scores unweight'!CE64="","",'2017 Individual scores unweight'!CE64*'2017 Individual scores weighted'!CL64)</f>
        <v>116473.73333333332</v>
      </c>
      <c r="CF64" s="62">
        <f>IF('2017 Individual scores unweight'!CF64="","",'2017 Individual scores unweight'!CF64*'2017 Individual scores weighted'!CL64)</f>
        <v>99834.628571428562</v>
      </c>
      <c r="CG64" s="62">
        <f>IF('2017 Individual scores unweight'!CG64="","",'2017 Individual scores unweight'!CG64*'2017 Individual scores weighted'!CL64)</f>
        <v>64707.62962962962</v>
      </c>
      <c r="CH64" s="62">
        <f>IF('2017 Individual scores unweight'!CH64="","",'2017 Individual scores unweight'!CH64*'2017 Individual scores weighted'!CL64)</f>
        <v>152871.77499999999</v>
      </c>
      <c r="CI64" s="62">
        <f>IF('2017 Individual scores unweight'!CI64="","",'2017 Individual scores unweight'!CI64*'2017 Individual scores weighted'!CL64)</f>
        <v>87355.3</v>
      </c>
      <c r="CJ64" s="62">
        <f>IF('2017 Individual scores unweight'!CJ64="","",'2017 Individual scores unweight'!CJ64*'2017 Individual scores weighted'!CL64)</f>
        <v>122297.42</v>
      </c>
      <c r="CK64" s="62">
        <f>IF('2017 Individual scores unweight'!CK64="","",'2017 Individual scores unweight'!CK64*'2017 Individual scores weighted'!CL64)</f>
        <v>99487.98055555555</v>
      </c>
      <c r="CL64">
        <v>1747.106</v>
      </c>
    </row>
    <row r="65" spans="1:90">
      <c r="A65" s="60" t="s">
        <v>119</v>
      </c>
      <c r="B65" s="61" t="s">
        <v>173</v>
      </c>
      <c r="C65" s="62">
        <f>IF('2017 Individual scores unweight'!C65="","",'2017 Individual scores unweight'!C65*'2017 Individual scores weighted'!CL65)</f>
        <v>451287.5</v>
      </c>
      <c r="D65" s="62">
        <f>IF('2017 Individual scores unweight'!D65="","",'2017 Individual scores unweight'!D65*'2017 Individual scores weighted'!CL65)</f>
        <v>311603.27380952385</v>
      </c>
      <c r="E65" s="62">
        <f>IF('2017 Individual scores unweight'!E65="","",'2017 Individual scores unweight'!E65*'2017 Individual scores weighted'!CL65)</f>
        <v>451287.5</v>
      </c>
      <c r="F65" s="62">
        <f>IF('2017 Individual scores unweight'!F65="","",'2017 Individual scores unweight'!F65*'2017 Individual scores weighted'!CL65)</f>
        <v>282950.09920634923</v>
      </c>
      <c r="G65" s="62">
        <f>IF('2017 Individual scores unweight'!G65="","",'2017 Individual scores unweight'!G65*'2017 Individual scores weighted'!CL65)</f>
        <v>451287.5</v>
      </c>
      <c r="H65" s="62">
        <f>IF('2017 Individual scores unweight'!H65="","",'2017 Individual scores unweight'!H65*'2017 Individual scores weighted'!CL65)</f>
        <v>311603.27380952385</v>
      </c>
      <c r="I65" s="62">
        <f>IF('2017 Individual scores unweight'!I65="","",'2017 Individual scores unweight'!I65*'2017 Individual scores weighted'!CL65)</f>
        <v>451287.5</v>
      </c>
      <c r="J65" s="62">
        <f>IF('2017 Individual scores unweight'!J65="","",'2017 Individual scores unweight'!J65*'2017 Individual scores weighted'!CL65)</f>
        <v>296679.74537037039</v>
      </c>
      <c r="K65" s="62">
        <f>IF('2017 Individual scores unweight'!K65="","",'2017 Individual scores unweight'!K65*'2017 Individual scores weighted'!CL65)</f>
        <v>214898.8095238095</v>
      </c>
      <c r="L65" s="62">
        <f>IF('2017 Individual scores unweight'!L65="","",'2017 Individual scores unweight'!L65*'2017 Individual scores weighted'!CL65)</f>
        <v>300858.33333333331</v>
      </c>
      <c r="M65" s="62">
        <f>IF('2017 Individual scores unweight'!M65="","",'2017 Individual scores unweight'!M65*'2017 Individual scores weighted'!CL65)</f>
        <v>413680.20833333331</v>
      </c>
      <c r="N65" s="62">
        <f>IF('2017 Individual scores unweight'!N65="","",'2017 Individual scores unweight'!N65*'2017 Individual scores weighted'!CL65)</f>
        <v>209689.1414141414</v>
      </c>
      <c r="O65" s="62">
        <f>IF('2017 Individual scores unweight'!O65="","",'2017 Individual scores unweight'!O65*'2017 Individual scores weighted'!CL65)</f>
        <v>451287.5</v>
      </c>
      <c r="P65" s="62">
        <f>IF('2017 Individual scores unweight'!P65="","",'2017 Individual scores unweight'!P65*'2017 Individual scores weighted'!CL65)</f>
        <v>258429.59401709403</v>
      </c>
      <c r="Q65" s="62">
        <f>IF('2017 Individual scores unweight'!Q65="","",'2017 Individual scores unweight'!Q65*'2017 Individual scores weighted'!CL65)</f>
        <v>451287.5</v>
      </c>
      <c r="R65" s="62">
        <f>IF('2017 Individual scores unweight'!R65="","",'2017 Individual scores unweight'!R65*'2017 Individual scores weighted'!CL65)</f>
        <v>275786.80555555556</v>
      </c>
      <c r="S65" s="62">
        <f>IF('2017 Individual scores unweight'!S65="","",'2017 Individual scores unweight'!S65*'2017 Individual scores weighted'!CL65)</f>
        <v>397660.47889610392</v>
      </c>
      <c r="T65" s="62">
        <f>IF('2017 Individual scores unweight'!T65="","",'2017 Individual scores unweight'!T65*'2017 Individual scores weighted'!CL65)</f>
        <v>253393.85980531812</v>
      </c>
      <c r="U65" s="62">
        <f>IF('2017 Individual scores unweight'!U65="","",'2017 Individual scores unweight'!U65*'2017 Individual scores weighted'!CL65)</f>
        <v>419052.67857142858</v>
      </c>
      <c r="V65" s="62">
        <f>IF('2017 Individual scores unweight'!V65="","",'2017 Individual scores unweight'!V65*'2017 Individual scores weighted'!CL65)</f>
        <v>289286.858974359</v>
      </c>
      <c r="W65" s="62">
        <f>IF('2017 Individual scores unweight'!W65="","",'2017 Individual scores unweight'!W65*'2017 Individual scores weighted'!CL65)</f>
        <v>338465.625</v>
      </c>
      <c r="X65" s="62">
        <f>IF('2017 Individual scores unweight'!X65="","",'2017 Individual scores unweight'!X65*'2017 Individual scores weighted'!CL65)</f>
        <v>183857.87037037036</v>
      </c>
      <c r="Y65" s="62">
        <f>IF('2017 Individual scores unweight'!Y65="","",'2017 Individual scores unweight'!Y65*'2017 Individual scores weighted'!CL65)</f>
        <v>328209.09090909094</v>
      </c>
      <c r="Z65" s="62">
        <f>IF('2017 Individual scores unweight'!Z65="","",'2017 Individual scores unweight'!Z65*'2017 Individual scores weighted'!CL65)</f>
        <v>261858.17901234567</v>
      </c>
      <c r="AA65" s="62">
        <f>IF('2017 Individual scores unweight'!AA65="","",'2017 Individual scores unweight'!AA65*'2017 Individual scores weighted'!CL65)</f>
        <v>451287.5</v>
      </c>
      <c r="AB65" s="62">
        <f>IF('2017 Individual scores unweight'!AB65="","",'2017 Individual scores unweight'!AB65*'2017 Individual scores weighted'!CL65)</f>
        <v>235286.64529914528</v>
      </c>
      <c r="AC65" s="62">
        <f>IF('2017 Individual scores unweight'!AC65="","",'2017 Individual scores unweight'!AC65*'2017 Individual scores weighted'!CL65)</f>
        <v>451287.5</v>
      </c>
      <c r="AD65" s="62">
        <f>IF('2017 Individual scores unweight'!AD65="","",'2017 Individual scores unweight'!AD65*'2017 Individual scores weighted'!CL65)</f>
        <v>296679.74537037039</v>
      </c>
      <c r="AE65" s="62">
        <f>IF('2017 Individual scores unweight'!AE65="","",'2017 Individual scores unweight'!AE65*'2017 Individual scores weighted'!CL65)</f>
        <v>243000.9615384615</v>
      </c>
      <c r="AF65" s="62">
        <f>IF('2017 Individual scores unweight'!AF65="","",'2017 Individual scores unweight'!AF65*'2017 Individual scores weighted'!CL65)</f>
        <v>312429.80769230769</v>
      </c>
      <c r="AG65" s="62">
        <f>IF('2017 Individual scores unweight'!AG65="","",'2017 Individual scores unweight'!AG65*'2017 Individual scores weighted'!CL65)</f>
        <v>297276.68650793651</v>
      </c>
      <c r="AH65" s="62">
        <f>IF('2017 Individual scores unweight'!AH65="","",'2017 Individual scores unweight'!AH65*'2017 Individual scores weighted'!CL65)</f>
        <v>451287.5</v>
      </c>
      <c r="AI65" s="62">
        <f>IF('2017 Individual scores unweight'!AI65="","",'2017 Individual scores unweight'!AI65*'2017 Individual scores weighted'!CL65)</f>
        <v>300858.33333333331</v>
      </c>
      <c r="AJ65" s="62">
        <f>IF('2017 Individual scores unweight'!AJ65="","",'2017 Individual scores unweight'!AJ65*'2017 Individual scores weighted'!CL65)</f>
        <v>416573.07692307694</v>
      </c>
      <c r="AK65" s="62">
        <f>IF('2017 Individual scores unweight'!AK65="","",'2017 Individual scores unweight'!AK65*'2017 Individual scores weighted'!CL65)</f>
        <v>292501.15740740736</v>
      </c>
      <c r="AL65" s="62">
        <f>IF('2017 Individual scores unweight'!AL65="","",'2017 Individual scores unweight'!AL65*'2017 Individual scores weighted'!CL65)</f>
        <v>451287.5</v>
      </c>
      <c r="AM65" s="62">
        <f>IF('2017 Individual scores unweight'!AM65="","",'2017 Individual scores unweight'!AM65*'2017 Individual scores weighted'!CL65)</f>
        <v>368909.62301587302</v>
      </c>
      <c r="AN65" s="62">
        <f>IF('2017 Individual scores unweight'!AN65="","",'2017 Individual scores unweight'!AN65*'2017 Individual scores weighted'!CL65)</f>
        <v>322348.21428571432</v>
      </c>
      <c r="AO65" s="62">
        <f>IF('2017 Individual scores unweight'!AO65="","",'2017 Individual scores unweight'!AO65*'2017 Individual scores weighted'!CL65)</f>
        <v>265758.19444444444</v>
      </c>
      <c r="AP65" s="62">
        <f>IF('2017 Individual scores unweight'!AP65="","",'2017 Individual scores unweight'!AP65*'2017 Individual scores weighted'!CL65)</f>
        <v>451287.5</v>
      </c>
      <c r="AQ65" s="62">
        <f>IF('2017 Individual scores unweight'!AQ65="","",'2017 Individual scores unweight'!AQ65*'2017 Individual scores weighted'!CL65)</f>
        <v>254296.92460317456</v>
      </c>
      <c r="AR65" s="62">
        <f>IF('2017 Individual scores unweight'!AR65="","",'2017 Individual scores unweight'!AR65*'2017 Individual scores weighted'!CL65)</f>
        <v>290113.3928571429</v>
      </c>
      <c r="AS65" s="62">
        <f>IF('2017 Individual scores unweight'!AS65="","",'2017 Individual scores unweight'!AS65*'2017 Individual scores weighted'!CL65)</f>
        <v>273001.0802469136</v>
      </c>
      <c r="AT65" s="62">
        <f>IF('2017 Individual scores unweight'!AT65="","",'2017 Individual scores unweight'!AT65*'2017 Individual scores weighted'!CL65)</f>
        <v>340256.4484126984</v>
      </c>
      <c r="AU65" s="62">
        <f>IF('2017 Individual scores unweight'!AU65="","",'2017 Individual scores unweight'!AU65*'2017 Individual scores weighted'!CL65)</f>
        <v>257878.57142857145</v>
      </c>
      <c r="AV65" s="62">
        <f>IF('2017 Individual scores unweight'!AV65="","",'2017 Individual scores unweight'!AV65*'2017 Individual scores weighted'!CL65)</f>
        <v>286531.74603174604</v>
      </c>
      <c r="AW65" s="62">
        <f>IF('2017 Individual scores unweight'!AW65="","",'2017 Individual scores unweight'!AW65*'2017 Individual scores weighted'!CL65)</f>
        <v>186896.84343434346</v>
      </c>
      <c r="AX65" s="62">
        <f>IF('2017 Individual scores unweight'!AX65="","",'2017 Individual scores unweight'!AX65*'2017 Individual scores weighted'!CL65)</f>
        <v>232807.04365079367</v>
      </c>
      <c r="AY65" s="62">
        <f>IF('2017 Individual scores unweight'!AY65="","",'2017 Individual scores unweight'!AY65*'2017 Individual scores weighted'!CL65)</f>
        <v>275786.80555555556</v>
      </c>
      <c r="AZ65" s="62">
        <f>IF('2017 Individual scores unweight'!AZ65="","",'2017 Individual scores unweight'!AZ65*'2017 Individual scores weighted'!CL65)</f>
        <v>444840.5357142858</v>
      </c>
      <c r="BA65" s="62">
        <f>IF('2017 Individual scores unweight'!BA65="","",'2017 Individual scores unweight'!BA65*'2017 Individual scores weighted'!CL65)</f>
        <v>269174.53449328447</v>
      </c>
      <c r="BB65" s="62">
        <f>IF('2017 Individual scores unweight'!BB65="","",'2017 Individual scores unweight'!BB65*'2017 Individual scores weighted'!CL65)</f>
        <v>451287.5</v>
      </c>
      <c r="BC65" s="62">
        <f>IF('2017 Individual scores unweight'!BC65="","",'2017 Individual scores unweight'!BC65*'2017 Individual scores weighted'!CL65)</f>
        <v>254296.92460317456</v>
      </c>
      <c r="BD65" s="62">
        <f>IF('2017 Individual scores unweight'!BD65="","",'2017 Individual scores unweight'!BD65*'2017 Individual scores weighted'!CL65)</f>
        <v>419052.67857142858</v>
      </c>
      <c r="BE65" s="62">
        <f>IF('2017 Individual scores unweight'!BE65="","",'2017 Individual scores unweight'!BE65*'2017 Individual scores weighted'!CL65)</f>
        <v>212143.69658119656</v>
      </c>
      <c r="BF65" s="62">
        <f>IF('2017 Individual scores unweight'!BF65="","",'2017 Individual scores unweight'!BF65*'2017 Individual scores weighted'!CL65)</f>
        <v>451287.5</v>
      </c>
      <c r="BG65" s="62">
        <f>IF('2017 Individual scores unweight'!BG65="","",'2017 Individual scores unweight'!BG65*'2017 Individual scores weighted'!CL65)</f>
        <v>293144.01709401706</v>
      </c>
      <c r="BH65" s="62">
        <f>IF('2017 Individual scores unweight'!BH65="","",'2017 Individual scores unweight'!BH65*'2017 Individual scores weighted'!CL65)</f>
        <v>451287.5</v>
      </c>
      <c r="BI65" s="62">
        <f>IF('2017 Individual scores unweight'!BI65="","",'2017 Individual scores unweight'!BI65*'2017 Individual scores weighted'!CL65)</f>
        <v>289286.858974359</v>
      </c>
      <c r="BJ65" s="62">
        <f>IF('2017 Individual scores unweight'!BJ65="","",'2017 Individual scores unweight'!BJ65*'2017 Individual scores weighted'!CL65)</f>
        <v>451287.5</v>
      </c>
      <c r="BK65" s="62">
        <f>IF('2017 Individual scores unweight'!BK65="","",'2017 Individual scores unweight'!BK65*'2017 Individual scores weighted'!CL65)</f>
        <v>297001.17521367525</v>
      </c>
      <c r="BL65" s="62">
        <f>IF('2017 Individual scores unweight'!BL65="","",'2017 Individual scores unweight'!BL65*'2017 Individual scores weighted'!CL65)</f>
        <v>298654.24297924299</v>
      </c>
      <c r="BM65" s="62">
        <f>IF('2017 Individual scores unweight'!BM65="","",'2017 Individual scores unweight'!BM65*'2017 Individual scores weighted'!CL65)</f>
        <v>204153.86904761902</v>
      </c>
      <c r="BN65" s="62">
        <f>IF('2017 Individual scores unweight'!BN65="","",'2017 Individual scores unweight'!BN65*'2017 Individual scores weighted'!CL65)</f>
        <v>204153.86904761902</v>
      </c>
      <c r="BO65" s="62">
        <f>IF('2017 Individual scores unweight'!BO65="","",'2017 Individual scores unweight'!BO65*'2017 Individual scores weighted'!CL65)</f>
        <v>111857.58547008547</v>
      </c>
      <c r="BP65" s="62">
        <f>IF('2017 Individual scores unweight'!BP65="","",'2017 Individual scores unweight'!BP65*'2017 Individual scores weighted'!CL65)</f>
        <v>104143.26923076923</v>
      </c>
      <c r="BQ65" s="62">
        <f>IF('2017 Individual scores unweight'!BQ65="","",'2017 Individual scores unweight'!BQ65*'2017 Individual scores weighted'!CL65)</f>
        <v>138857.69230769228</v>
      </c>
      <c r="BR65" s="62">
        <f>IF('2017 Individual scores unweight'!BR65="","",'2017 Individual scores unweight'!BR65*'2017 Individual scores weighted'!CL65)</f>
        <v>250715.27777777778</v>
      </c>
      <c r="BS65" s="62">
        <f>IF('2017 Individual scores unweight'!BS65="","",'2017 Individual scores unweight'!BS65*'2017 Individual scores weighted'!CL65)</f>
        <v>191618.10515873015</v>
      </c>
      <c r="BT65" s="62">
        <f>IF('2017 Individual scores unweight'!BT65="","",'2017 Individual scores unweight'!BT65*'2017 Individual scores weighted'!CL65)</f>
        <v>107449.40476190475</v>
      </c>
      <c r="BU65" s="62">
        <f>IF('2017 Individual scores unweight'!BU65="","",'2017 Individual scores unweight'!BU65*'2017 Individual scores weighted'!CL65)</f>
        <v>96704.464285714275</v>
      </c>
      <c r="BV65" s="62">
        <f>IF('2017 Individual scores unweight'!BV65="","",'2017 Individual scores unweight'!BV65*'2017 Individual scores weighted'!CL65)</f>
        <v>250715.27777777778</v>
      </c>
      <c r="BW65" s="62">
        <f>IF('2017 Individual scores unweight'!BW65="","",'2017 Individual scores unweight'!BW65*'2017 Individual scores weighted'!CL65)</f>
        <v>311603.27380952385</v>
      </c>
      <c r="BX65" s="62">
        <f>IF('2017 Individual scores unweight'!BX65="","",'2017 Individual scores unweight'!BX65*'2017 Individual scores weighted'!CL65)</f>
        <v>380848.44576719578</v>
      </c>
      <c r="BY65" s="62">
        <f>IF('2017 Individual scores unweight'!BY65="","",'2017 Individual scores unweight'!BY65*'2017 Individual scores weighted'!CL65)</f>
        <v>376072.91666666663</v>
      </c>
      <c r="BZ65" s="62">
        <f>IF('2017 Individual scores unweight'!BZ65="","",'2017 Individual scores unweight'!BZ65*'2017 Individual scores weighted'!CL65)</f>
        <v>419052.67857142858</v>
      </c>
      <c r="CA65" s="62">
        <f>IF('2017 Individual scores unweight'!CA65="","",'2017 Individual scores unweight'!CA65*'2017 Individual scores weighted'!CL65)</f>
        <v>347419.74206349207</v>
      </c>
      <c r="CB65" s="62">
        <f>IF('2017 Individual scores unweight'!CB65="","",'2017 Individual scores unweight'!CB65*'2017 Individual scores weighted'!CL65)</f>
        <v>451287.5</v>
      </c>
      <c r="CC65" s="62">
        <f>IF('2017 Individual scores unweight'!CC65="","",'2017 Individual scores unweight'!CC65*'2017 Individual scores weighted'!CL65)</f>
        <v>247133.63095238098</v>
      </c>
      <c r="CD65" s="62">
        <f>IF('2017 Individual scores unweight'!CD65="","",'2017 Individual scores unweight'!CD65*'2017 Individual scores weighted'!CL65)</f>
        <v>161174.10714285716</v>
      </c>
      <c r="CE65" s="62">
        <f>IF('2017 Individual scores unweight'!CE65="","",'2017 Individual scores unweight'!CE65*'2017 Individual scores weighted'!CL65)</f>
        <v>144161.28472222222</v>
      </c>
      <c r="CF65" s="62">
        <f>IF('2017 Individual scores unweight'!CF65="","",'2017 Individual scores unweight'!CF65*'2017 Individual scores weighted'!CL65)</f>
        <v>205130.68181818182</v>
      </c>
      <c r="CG65" s="62">
        <f>IF('2017 Individual scores unweight'!CG65="","",'2017 Individual scores unweight'!CG65*'2017 Individual scores weighted'!CL65)</f>
        <v>128939.28571428572</v>
      </c>
      <c r="CH65" s="62">
        <f>IF('2017 Individual scores unweight'!CH65="","",'2017 Individual scores unweight'!CH65*'2017 Individual scores weighted'!CL65)</f>
        <v>277715.38461538462</v>
      </c>
      <c r="CI65" s="62">
        <f>IF('2017 Individual scores unweight'!CI65="","",'2017 Individual scores unweight'!CI65*'2017 Individual scores weighted'!CL65)</f>
        <v>239572.37654320986</v>
      </c>
      <c r="CJ65" s="62">
        <f>IF('2017 Individual scores unweight'!CJ65="","",'2017 Individual scores unweight'!CJ65*'2017 Individual scores weighted'!CL65)</f>
        <v>386817.8571428571</v>
      </c>
      <c r="CK65" s="62">
        <f>IF('2017 Individual scores unweight'!CK65="","",'2017 Individual scores unweight'!CK65*'2017 Individual scores weighted'!CL65)</f>
        <v>271608.21759259258</v>
      </c>
      <c r="CL65">
        <v>4512.875</v>
      </c>
    </row>
    <row r="66" spans="1:90">
      <c r="A66" s="60" t="s">
        <v>127</v>
      </c>
      <c r="B66" s="61" t="s">
        <v>215</v>
      </c>
      <c r="C66" s="62">
        <f>IF('2017 Individual scores unweight'!C66="","",'2017 Individual scores unweight'!C66*'2017 Individual scores weighted'!CL66)</f>
        <v>4074248.7333333334</v>
      </c>
      <c r="D66" s="62">
        <f>IF('2017 Individual scores unweight'!D66="","",'2017 Individual scores unweight'!D66*'2017 Individual scores weighted'!CL66)</f>
        <v>3109895.7418300654</v>
      </c>
      <c r="E66" s="62">
        <f>IF('2017 Individual scores unweight'!E66="","",'2017 Individual scores unweight'!E66*'2017 Individual scores weighted'!CL66)</f>
        <v>4092437.34375</v>
      </c>
      <c r="F66" s="62">
        <f>IF('2017 Individual scores unweight'!F66="","",'2017 Individual scores unweight'!F66*'2017 Individual scores weighted'!CL66)</f>
        <v>2853115.3594771246</v>
      </c>
      <c r="G66" s="62">
        <f>IF('2017 Individual scores unweight'!G66="","",'2017 Individual scores unweight'!G66*'2017 Individual scores weighted'!CL66)</f>
        <v>3546779.03125</v>
      </c>
      <c r="H66" s="62">
        <f>IF('2017 Individual scores unweight'!H66="","",'2017 Individual scores unweight'!H66*'2017 Individual scores weighted'!CL66)</f>
        <v>2253961.133986928</v>
      </c>
      <c r="I66" s="62">
        <f>IF('2017 Individual scores unweight'!I66="","",'2017 Individual scores unweight'!I66*'2017 Individual scores weighted'!CL66)</f>
        <v>3819608.1875</v>
      </c>
      <c r="J66" s="62">
        <f>IF('2017 Individual scores unweight'!J66="","",'2017 Individual scores unweight'!J66*'2017 Individual scores weighted'!CL66)</f>
        <v>2082774.2124183003</v>
      </c>
      <c r="K66" s="62">
        <f>IF('2017 Individual scores unweight'!K66="","",'2017 Individual scores unweight'!K66*'2017 Individual scores weighted'!CL66)</f>
        <v>3594925.3529411769</v>
      </c>
      <c r="L66" s="62">
        <f>IF('2017 Individual scores unweight'!L66="","",'2017 Individual scores unweight'!L66*'2017 Individual scores weighted'!CL66)</f>
        <v>2489818.6703703706</v>
      </c>
      <c r="M66" s="62">
        <f>IF('2017 Individual scores unweight'!M66="","",'2017 Individual scores unweight'!M66*'2017 Individual scores weighted'!CL66)</f>
        <v>3819608.1875</v>
      </c>
      <c r="N66" s="62">
        <f>IF('2017 Individual scores unweight'!N66="","",'2017 Individual scores unweight'!N66*'2017 Individual scores weighted'!CL66)</f>
        <v>1255370.7581699346</v>
      </c>
      <c r="O66" s="62">
        <f>IF('2017 Individual scores unweight'!O66="","",'2017 Individual scores unweight'!O66*'2017 Individual scores weighted'!CL66)</f>
        <v>3118047.5</v>
      </c>
      <c r="P66" s="62">
        <f>IF('2017 Individual scores unweight'!P66="","",'2017 Individual scores unweight'!P66*'2017 Individual scores weighted'!CL66)</f>
        <v>1515717.5347222222</v>
      </c>
      <c r="Q66" s="62">
        <f>IF('2017 Individual scores unweight'!Q66="","",'2017 Individual scores unweight'!Q66*'2017 Individual scores weighted'!CL66)</f>
        <v>3001120.71875</v>
      </c>
      <c r="R66" s="62">
        <f>IF('2017 Individual scores unweight'!R66="","",'2017 Individual scores unweight'!R66*'2017 Individual scores weighted'!CL66)</f>
        <v>1713771.2925925925</v>
      </c>
      <c r="S66" s="62">
        <f>IF('2017 Individual scores unweight'!S66="","",'2017 Individual scores unweight'!S66*'2017 Individual scores weighted'!CL66)</f>
        <v>3286788.8941176473</v>
      </c>
      <c r="T66" s="62">
        <f>IF('2017 Individual scores unweight'!T66="","",'2017 Individual scores unweight'!T66*'2017 Individual scores weighted'!CL66)</f>
        <v>2069743.9405128199</v>
      </c>
      <c r="U66" s="62">
        <f>IF('2017 Individual scores unweight'!U66="","",'2017 Individual scores unweight'!U66*'2017 Individual scores weighted'!CL66)</f>
        <v>3851705.7352941176</v>
      </c>
      <c r="V66" s="62">
        <f>IF('2017 Individual scores unweight'!V66="","",'2017 Individual scores unweight'!V66*'2017 Individual scores weighted'!CL66)</f>
        <v>1697603.6388888888</v>
      </c>
      <c r="W66" s="62">
        <f>IF('2017 Individual scores unweight'!W66="","",'2017 Individual scores unweight'!W66*'2017 Individual scores weighted'!CL66)</f>
        <v>3081364.5882352944</v>
      </c>
      <c r="X66" s="62">
        <f>IF('2017 Individual scores unweight'!X66="","",'2017 Individual scores unweight'!X66*'2017 Individual scores weighted'!CL66)</f>
        <v>1870828.5</v>
      </c>
      <c r="Y66" s="62">
        <f>IF('2017 Individual scores unweight'!Y66="","",'2017 Individual scores unweight'!Y66*'2017 Individual scores weighted'!CL66)</f>
        <v>3081364.5882352944</v>
      </c>
      <c r="Z66" s="62">
        <f>IF('2017 Individual scores unweight'!Z66="","",'2017 Individual scores unweight'!Z66*'2017 Individual scores weighted'!CL66)</f>
        <v>2459793.0277777775</v>
      </c>
      <c r="AA66" s="62">
        <f>IF('2017 Individual scores unweight'!AA66="","",'2017 Individual scores unweight'!AA66*'2017 Individual scores weighted'!CL66)</f>
        <v>2567803.823529412</v>
      </c>
      <c r="AB66" s="62">
        <f>IF('2017 Individual scores unweight'!AB66="","",'2017 Individual scores unweight'!AB66*'2017 Individual scores weighted'!CL66)</f>
        <v>1604328.7136752135</v>
      </c>
      <c r="AC66" s="62">
        <f>IF('2017 Individual scores unweight'!AC66="","",'2017 Individual scores unweight'!AC66*'2017 Individual scores weighted'!CL66)</f>
        <v>3851705.7352941176</v>
      </c>
      <c r="AD66" s="62">
        <f>IF('2017 Individual scores unweight'!AD66="","",'2017 Individual scores unweight'!AD66*'2017 Individual scores weighted'!CL66)</f>
        <v>2716165.8222222221</v>
      </c>
      <c r="AE66" s="62">
        <f>IF('2017 Individual scores unweight'!AE66="","",'2017 Individual scores unweight'!AE66*'2017 Individual scores weighted'!CL66)</f>
        <v>2168367.6732026143</v>
      </c>
      <c r="AF66" s="62">
        <f>IF('2017 Individual scores unweight'!AF66="","",'2017 Individual scores unweight'!AF66*'2017 Individual scores weighted'!CL66)</f>
        <v>2482210.3627450978</v>
      </c>
      <c r="AG66" s="62">
        <f>IF('2017 Individual scores unweight'!AG66="","",'2017 Individual scores unweight'!AG66*'2017 Individual scores weighted'!CL66)</f>
        <v>2139836.5196078434</v>
      </c>
      <c r="AH66" s="62">
        <f>IF('2017 Individual scores unweight'!AH66="","",'2017 Individual scores unweight'!AH66*'2017 Individual scores weighted'!CL66)</f>
        <v>3851705.7352941176</v>
      </c>
      <c r="AI66" s="62">
        <f>IF('2017 Individual scores unweight'!AI66="","",'2017 Individual scores unweight'!AI66*'2017 Individual scores weighted'!CL66)</f>
        <v>2681928.4379084967</v>
      </c>
      <c r="AJ66" s="62">
        <f>IF('2017 Individual scores unweight'!AJ66="","",'2017 Individual scores unweight'!AJ66*'2017 Individual scores weighted'!CL66)</f>
        <v>4365266.5</v>
      </c>
      <c r="AK66" s="62">
        <f>IF('2017 Individual scores unweight'!AK66="","",'2017 Individual scores unweight'!AK66*'2017 Individual scores weighted'!CL66)</f>
        <v>3395207.2777777775</v>
      </c>
      <c r="AL66" s="62">
        <f>IF('2017 Individual scores unweight'!AL66="","",'2017 Individual scores unweight'!AL66*'2017 Individual scores weighted'!CL66)</f>
        <v>3001120.71875</v>
      </c>
      <c r="AM66" s="62">
        <f>IF('2017 Individual scores unweight'!AM66="","",'2017 Individual scores unweight'!AM66*'2017 Individual scores weighted'!CL66)</f>
        <v>1801538.5555555557</v>
      </c>
      <c r="AN66" s="62">
        <f>IF('2017 Individual scores unweight'!AN66="","",'2017 Individual scores unweight'!AN66*'2017 Individual scores weighted'!CL66)</f>
        <v>2182633.25</v>
      </c>
      <c r="AO66" s="62">
        <f>IF('2017 Individual scores unweight'!AO66="","",'2017 Individual scores unweight'!AO66*'2017 Individual scores weighted'!CL66)</f>
        <v>1007369.1923076924</v>
      </c>
      <c r="AP66" s="62">
        <f>IF('2017 Individual scores unweight'!AP66="","",'2017 Individual scores unweight'!AP66*'2017 Individual scores weighted'!CL66)</f>
        <v>3594925.3529411764</v>
      </c>
      <c r="AQ66" s="62">
        <f>IF('2017 Individual scores unweight'!AQ66="","",'2017 Individual scores unweight'!AQ66*'2017 Individual scores weighted'!CL66)</f>
        <v>1758232.3402777778</v>
      </c>
      <c r="AR66" s="62">
        <f>IF('2017 Individual scores unweight'!AR66="","",'2017 Individual scores unweight'!AR66*'2017 Individual scores weighted'!CL66)</f>
        <v>1636974.9375</v>
      </c>
      <c r="AS66" s="62">
        <f>IF('2017 Individual scores unweight'!AS66="","",'2017 Individual scores unweight'!AS66*'2017 Individual scores weighted'!CL66)</f>
        <v>1131735.7592592593</v>
      </c>
      <c r="AT66" s="62">
        <f>IF('2017 Individual scores unweight'!AT66="","",'2017 Individual scores unweight'!AT66*'2017 Individual scores weighted'!CL66)</f>
        <v>2796053.0522875818</v>
      </c>
      <c r="AU66" s="62">
        <f>IF('2017 Individual scores unweight'!AU66="","",'2017 Individual scores unweight'!AU66*'2017 Individual scores weighted'!CL66)</f>
        <v>1683338.0620915033</v>
      </c>
      <c r="AV66" s="62">
        <f>IF('2017 Individual scores unweight'!AV66="","",'2017 Individual scores unweight'!AV66*'2017 Individual scores weighted'!CL66)</f>
        <v>1512151.1405228754</v>
      </c>
      <c r="AW66" s="62">
        <f>IF('2017 Individual scores unweight'!AW66="","",'2017 Individual scores unweight'!AW66*'2017 Individual scores weighted'!CL66)</f>
        <v>2995771.1274509802</v>
      </c>
      <c r="AX66" s="62">
        <f>IF('2017 Individual scores unweight'!AX66="","",'2017 Individual scores unweight'!AX66*'2017 Individual scores weighted'!CL66)</f>
        <v>2425148.0555555555</v>
      </c>
      <c r="AY66" s="62">
        <f>IF('2017 Individual scores unweight'!AY66="","",'2017 Individual scores unweight'!AY66*'2017 Individual scores weighted'!CL66)</f>
        <v>2425148.0555555555</v>
      </c>
      <c r="AZ66" s="62">
        <f>IF('2017 Individual scores unweight'!AZ66="","",'2017 Individual scores unweight'!AZ66*'2017 Individual scores weighted'!CL66)</f>
        <v>2465091.6705882354</v>
      </c>
      <c r="BA66" s="62">
        <f>IF('2017 Individual scores unweight'!BA66="","",'2017 Individual scores unweight'!BA66*'2017 Individual scores weighted'!CL66)</f>
        <v>2036704.4276094276</v>
      </c>
      <c r="BB66" s="62">
        <f>IF('2017 Individual scores unweight'!BB66="","",'2017 Individual scores unweight'!BB66*'2017 Individual scores weighted'!CL66)</f>
        <v>3001120.71875</v>
      </c>
      <c r="BC66" s="62">
        <f>IF('2017 Individual scores unweight'!BC66="","",'2017 Individual scores unweight'!BC66*'2017 Individual scores weighted'!CL66)</f>
        <v>1766893.5833333335</v>
      </c>
      <c r="BD66" s="62">
        <f>IF('2017 Individual scores unweight'!BD66="","",'2017 Individual scores unweight'!BD66*'2017 Individual scores weighted'!CL66)</f>
        <v>1909804.09375</v>
      </c>
      <c r="BE66" s="62">
        <f>IF('2017 Individual scores unweight'!BE66="","",'2017 Individual scores unweight'!BE66*'2017 Individual scores weighted'!CL66)</f>
        <v>1738022.7731481479</v>
      </c>
      <c r="BF66" s="62">
        <f>IF('2017 Individual scores unweight'!BF66="","",'2017 Individual scores unweight'!BF66*'2017 Individual scores weighted'!CL66)</f>
        <v>1909804.09375</v>
      </c>
      <c r="BG66" s="62">
        <f>IF('2017 Individual scores unweight'!BG66="","",'2017 Individual scores unweight'!BG66*'2017 Individual scores weighted'!CL66)</f>
        <v>1984212.0454545454</v>
      </c>
      <c r="BH66" s="62">
        <f>IF('2017 Individual scores unweight'!BH66="","",'2017 Individual scores unweight'!BH66*'2017 Individual scores weighted'!CL66)</f>
        <v>1909804.09375</v>
      </c>
      <c r="BI66" s="62">
        <f>IF('2017 Individual scores unweight'!BI66="","",'2017 Individual scores unweight'!BI66*'2017 Individual scores weighted'!CL66)</f>
        <v>1818861.0416666665</v>
      </c>
      <c r="BJ66" s="62">
        <f>IF('2017 Individual scores unweight'!BJ66="","",'2017 Individual scores unweight'!BJ66*'2017 Individual scores weighted'!CL66)</f>
        <v>3594925.3529411764</v>
      </c>
      <c r="BK66" s="62">
        <f>IF('2017 Individual scores unweight'!BK66="","",'2017 Individual scores unweight'!BK66*'2017 Individual scores weighted'!CL66)</f>
        <v>2875532.6944444445</v>
      </c>
      <c r="BL66" s="62">
        <f>IF('2017 Individual scores unweight'!BL66="","",'2017 Individual scores unweight'!BL66*'2017 Individual scores weighted'!CL66)</f>
        <v>2743127.7623692811</v>
      </c>
      <c r="BM66" s="62">
        <f>IF('2017 Individual scores unweight'!BM66="","",'2017 Individual scores unweight'!BM66*'2017 Individual scores weighted'!CL66)</f>
        <v>2339554.5947712418</v>
      </c>
      <c r="BN66" s="62">
        <f>IF('2017 Individual scores unweight'!BN66="","",'2017 Individual scores unweight'!BN66*'2017 Individual scores weighted'!CL66)</f>
        <v>1854524.9836601308</v>
      </c>
      <c r="BO66" s="62">
        <f>IF('2017 Individual scores unweight'!BO66="","",'2017 Individual scores unweight'!BO66*'2017 Individual scores weighted'!CL66)</f>
        <v>1121630.9756944445</v>
      </c>
      <c r="BP66" s="62">
        <f>IF('2017 Individual scores unweight'!BP66="","",'2017 Individual scores unweight'!BP66*'2017 Individual scores weighted'!CL66)</f>
        <v>1552094.7555555557</v>
      </c>
      <c r="BQ66" s="62">
        <f>IF('2017 Individual scores unweight'!BQ66="","",'2017 Individual scores unweight'!BQ66*'2017 Individual scores weighted'!CL66)</f>
        <v>1242888.3784722222</v>
      </c>
      <c r="BR66" s="62">
        <f>IF('2017 Individual scores unweight'!BR66="","",'2017 Individual scores unweight'!BR66*'2017 Individual scores weighted'!CL66)</f>
        <v>1697603.6388888888</v>
      </c>
      <c r="BS66" s="62">
        <f>IF('2017 Individual scores unweight'!BS66="","",'2017 Individual scores unweight'!BS66*'2017 Individual scores weighted'!CL66)</f>
        <v>1968649.5980392157</v>
      </c>
      <c r="BT66" s="62">
        <f>IF('2017 Individual scores unweight'!BT66="","",'2017 Individual scores unweight'!BT66*'2017 Individual scores weighted'!CL66)</f>
        <v>1426557.6797385623</v>
      </c>
      <c r="BU66" s="62">
        <f>IF('2017 Individual scores unweight'!BU66="","",'2017 Individual scores unweight'!BU66*'2017 Individual scores weighted'!CL66)</f>
        <v>1055652.6830065357</v>
      </c>
      <c r="BV66" s="62">
        <f>IF('2017 Individual scores unweight'!BV66="","",'2017 Individual scores unweight'!BV66*'2017 Individual scores weighted'!CL66)</f>
        <v>2482210.3627450978</v>
      </c>
      <c r="BW66" s="62">
        <f>IF('2017 Individual scores unweight'!BW66="","",'2017 Individual scores unweight'!BW66*'2017 Individual scores weighted'!CL66)</f>
        <v>2910177.6666666665</v>
      </c>
      <c r="BX66" s="62">
        <f>IF('2017 Individual scores unweight'!BX66="","",'2017 Individual scores unweight'!BX66*'2017 Individual scores weighted'!CL66)</f>
        <v>3775622.6590413945</v>
      </c>
      <c r="BY66" s="62">
        <f>IF('2017 Individual scores unweight'!BY66="","",'2017 Individual scores unweight'!BY66*'2017 Individual scores weighted'!CL66)</f>
        <v>4022892.6568627451</v>
      </c>
      <c r="BZ66" s="62">
        <f>IF('2017 Individual scores unweight'!BZ66="","",'2017 Individual scores unweight'!BZ66*'2017 Individual scores weighted'!CL66)</f>
        <v>3737581.1209150325</v>
      </c>
      <c r="CA66" s="62">
        <f>IF('2017 Individual scores unweight'!CA66="","",'2017 Individual scores unweight'!CA66*'2017 Individual scores weighted'!CL66)</f>
        <v>3566394.1993464055</v>
      </c>
      <c r="CB66" s="62">
        <f>IF('2017 Individual scores unweight'!CB66="","",'2017 Individual scores unweight'!CB66*'2017 Individual scores weighted'!CL66)</f>
        <v>3001120.71875</v>
      </c>
      <c r="CC66" s="62">
        <f>IF('2017 Individual scores unweight'!CC66="","",'2017 Individual scores unweight'!CC66*'2017 Individual scores weighted'!CL66)</f>
        <v>1828188.5341880342</v>
      </c>
      <c r="CD66" s="62">
        <f>IF('2017 Individual scores unweight'!CD66="","",'2017 Individual scores unweight'!CD66*'2017 Individual scores weighted'!CL66)</f>
        <v>582035.53333333333</v>
      </c>
      <c r="CE66" s="62">
        <f>IF('2017 Individual scores unweight'!CE66="","",'2017 Individual scores unweight'!CE66*'2017 Individual scores weighted'!CL66)</f>
        <v>388023.68888888892</v>
      </c>
      <c r="CF66" s="62">
        <f>IF('2017 Individual scores unweight'!CF66="","",'2017 Individual scores unweight'!CF66*'2017 Individual scores weighted'!CL66)</f>
        <v>291017.76666666666</v>
      </c>
      <c r="CG66" s="62">
        <f>IF('2017 Individual scores unweight'!CG66="","",'2017 Individual scores unweight'!CG66*'2017 Individual scores weighted'!CL66)</f>
        <v>431137.43209876539</v>
      </c>
      <c r="CH66" s="62">
        <f>IF('2017 Individual scores unweight'!CH66="","",'2017 Individual scores unweight'!CH66*'2017 Individual scores weighted'!CL66)</f>
        <v>2182633.25</v>
      </c>
      <c r="CI66" s="62">
        <f>IF('2017 Individual scores unweight'!CI66="","",'2017 Individual scores unweight'!CI66*'2017 Individual scores weighted'!CL66)</f>
        <v>1044679.1623931623</v>
      </c>
      <c r="CJ66" s="62">
        <f>IF('2017 Individual scores unweight'!CJ66="","",'2017 Individual scores unweight'!CJ66*'2017 Individual scores weighted'!CL66)</f>
        <v>2455462.40625</v>
      </c>
      <c r="CK66" s="62">
        <f>IF('2017 Individual scores unweight'!CK66="","",'2017 Individual scores unweight'!CK66*'2017 Individual scores weighted'!CL66)</f>
        <v>1172154.8935185184</v>
      </c>
      <c r="CL66">
        <v>43652.665000000001</v>
      </c>
    </row>
    <row r="67" spans="1:90">
      <c r="A67" s="60" t="s">
        <v>110</v>
      </c>
      <c r="B67" s="61" t="s">
        <v>216</v>
      </c>
      <c r="C67" s="62">
        <f>IF('2017 Individual scores unweight'!C67="","",'2017 Individual scores unweight'!C67*'2017 Individual scores weighted'!CL67)</f>
        <v>4830510.6571428571</v>
      </c>
      <c r="D67" s="62">
        <f>IF('2017 Individual scores unweight'!D67="","",'2017 Individual scores unweight'!D67*'2017 Individual scores weighted'!CL67)</f>
        <v>2683617.0317460317</v>
      </c>
      <c r="E67" s="62">
        <f>IF('2017 Individual scores unweight'!E67="","",'2017 Individual scores unweight'!E67*'2017 Individual scores weighted'!CL67)</f>
        <v>3715777.4285714286</v>
      </c>
      <c r="F67" s="62">
        <f>IF('2017 Individual scores unweight'!F67="","",'2017 Individual scores unweight'!F67*'2017 Individual scores weighted'!CL67)</f>
        <v>1899175.1301587301</v>
      </c>
      <c r="G67" s="62">
        <f>IF('2017 Individual scores unweight'!G67="","",'2017 Individual scores unweight'!G67*'2017 Individual scores weighted'!CL67)</f>
        <v>4458932.9142857138</v>
      </c>
      <c r="H67" s="62">
        <f>IF('2017 Individual scores unweight'!H67="","",'2017 Individual scores unweight'!H67*'2017 Individual scores weighted'!CL67)</f>
        <v>1775315.8825396821</v>
      </c>
      <c r="I67" s="62">
        <f>IF('2017 Individual scores unweight'!I67="","",'2017 Individual scores unweight'!I67*'2017 Individual scores weighted'!CL67)</f>
        <v>3715777.4285714286</v>
      </c>
      <c r="J67" s="62">
        <f>IF('2017 Individual scores unweight'!J67="","",'2017 Individual scores unweight'!J67*'2017 Individual scores weighted'!CL67)</f>
        <v>2504709.2296296293</v>
      </c>
      <c r="K67" s="62">
        <f>IF('2017 Individual scores unweight'!K67="","",'2017 Individual scores unweight'!K67*'2017 Individual scores weighted'!CL67)</f>
        <v>3385486.1015873011</v>
      </c>
      <c r="L67" s="62">
        <f>IF('2017 Individual scores unweight'!L67="","",'2017 Individual scores unweight'!L67*'2017 Individual scores weighted'!CL67)</f>
        <v>2445426.1709401705</v>
      </c>
      <c r="M67" s="62">
        <f>IF('2017 Individual scores unweight'!M67="","",'2017 Individual scores unweight'!M67*'2017 Individual scores weighted'!CL67)</f>
        <v>2427641.2533333329</v>
      </c>
      <c r="N67" s="62">
        <f>IF('2017 Individual scores unweight'!N67="","",'2017 Individual scores unweight'!N67*'2017 Individual scores weighted'!CL67)</f>
        <v>2023034.3777777776</v>
      </c>
      <c r="O67" s="62">
        <f>IF('2017 Individual scores unweight'!O67="","",'2017 Individual scores unweight'!O67*'2017 Individual scores weighted'!CL67)</f>
        <v>3468058.9333333327</v>
      </c>
      <c r="P67" s="62">
        <f>IF('2017 Individual scores unweight'!P67="","",'2017 Individual scores unweight'!P67*'2017 Individual scores weighted'!CL67)</f>
        <v>2435898.5365079362</v>
      </c>
      <c r="Q67" s="62">
        <f>IF('2017 Individual scores unweight'!Q67="","",'2017 Individual scores unweight'!Q67*'2017 Individual scores weighted'!CL67)</f>
        <v>2229466.4571428569</v>
      </c>
      <c r="R67" s="62">
        <f>IF('2017 Individual scores unweight'!R67="","",'2017 Individual scores unweight'!R67*'2017 Individual scores weighted'!CL67)</f>
        <v>1556180.2905982905</v>
      </c>
      <c r="S67" s="62">
        <f>IF('2017 Individual scores unweight'!S67="","",'2017 Individual scores unweight'!S67*'2017 Individual scores weighted'!CL67)</f>
        <v>2012998.6028424911</v>
      </c>
      <c r="T67" s="62">
        <f>IF('2017 Individual scores unweight'!T67="","",'2017 Individual scores unweight'!T67*'2017 Individual scores weighted'!CL67)</f>
        <v>1612063.5556947249</v>
      </c>
      <c r="U67" s="62">
        <f>IF('2017 Individual scores unweight'!U67="","",'2017 Individual scores unweight'!U67*'2017 Individual scores weighted'!CL67)</f>
        <v>1857888.7142857143</v>
      </c>
      <c r="V67" s="62">
        <f>IF('2017 Individual scores unweight'!V67="","",'2017 Individual scores unweight'!V67*'2017 Individual scores weighted'!CL67)</f>
        <v>1907432.4133333331</v>
      </c>
      <c r="W67" s="62">
        <f>IF('2017 Individual scores unweight'!W67="","",'2017 Individual scores unweight'!W67*'2017 Individual scores weighted'!CL67)</f>
        <v>346805.89333333331</v>
      </c>
      <c r="X67" s="62">
        <f>IF('2017 Individual scores unweight'!X67="","",'2017 Individual scores unweight'!X67*'2017 Individual scores weighted'!CL67)</f>
        <v>706456.44938271597</v>
      </c>
      <c r="Y67" s="62">
        <f>IF('2017 Individual scores unweight'!Y67="","",'2017 Individual scores unweight'!Y67*'2017 Individual scores weighted'!CL67)</f>
        <v>3201285.1692307694</v>
      </c>
      <c r="Z67" s="62">
        <f>IF('2017 Individual scores unweight'!Z67="","",'2017 Individual scores unweight'!Z67*'2017 Individual scores weighted'!CL67)</f>
        <v>2732410.0686868685</v>
      </c>
      <c r="AA67" s="62">
        <f>IF('2017 Individual scores unweight'!AA67="","",'2017 Individual scores unweight'!AA67*'2017 Individual scores weighted'!CL67)</f>
        <v>1857888.7142857143</v>
      </c>
      <c r="AB67" s="62">
        <f>IF('2017 Individual scores unweight'!AB67="","",'2017 Individual scores unweight'!AB67*'2017 Individual scores weighted'!CL67)</f>
        <v>1471297.7292929292</v>
      </c>
      <c r="AC67" s="62">
        <f>IF('2017 Individual scores unweight'!AC67="","",'2017 Individual scores unweight'!AC67*'2017 Individual scores weighted'!CL67)</f>
        <v>2801124.5230769231</v>
      </c>
      <c r="AD67" s="62">
        <f>IF('2017 Individual scores unweight'!AD67="","",'2017 Individual scores unweight'!AD67*'2017 Individual scores weighted'!CL67)</f>
        <v>1242721.1177777776</v>
      </c>
      <c r="AE67" s="62">
        <f>IF('2017 Individual scores unweight'!AE67="","",'2017 Individual scores unweight'!AE67*'2017 Individual scores weighted'!CL67)</f>
        <v>2064320.7936507934</v>
      </c>
      <c r="AF67" s="62">
        <f>IF('2017 Individual scores unweight'!AF67="","",'2017 Individual scores unweight'!AF67*'2017 Individual scores weighted'!CL67)</f>
        <v>2543243.2177777779</v>
      </c>
      <c r="AG67" s="62">
        <f>IF('2017 Individual scores unweight'!AG67="","",'2017 Individual scores unweight'!AG67*'2017 Individual scores weighted'!CL67)</f>
        <v>2353325.7047619047</v>
      </c>
      <c r="AH67" s="62">
        <f>IF('2017 Individual scores unweight'!AH67="","",'2017 Individual scores unweight'!AH67*'2017 Individual scores weighted'!CL67)</f>
        <v>4830510.6571428571</v>
      </c>
      <c r="AI67" s="62">
        <f>IF('2017 Individual scores unweight'!AI67="","",'2017 Individual scores unweight'!AI67*'2017 Individual scores weighted'!CL67)</f>
        <v>3302913.2698412696</v>
      </c>
      <c r="AJ67" s="62">
        <f>IF('2017 Individual scores unweight'!AJ67="","",'2017 Individual scores unweight'!AJ67*'2017 Individual scores weighted'!CL67)</f>
        <v>4335073.666666667</v>
      </c>
      <c r="AK67" s="62">
        <f>IF('2017 Individual scores unweight'!AK67="","",'2017 Individual scores unweight'!AK67*'2017 Individual scores weighted'!CL67)</f>
        <v>2049307.5515151517</v>
      </c>
      <c r="AL67" s="62">
        <f>IF('2017 Individual scores unweight'!AL67="","",'2017 Individual scores unweight'!AL67*'2017 Individual scores weighted'!CL67)</f>
        <v>1857888.7142857143</v>
      </c>
      <c r="AM67" s="62">
        <f>IF('2017 Individual scores unweight'!AM67="","",'2017 Individual scores unweight'!AM67*'2017 Individual scores weighted'!CL67)</f>
        <v>1849631.4311111111</v>
      </c>
      <c r="AN67" s="62">
        <f>IF('2017 Individual scores unweight'!AN67="","",'2017 Individual scores unweight'!AN67*'2017 Individual scores weighted'!CL67)</f>
        <v>1486310.9714285713</v>
      </c>
      <c r="AO67" s="62">
        <f>IF('2017 Individual scores unweight'!AO67="","",'2017 Individual scores unweight'!AO67*'2017 Individual scores weighted'!CL67)</f>
        <v>2259492.9414141411</v>
      </c>
      <c r="AP67" s="62">
        <f>IF('2017 Individual scores unweight'!AP67="","",'2017 Individual scores unweight'!AP67*'2017 Individual scores weighted'!CL67)</f>
        <v>1734029.4666666663</v>
      </c>
      <c r="AQ67" s="62">
        <f>IF('2017 Individual scores unweight'!AQ67="","",'2017 Individual scores unweight'!AQ67*'2017 Individual scores weighted'!CL67)</f>
        <v>1445024.5555555555</v>
      </c>
      <c r="AR67" s="62">
        <f>IF('2017 Individual scores unweight'!AR67="","",'2017 Individual scores unweight'!AR67*'2017 Individual scores weighted'!CL67)</f>
        <v>1114733.2285714285</v>
      </c>
      <c r="AS67" s="62">
        <f>IF('2017 Individual scores unweight'!AS67="","",'2017 Individual scores unweight'!AS67*'2017 Individual scores weighted'!CL67)</f>
        <v>1091796.3308641973</v>
      </c>
      <c r="AT67" s="62">
        <f>IF('2017 Individual scores unweight'!AT67="","",'2017 Individual scores unweight'!AT67*'2017 Individual scores weighted'!CL67)</f>
        <v>2766189.8634920632</v>
      </c>
      <c r="AU67" s="62">
        <f>IF('2017 Individual scores unweight'!AU67="","",'2017 Individual scores unweight'!AU67*'2017 Individual scores weighted'!CL67)</f>
        <v>2890049.111111111</v>
      </c>
      <c r="AV67" s="62">
        <f>IF('2017 Individual scores unweight'!AV67="","",'2017 Individual scores unweight'!AV67*'2017 Individual scores weighted'!CL67)</f>
        <v>2023034.3777777776</v>
      </c>
      <c r="AW67" s="62">
        <f>IF('2017 Individual scores unweight'!AW67="","",'2017 Individual scores unweight'!AW67*'2017 Individual scores weighted'!CL67)</f>
        <v>3715777.4285714286</v>
      </c>
      <c r="AX67" s="62">
        <f>IF('2017 Individual scores unweight'!AX67="","",'2017 Individual scores unweight'!AX67*'2017 Individual scores weighted'!CL67)</f>
        <v>2477184.952380952</v>
      </c>
      <c r="AY67" s="62">
        <f>IF('2017 Individual scores unweight'!AY67="","",'2017 Individual scores unweight'!AY67*'2017 Individual scores weighted'!CL67)</f>
        <v>1156019.6444444444</v>
      </c>
      <c r="AZ67" s="62">
        <f>IF('2017 Individual scores unweight'!AZ67="","",'2017 Individual scores unweight'!AZ67*'2017 Individual scores weighted'!CL67)</f>
        <v>2413349.8016849812</v>
      </c>
      <c r="BA67" s="62">
        <f>IF('2017 Individual scores unweight'!BA67="","",'2017 Individual scores unweight'!BA67*'2017 Individual scores weighted'!CL67)</f>
        <v>1790224.8660493828</v>
      </c>
      <c r="BB67" s="62">
        <f>IF('2017 Individual scores unweight'!BB67="","",'2017 Individual scores unweight'!BB67*'2017 Individual scores weighted'!CL67)</f>
        <v>2229466.4571428569</v>
      </c>
      <c r="BC67" s="62">
        <f>IF('2017 Individual scores unweight'!BC67="","",'2017 Individual scores unweight'!BC67*'2017 Individual scores weighted'!CL67)</f>
        <v>1445024.5555555555</v>
      </c>
      <c r="BD67" s="62">
        <f>IF('2017 Individual scores unweight'!BD67="","",'2017 Individual scores unweight'!BD67*'2017 Individual scores weighted'!CL67)</f>
        <v>1200481.9384615384</v>
      </c>
      <c r="BE67" s="62">
        <f>IF('2017 Individual scores unweight'!BE67="","",'2017 Individual scores unweight'!BE67*'2017 Individual scores weighted'!CL67)</f>
        <v>794763.50555555546</v>
      </c>
      <c r="BF67" s="62">
        <f>IF('2017 Individual scores unweight'!BF67="","",'2017 Individual scores unweight'!BF67*'2017 Individual scores weighted'!CL67)</f>
        <v>2801124.5230769231</v>
      </c>
      <c r="BG67" s="62">
        <f>IF('2017 Individual scores unweight'!BG67="","",'2017 Individual scores unweight'!BG67*'2017 Individual scores weighted'!CL67)</f>
        <v>2633155.856790123</v>
      </c>
      <c r="BH67" s="62">
        <f>IF('2017 Individual scores unweight'!BH67="","",'2017 Individual scores unweight'!BH67*'2017 Individual scores weighted'!CL67)</f>
        <v>3034551.5666666669</v>
      </c>
      <c r="BI67" s="62">
        <f>IF('2017 Individual scores unweight'!BI67="","",'2017 Individual scores unweight'!BI67*'2017 Individual scores weighted'!CL67)</f>
        <v>2055146.0345679009</v>
      </c>
      <c r="BJ67" s="62">
        <f>IF('2017 Individual scores unweight'!BJ67="","",'2017 Individual scores unweight'!BJ67*'2017 Individual scores weighted'!CL67)</f>
        <v>2801124.5230769231</v>
      </c>
      <c r="BK67" s="62">
        <f>IF('2017 Individual scores unweight'!BK67="","",'2017 Individual scores unweight'!BK67*'2017 Individual scores weighted'!CL67)</f>
        <v>2023034.3777777776</v>
      </c>
      <c r="BL67" s="62">
        <f>IF('2017 Individual scores unweight'!BL67="","",'2017 Individual scores unweight'!BL67*'2017 Individual scores weighted'!CL67)</f>
        <v>2515285.8662367263</v>
      </c>
      <c r="BM67" s="62">
        <f>IF('2017 Individual scores unweight'!BM67="","",'2017 Individual scores unweight'!BM67*'2017 Individual scores weighted'!CL67)</f>
        <v>3290209.7572649573</v>
      </c>
      <c r="BN67" s="62">
        <f>IF('2017 Individual scores unweight'!BN67="","",'2017 Individual scores unweight'!BN67*'2017 Individual scores weighted'!CL67)</f>
        <v>3912681.8735042736</v>
      </c>
      <c r="BO67" s="62">
        <f>IF('2017 Individual scores unweight'!BO67="","",'2017 Individual scores unweight'!BO67*'2017 Individual scores weighted'!CL67)</f>
        <v>1974866.8925925924</v>
      </c>
      <c r="BP67" s="62">
        <f>IF('2017 Individual scores unweight'!BP67="","",'2017 Individual scores unweight'!BP67*'2017 Individual scores weighted'!CL67)</f>
        <v>2259492.9414141411</v>
      </c>
      <c r="BQ67" s="62">
        <f>IF('2017 Individual scores unweight'!BQ67="","",'2017 Individual scores unweight'!BQ67*'2017 Individual scores weighted'!CL67)</f>
        <v>1996761.2040404037</v>
      </c>
      <c r="BR67" s="62">
        <f>IF('2017 Individual scores unweight'!BR67="","",'2017 Individual scores unweight'!BR67*'2017 Individual scores weighted'!CL67)</f>
        <v>2601044.1999999997</v>
      </c>
      <c r="BS67" s="62">
        <f>IF('2017 Individual scores unweight'!BS67="","",'2017 Individual scores unweight'!BS67*'2017 Individual scores weighted'!CL67)</f>
        <v>1878531.9222222224</v>
      </c>
      <c r="BT67" s="62">
        <f>IF('2017 Individual scores unweight'!BT67="","",'2017 Individual scores unweight'!BT67*'2017 Individual scores weighted'!CL67)</f>
        <v>2389107.2651851852</v>
      </c>
      <c r="BU67" s="62">
        <f>IF('2017 Individual scores unweight'!BU67="","",'2017 Individual scores unweight'!BU67*'2017 Individual scores weighted'!CL67)</f>
        <v>1579893.5140740741</v>
      </c>
      <c r="BV67" s="62">
        <f>IF('2017 Individual scores unweight'!BV67="","",'2017 Individual scores unweight'!BV67*'2017 Individual scores weighted'!CL67)</f>
        <v>2350573.2770370371</v>
      </c>
      <c r="BW67" s="62">
        <f>IF('2017 Individual scores unweight'!BW67="","",'2017 Individual scores unweight'!BW67*'2017 Individual scores weighted'!CL67)</f>
        <v>1194553.6325925926</v>
      </c>
      <c r="BX67" s="62">
        <f>IF('2017 Individual scores unweight'!BX67="","",'2017 Individual scores unweight'!BX67*'2017 Individual scores weighted'!CL67)</f>
        <v>3570816.2350617284</v>
      </c>
      <c r="BY67" s="62">
        <f>IF('2017 Individual scores unweight'!BY67="","",'2017 Individual scores unweight'!BY67*'2017 Individual scores weighted'!CL67)</f>
        <v>3891932.8029629625</v>
      </c>
      <c r="BZ67" s="62">
        <f>IF('2017 Individual scores unweight'!BZ67="","",'2017 Individual scores unweight'!BZ67*'2017 Individual scores weighted'!CL67)</f>
        <v>3622194.8859259258</v>
      </c>
      <c r="CA67" s="62">
        <f>IF('2017 Individual scores unweight'!CA67="","",'2017 Individual scores unweight'!CA67*'2017 Individual scores weighted'!CL67)</f>
        <v>3198321.0162962964</v>
      </c>
      <c r="CB67" s="62">
        <f>IF('2017 Individual scores unweight'!CB67="","",'2017 Individual scores unweight'!CB67*'2017 Individual scores weighted'!CL67)</f>
        <v>3601445.8153846152</v>
      </c>
      <c r="CC67" s="62">
        <f>IF('2017 Individual scores unweight'!CC67="","",'2017 Individual scores unweight'!CC67*'2017 Individual scores weighted'!CL67)</f>
        <v>1891668.5090909088</v>
      </c>
      <c r="CD67" s="62">
        <f>IF('2017 Individual scores unweight'!CD67="","",'2017 Individual scores unweight'!CD67*'2017 Individual scores weighted'!CL67)</f>
        <v>2080835.3599999999</v>
      </c>
      <c r="CE67" s="62">
        <f>IF('2017 Individual scores unweight'!CE67="","",'2017 Individual scores unweight'!CE67*'2017 Individual scores weighted'!CL67)</f>
        <v>1568883.803174603</v>
      </c>
      <c r="CF67" s="62">
        <f>IF('2017 Individual scores unweight'!CF67="","",'2017 Individual scores unweight'!CF67*'2017 Individual scores weighted'!CL67)</f>
        <v>472917.12727272732</v>
      </c>
      <c r="CG67" s="62" t="str">
        <f>IF('2017 Individual scores unweight'!CG67="","",'2017 Individual scores unweight'!CG67*'2017 Individual scores weighted'!CL67)</f>
        <v/>
      </c>
      <c r="CH67" s="62">
        <f>IF('2017 Individual scores unweight'!CH67="","",'2017 Individual scores unweight'!CH67*'2017 Individual scores weighted'!CL67)</f>
        <v>1387223.5733333332</v>
      </c>
      <c r="CI67" s="62">
        <f>IF('2017 Individual scores unweight'!CI67="","",'2017 Individual scores unweight'!CI67*'2017 Individual scores weighted'!CL67)</f>
        <v>1321165.3079365077</v>
      </c>
      <c r="CJ67" s="62">
        <f>IF('2017 Individual scores unweight'!CJ67="","",'2017 Individual scores unweight'!CJ67*'2017 Individual scores weighted'!CL67)</f>
        <v>3121253.04</v>
      </c>
      <c r="CK67" s="62">
        <f>IF('2017 Individual scores unweight'!CK67="","",'2017 Individual scores unweight'!CK67*'2017 Individual scores weighted'!CL67)</f>
        <v>1576390.4242424241</v>
      </c>
      <c r="CL67">
        <v>52020.883999999998</v>
      </c>
    </row>
    <row r="68" spans="1:90">
      <c r="A68" s="60" t="s">
        <v>112</v>
      </c>
      <c r="B68" s="61" t="s">
        <v>182</v>
      </c>
      <c r="C68" s="62">
        <f>IF('2017 Individual scores unweight'!C68="","",'2017 Individual scores unweight'!C68*'2017 Individual scores weighted'!CL68)</f>
        <v>118271</v>
      </c>
      <c r="D68" s="62">
        <f>IF('2017 Individual scores unweight'!D68="","",'2017 Individual scores unweight'!D68*'2017 Individual scores weighted'!CL68)</f>
        <v>61599.479166666664</v>
      </c>
      <c r="E68" s="62">
        <f>IF('2017 Individual scores unweight'!E68="","",'2017 Individual scores unweight'!E68*'2017 Individual scores weighted'!CL68)</f>
        <v>118271</v>
      </c>
      <c r="F68" s="62">
        <f>IF('2017 Individual scores unweight'!F68="","",'2017 Individual scores unweight'!F68*'2017 Individual scores weighted'!CL68)</f>
        <v>64767.452380952389</v>
      </c>
      <c r="G68" s="62">
        <f>IF('2017 Individual scores unweight'!G68="","",'2017 Individual scores unweight'!G68*'2017 Individual scores weighted'!CL68)</f>
        <v>92927.21428571429</v>
      </c>
      <c r="H68" s="62">
        <f>IF('2017 Individual scores unweight'!H68="","",'2017 Individual scores unweight'!H68*'2017 Individual scores weighted'!CL68)</f>
        <v>57258.18253968253</v>
      </c>
      <c r="I68" s="62">
        <f>IF('2017 Individual scores unweight'!I68="","",'2017 Individual scores unweight'!I68*'2017 Individual scores weighted'!CL68)</f>
        <v>103487.125</v>
      </c>
      <c r="J68" s="62">
        <f>IF('2017 Individual scores unweight'!J68="","",'2017 Individual scores unweight'!J68*'2017 Individual scores weighted'!CL68)</f>
        <v>65706.111111111109</v>
      </c>
      <c r="K68" s="62">
        <f>IF('2017 Individual scores unweight'!K68="","",'2017 Individual scores unweight'!K68*'2017 Individual scores weighted'!CL68)</f>
        <v>76970.015873015873</v>
      </c>
      <c r="L68" s="62">
        <f>IF('2017 Individual scores unweight'!L68="","",'2017 Individual scores unweight'!L68*'2017 Individual scores weighted'!CL68)</f>
        <v>65706.111111111109</v>
      </c>
      <c r="M68" s="62">
        <f>IF('2017 Individual scores unweight'!M68="","",'2017 Individual scores unweight'!M68*'2017 Individual scores weighted'!CL68)</f>
        <v>39423.666666666664</v>
      </c>
      <c r="N68" s="62">
        <f>IF('2017 Individual scores unweight'!N68="","",'2017 Individual scores unweight'!N68*'2017 Individual scores weighted'!CL68)</f>
        <v>34495.708333333328</v>
      </c>
      <c r="O68" s="62">
        <f>IF('2017 Individual scores unweight'!O68="","",'2017 Individual scores unweight'!O68*'2017 Individual scores weighted'!CL68)</f>
        <v>94616.8</v>
      </c>
      <c r="P68" s="62">
        <f>IF('2017 Individual scores unweight'!P68="","",'2017 Individual scores unweight'!P68*'2017 Individual scores weighted'!CL68)</f>
        <v>70634.069444444453</v>
      </c>
      <c r="Q68" s="62">
        <f>IF('2017 Individual scores unweight'!Q68="","",'2017 Individual scores unweight'!Q68*'2017 Individual scores weighted'!CL68)</f>
        <v>86732.066666666666</v>
      </c>
      <c r="R68" s="62">
        <f>IF('2017 Individual scores unweight'!R68="","",'2017 Individual scores unweight'!R68*'2017 Individual scores weighted'!CL68)</f>
        <v>54883.928104575163</v>
      </c>
      <c r="S68" s="62">
        <f>IF('2017 Individual scores unweight'!S68="","",'2017 Individual scores unweight'!S68*'2017 Individual scores weighted'!CL68)</f>
        <v>60045.276923076919</v>
      </c>
      <c r="T68" s="62">
        <f>IF('2017 Individual scores unweight'!T68="","",'2017 Individual scores unweight'!T68*'2017 Individual scores weighted'!CL68)</f>
        <v>48257.48827160494</v>
      </c>
      <c r="U68" s="62">
        <f>IF('2017 Individual scores unweight'!U68="","",'2017 Individual scores unweight'!U68*'2017 Individual scores weighted'!CL68)</f>
        <v>65706.111111111109</v>
      </c>
      <c r="V68" s="62">
        <f>IF('2017 Individual scores unweight'!V68="","",'2017 Individual scores unweight'!V68*'2017 Individual scores weighted'!CL68)</f>
        <v>55193.133333333331</v>
      </c>
      <c r="W68" s="62">
        <f>IF('2017 Individual scores unweight'!W68="","",'2017 Individual scores unweight'!W68*'2017 Individual scores weighted'!CL68)</f>
        <v>52564.888888888891</v>
      </c>
      <c r="X68" s="62">
        <f>IF('2017 Individual scores unweight'!X68="","",'2017 Individual scores unweight'!X68*'2017 Individual scores weighted'!CL68)</f>
        <v>23362.172839506173</v>
      </c>
      <c r="Y68" s="62">
        <f>IF('2017 Individual scores unweight'!Y68="","",'2017 Individual scores unweight'!Y68*'2017 Individual scores weighted'!CL68)</f>
        <v>59135.5</v>
      </c>
      <c r="Z68" s="62">
        <f>IF('2017 Individual scores unweight'!Z68="","",'2017 Individual scores unweight'!Z68*'2017 Individual scores weighted'!CL68)</f>
        <v>55193.133333333331</v>
      </c>
      <c r="AA68" s="62">
        <f>IF('2017 Individual scores unweight'!AA68="","",'2017 Individual scores unweight'!AA68*'2017 Individual scores weighted'!CL68)</f>
        <v>59135.5</v>
      </c>
      <c r="AB68" s="62">
        <f>IF('2017 Individual scores unweight'!AB68="","",'2017 Individual scores unweight'!AB68*'2017 Individual scores weighted'!CL68)</f>
        <v>47308.399999999994</v>
      </c>
      <c r="AC68" s="62">
        <f>IF('2017 Individual scores unweight'!AC68="","",'2017 Individual scores unweight'!AC68*'2017 Individual scores weighted'!CL68)</f>
        <v>63684.384615384617</v>
      </c>
      <c r="AD68" s="62">
        <f>IF('2017 Individual scores unweight'!AD68="","",'2017 Individual scores unweight'!AD68*'2017 Individual scores weighted'!CL68)</f>
        <v>60230.601851851854</v>
      </c>
      <c r="AE68" s="62">
        <f>IF('2017 Individual scores unweight'!AE68="","",'2017 Individual scores unweight'!AE68*'2017 Individual scores weighted'!CL68)</f>
        <v>78074.320261437926</v>
      </c>
      <c r="AF68" s="62">
        <f>IF('2017 Individual scores unweight'!AF68="","",'2017 Individual scores unweight'!AF68*'2017 Individual scores weighted'!CL68)</f>
        <v>74740.701388888891</v>
      </c>
      <c r="AG68" s="62">
        <f>IF('2017 Individual scores unweight'!AG68="","",'2017 Individual scores unweight'!AG68*'2017 Individual scores weighted'!CL68)</f>
        <v>70344.189542483655</v>
      </c>
      <c r="AH68" s="62">
        <f>IF('2017 Individual scores unweight'!AH68="","",'2017 Individual scores unweight'!AH68*'2017 Individual scores weighted'!CL68)</f>
        <v>118271</v>
      </c>
      <c r="AI68" s="62">
        <f>IF('2017 Individual scores unweight'!AI68="","",'2017 Individual scores unweight'!AI68*'2017 Individual scores weighted'!CL68)</f>
        <v>85804.450980392154</v>
      </c>
      <c r="AJ68" s="62">
        <f>IF('2017 Individual scores unweight'!AJ68="","",'2017 Individual scores unweight'!AJ68*'2017 Individual scores weighted'!CL68)</f>
        <v>118271</v>
      </c>
      <c r="AK68" s="62">
        <f>IF('2017 Individual scores unweight'!AK68="","",'2017 Individual scores unweight'!AK68*'2017 Individual scores weighted'!CL68)</f>
        <v>81939.385620915025</v>
      </c>
      <c r="AL68" s="62">
        <f>IF('2017 Individual scores unweight'!AL68="","",'2017 Individual scores unweight'!AL68*'2017 Individual scores weighted'!CL68)</f>
        <v>70962.600000000006</v>
      </c>
      <c r="AM68" s="62">
        <f>IF('2017 Individual scores unweight'!AM68="","",'2017 Individual scores unweight'!AM68*'2017 Individual scores weighted'!CL68)</f>
        <v>56507.255555555552</v>
      </c>
      <c r="AN68" s="62">
        <f>IF('2017 Individual scores unweight'!AN68="","",'2017 Individual scores unweight'!AN68*'2017 Individual scores weighted'!CL68)</f>
        <v>59135.5</v>
      </c>
      <c r="AO68" s="62">
        <f>IF('2017 Individual scores unweight'!AO68="","",'2017 Individual scores unweight'!AO68*'2017 Individual scores weighted'!CL68)</f>
        <v>40737.788888888877</v>
      </c>
      <c r="AP68" s="62">
        <f>IF('2017 Individual scores unweight'!AP68="","",'2017 Individual scores unweight'!AP68*'2017 Individual scores weighted'!CL68)</f>
        <v>96095.1875</v>
      </c>
      <c r="AQ68" s="62">
        <f>IF('2017 Individual scores unweight'!AQ68="","",'2017 Individual scores unweight'!AQ68*'2017 Individual scores weighted'!CL68)</f>
        <v>57202.967320261429</v>
      </c>
      <c r="AR68" s="62">
        <f>IF('2017 Individual scores unweight'!AR68="","",'2017 Individual scores unweight'!AR68*'2017 Individual scores weighted'!CL68)</f>
        <v>47308.4</v>
      </c>
      <c r="AS68" s="62">
        <f>IF('2017 Individual scores unweight'!AS68="","",'2017 Individual scores unweight'!AS68*'2017 Individual scores weighted'!CL68)</f>
        <v>26282.444444444445</v>
      </c>
      <c r="AT68" s="62">
        <f>IF('2017 Individual scores unweight'!AT68="","",'2017 Individual scores unweight'!AT68*'2017 Individual scores weighted'!CL68)</f>
        <v>83485.411764705874</v>
      </c>
      <c r="AU68" s="62">
        <f>IF('2017 Individual scores unweight'!AU68="","",'2017 Individual scores unweight'!AU68*'2017 Individual scores weighted'!CL68)</f>
        <v>71890.215686274503</v>
      </c>
      <c r="AV68" s="62">
        <f>IF('2017 Individual scores unweight'!AV68="","",'2017 Individual scores unweight'!AV68*'2017 Individual scores weighted'!CL68)</f>
        <v>75755.281045751632</v>
      </c>
      <c r="AW68" s="62">
        <f>IF('2017 Individual scores unweight'!AW68="","",'2017 Individual scores unweight'!AW68*'2017 Individual scores weighted'!CL68)</f>
        <v>85923.376068376063</v>
      </c>
      <c r="AX68" s="62">
        <f>IF('2017 Individual scores unweight'!AX68="","",'2017 Individual scores unweight'!AX68*'2017 Individual scores weighted'!CL68)</f>
        <v>87350.477124183017</v>
      </c>
      <c r="AY68" s="62">
        <f>IF('2017 Individual scores unweight'!AY68="","",'2017 Individual scores unweight'!AY68*'2017 Individual scores weighted'!CL68)</f>
        <v>65706.111111111109</v>
      </c>
      <c r="AZ68" s="62">
        <f>IF('2017 Individual scores unweight'!AZ68="","",'2017 Individual scores unweight'!AZ68*'2017 Individual scores weighted'!CL68)</f>
        <v>80224.99553113553</v>
      </c>
      <c r="BA68" s="62">
        <f>IF('2017 Individual scores unweight'!BA68="","",'2017 Individual scores unweight'!BA68*'2017 Individual scores weighted'!CL68)</f>
        <v>66300.594973544969</v>
      </c>
      <c r="BB68" s="62">
        <f>IF('2017 Individual scores unweight'!BB68="","",'2017 Individual scores unweight'!BB68*'2017 Individual scores weighted'!CL68)</f>
        <v>94616.8</v>
      </c>
      <c r="BC68" s="62">
        <f>IF('2017 Individual scores unweight'!BC68="","",'2017 Individual scores unweight'!BC68*'2017 Individual scores weighted'!CL68)</f>
        <v>76031.35714285713</v>
      </c>
      <c r="BD68" s="62">
        <f>IF('2017 Individual scores unweight'!BD68="","",'2017 Individual scores unweight'!BD68*'2017 Individual scores weighted'!CL68)</f>
        <v>72782.153846153844</v>
      </c>
      <c r="BE68" s="62">
        <f>IF('2017 Individual scores unweight'!BE68="","",'2017 Individual scores unweight'!BE68*'2017 Individual scores weighted'!CL68)</f>
        <v>42239.642857142862</v>
      </c>
      <c r="BF68" s="62">
        <f>IF('2017 Individual scores unweight'!BF68="","",'2017 Individual scores unweight'!BF68*'2017 Individual scores weighted'!CL68)</f>
        <v>76031.357142857159</v>
      </c>
      <c r="BG68" s="62">
        <f>IF('2017 Individual scores unweight'!BG68="","",'2017 Individual scores unweight'!BG68*'2017 Individual scores weighted'!CL68)</f>
        <v>74154.039682539689</v>
      </c>
      <c r="BH68" s="62">
        <f>IF('2017 Individual scores unweight'!BH68="","",'2017 Individual scores unweight'!BH68*'2017 Individual scores weighted'!CL68)</f>
        <v>78847.333333333328</v>
      </c>
      <c r="BI68" s="62">
        <f>IF('2017 Individual scores unweight'!BI68="","",'2017 Individual scores unweight'!BI68*'2017 Individual scores weighted'!CL68)</f>
        <v>78847.333333333328</v>
      </c>
      <c r="BJ68" s="62">
        <f>IF('2017 Individual scores unweight'!BJ68="","",'2017 Individual scores unweight'!BJ68*'2017 Individual scores weighted'!CL68)</f>
        <v>78847.333333333328</v>
      </c>
      <c r="BK68" s="62">
        <f>IF('2017 Individual scores unweight'!BK68="","",'2017 Individual scores unweight'!BK68*'2017 Individual scores weighted'!CL68)</f>
        <v>60230.601851851854</v>
      </c>
      <c r="BL68" s="62">
        <f>IF('2017 Individual scores unweight'!BL68="","",'2017 Individual scores unweight'!BL68*'2017 Individual scores weighted'!CL68)</f>
        <v>87696.894064454056</v>
      </c>
      <c r="BM68" s="62">
        <f>IF('2017 Individual scores unweight'!BM68="","",'2017 Individual scores unweight'!BM68*'2017 Individual scores weighted'!CL68)</f>
        <v>35919.340740740743</v>
      </c>
      <c r="BN68" s="62">
        <f>IF('2017 Individual scores unweight'!BN68="","",'2017 Individual scores unweight'!BN68*'2017 Individual scores weighted'!CL68)</f>
        <v>41175.829629629632</v>
      </c>
      <c r="BO68" s="62">
        <f>IF('2017 Individual scores unweight'!BO68="","",'2017 Individual scores unweight'!BO68*'2017 Individual scores weighted'!CL68)</f>
        <v>13141.222222222223</v>
      </c>
      <c r="BP68" s="62">
        <f>IF('2017 Individual scores unweight'!BP68="","",'2017 Individual scores unweight'!BP68*'2017 Individual scores weighted'!CL68)</f>
        <v>24405.126984126986</v>
      </c>
      <c r="BQ68" s="62">
        <f>IF('2017 Individual scores unweight'!BQ68="","",'2017 Individual scores unweight'!BQ68*'2017 Individual scores weighted'!CL68)</f>
        <v>38229.010101010106</v>
      </c>
      <c r="BR68" s="62">
        <f>IF('2017 Individual scores unweight'!BR68="","",'2017 Individual scores unweight'!BR68*'2017 Individual scores weighted'!CL68)</f>
        <v>53440.970370370371</v>
      </c>
      <c r="BS68" s="62">
        <f>IF('2017 Individual scores unweight'!BS68="","",'2017 Individual scores unweight'!BS68*'2017 Individual scores weighted'!CL68)</f>
        <v>52533.299412393157</v>
      </c>
      <c r="BT68" s="62">
        <f>IF('2017 Individual scores unweight'!BT68="","",'2017 Individual scores unweight'!BT68*'2017 Individual scores weighted'!CL68)</f>
        <v>40434.529914529907</v>
      </c>
      <c r="BU68" s="62">
        <f>IF('2017 Individual scores unweight'!BU68="","",'2017 Individual scores unweight'!BU68*'2017 Individual scores weighted'!CL68)</f>
        <v>1010.8632478632472</v>
      </c>
      <c r="BV68" s="62">
        <f>IF('2017 Individual scores unweight'!BV68="","",'2017 Individual scores unweight'!BV68*'2017 Individual scores weighted'!CL68)</f>
        <v>96916.513888888891</v>
      </c>
      <c r="BW68" s="62">
        <f>IF('2017 Individual scores unweight'!BW68="","",'2017 Individual scores unweight'!BW68*'2017 Individual scores weighted'!CL68)</f>
        <v>71771.290598290594</v>
      </c>
      <c r="BX68" s="62">
        <f>IF('2017 Individual scores unweight'!BX68="","",'2017 Individual scores unweight'!BX68*'2017 Individual scores weighted'!CL68)</f>
        <v>87256.151124338619</v>
      </c>
      <c r="BY68" s="62">
        <f>IF('2017 Individual scores unweight'!BY68="","",'2017 Individual scores unweight'!BY68*'2017 Individual scores weighted'!CL68)</f>
        <v>90345.902777777781</v>
      </c>
      <c r="BZ68" s="62">
        <f>IF('2017 Individual scores unweight'!BZ68="","",'2017 Individual scores unweight'!BZ68*'2017 Individual scores weighted'!CL68)</f>
        <v>94452.534722222234</v>
      </c>
      <c r="CA68" s="62">
        <f>IF('2017 Individual scores unweight'!CA68="","",'2017 Individual scores unweight'!CA68*'2017 Individual scores weighted'!CL68)</f>
        <v>76970.015873015873</v>
      </c>
      <c r="CB68" s="62">
        <f>IF('2017 Individual scores unweight'!CB68="","",'2017 Individual scores unweight'!CB68*'2017 Individual scores weighted'!CL68)</f>
        <v>102501.53333333334</v>
      </c>
      <c r="CC68" s="62">
        <f>IF('2017 Individual scores unweight'!CC68="","",'2017 Individual scores unweight'!CC68*'2017 Individual scores weighted'!CL68)</f>
        <v>63077.866666666661</v>
      </c>
      <c r="CD68" s="62">
        <f>IF('2017 Individual scores unweight'!CD68="","",'2017 Individual scores unweight'!CD68*'2017 Individual scores weighted'!CL68)</f>
        <v>78847.333333333328</v>
      </c>
      <c r="CE68" s="62">
        <f>IF('2017 Individual scores unweight'!CE68="","",'2017 Individual scores unweight'!CE68*'2017 Individual scores weighted'!CL68)</f>
        <v>21902.037037037033</v>
      </c>
      <c r="CF68" s="62" t="str">
        <f>IF('2017 Individual scores unweight'!CF68="","",'2017 Individual scores unweight'!CF68*'2017 Individual scores weighted'!CL68)</f>
        <v/>
      </c>
      <c r="CG68" s="62">
        <f>IF('2017 Individual scores unweight'!CG68="","",'2017 Individual scores unweight'!CG68*'2017 Individual scores weighted'!CL68)</f>
        <v>13141.222222222223</v>
      </c>
      <c r="CH68" s="62">
        <f>IF('2017 Individual scores unweight'!CH68="","",'2017 Individual scores unweight'!CH68*'2017 Individual scores weighted'!CL68)</f>
        <v>102501.53333333334</v>
      </c>
      <c r="CI68" s="62">
        <f>IF('2017 Individual scores unweight'!CI68="","",'2017 Individual scores unweight'!CI68*'2017 Individual scores weighted'!CL68)</f>
        <v>70962.600000000006</v>
      </c>
      <c r="CJ68" s="62">
        <f>IF('2017 Individual scores unweight'!CJ68="","",'2017 Individual scores unweight'!CJ68*'2017 Individual scores weighted'!CL68)</f>
        <v>96095.1875</v>
      </c>
      <c r="CK68" s="62">
        <f>IF('2017 Individual scores unweight'!CK68="","",'2017 Individual scores unweight'!CK68*'2017 Individual scores weighted'!CL68)</f>
        <v>75092.698412698417</v>
      </c>
      <c r="CL68">
        <v>1182.71</v>
      </c>
    </row>
    <row r="69" spans="1:90">
      <c r="A69" s="60" t="s">
        <v>122</v>
      </c>
      <c r="B69" s="61" t="s">
        <v>183</v>
      </c>
      <c r="C69" s="62">
        <f>IF('2017 Individual scores unweight'!C69="","",'2017 Individual scores unweight'!C69*'2017 Individual scores weighted'!CL69)</f>
        <v>95775.636363636353</v>
      </c>
      <c r="D69" s="62">
        <f>IF('2017 Individual scores unweight'!D69="","",'2017 Individual scores unweight'!D69*'2017 Individual scores weighted'!CL69)</f>
        <v>54272.860606060603</v>
      </c>
      <c r="E69" s="62">
        <f>IF('2017 Individual scores unweight'!E69="","",'2017 Individual scores unweight'!E69*'2017 Individual scores weighted'!CL69)</f>
        <v>96573.766666666648</v>
      </c>
      <c r="F69" s="62">
        <f>IF('2017 Individual scores unweight'!F69="","",'2017 Individual scores unweight'!F69*'2017 Individual scores weighted'!CL69)</f>
        <v>73427.98787878787</v>
      </c>
      <c r="G69" s="62">
        <f>IF('2017 Individual scores unweight'!G69="","",'2017 Individual scores unweight'!G69*'2017 Individual scores weighted'!CL69)</f>
        <v>87794.333333333343</v>
      </c>
      <c r="H69" s="62">
        <f>IF('2017 Individual scores unweight'!H69="","",'2017 Individual scores unweight'!H69*'2017 Individual scores weighted'!CL69)</f>
        <v>52676.6</v>
      </c>
      <c r="I69" s="62">
        <f>IF('2017 Individual scores unweight'!I69="","",'2017 Individual scores unweight'!I69*'2017 Individual scores weighted'!CL69)</f>
        <v>87794.333333333343</v>
      </c>
      <c r="J69" s="62">
        <f>IF('2017 Individual scores unweight'!J69="","",'2017 Individual scores unweight'!J69*'2017 Individual scores weighted'!CL69)</f>
        <v>67894.284444444434</v>
      </c>
      <c r="K69" s="62">
        <f>IF('2017 Individual scores unweight'!K69="","",'2017 Individual scores unweight'!K69*'2017 Individual scores weighted'!CL69)</f>
        <v>63407.018518518511</v>
      </c>
      <c r="L69" s="62">
        <f>IF('2017 Individual scores unweight'!L69="","",'2017 Individual scores unweight'!L69*'2017 Individual scores weighted'!CL69)</f>
        <v>55337.034343434338</v>
      </c>
      <c r="M69" s="62">
        <f>IF('2017 Individual scores unweight'!M69="","",'2017 Individual scores unweight'!M69*'2017 Individual scores weighted'!CL69)</f>
        <v>52676.6</v>
      </c>
      <c r="N69" s="62">
        <f>IF('2017 Individual scores unweight'!N69="","",'2017 Individual scores unweight'!N69*'2017 Individual scores weighted'!CL69)</f>
        <v>37719.046913580241</v>
      </c>
      <c r="O69" s="62">
        <f>IF('2017 Individual scores unweight'!O69="","",'2017 Individual scores unweight'!O69*'2017 Individual scores weighted'!CL69)</f>
        <v>76620.509090909094</v>
      </c>
      <c r="P69" s="62">
        <f>IF('2017 Individual scores unweight'!P69="","",'2017 Individual scores unweight'!P69*'2017 Individual scores weighted'!CL69)</f>
        <v>58529.555555555555</v>
      </c>
      <c r="Q69" s="62">
        <f>IF('2017 Individual scores unweight'!Q69="","",'2017 Individual scores unweight'!Q69*'2017 Individual scores weighted'!CL69)</f>
        <v>96573.766666666648</v>
      </c>
      <c r="R69" s="62">
        <f>IF('2017 Individual scores unweight'!R69="","",'2017 Individual scores unweight'!R69*'2017 Individual scores weighted'!CL69)</f>
        <v>61722.076767676757</v>
      </c>
      <c r="S69" s="62">
        <f>IF('2017 Individual scores unweight'!S69="","",'2017 Individual scores unweight'!S69*'2017 Individual scores weighted'!CL69)</f>
        <v>73427.987878787884</v>
      </c>
      <c r="T69" s="62">
        <f>IF('2017 Individual scores unweight'!T69="","",'2017 Individual scores unweight'!T69*'2017 Individual scores weighted'!CL69)</f>
        <v>55473.46687386687</v>
      </c>
      <c r="U69" s="62">
        <f>IF('2017 Individual scores unweight'!U69="","",'2017 Individual scores unweight'!U69*'2017 Individual scores weighted'!CL69)</f>
        <v>86198.072727272724</v>
      </c>
      <c r="V69" s="62">
        <f>IF('2017 Individual scores unweight'!V69="","",'2017 Individual scores unweight'!V69*'2017 Individual scores weighted'!CL69)</f>
        <v>48951.991919191918</v>
      </c>
      <c r="W69" s="62">
        <f>IF('2017 Individual scores unweight'!W69="","",'2017 Individual scores unweight'!W69*'2017 Individual scores weighted'!CL69)</f>
        <v>52676.6</v>
      </c>
      <c r="X69" s="62">
        <f>IF('2017 Individual scores unweight'!X69="","",'2017 Individual scores unweight'!X69*'2017 Individual scores weighted'!CL69)</f>
        <v>35117.733333333323</v>
      </c>
      <c r="Y69" s="62">
        <f>IF('2017 Individual scores unweight'!Y69="","",'2017 Individual scores unweight'!Y69*'2017 Individual scores weighted'!CL69)</f>
        <v>70235.466666666645</v>
      </c>
      <c r="Z69" s="62">
        <f>IF('2017 Individual scores unweight'!Z69="","",'2017 Individual scores unweight'!Z69*'2017 Individual scores weighted'!CL69)</f>
        <v>61130.869135802466</v>
      </c>
      <c r="AA69" s="62">
        <f>IF('2017 Individual scores unweight'!AA69="","",'2017 Individual scores unweight'!AA69*'2017 Individual scores weighted'!CL69)</f>
        <v>52676.6</v>
      </c>
      <c r="AB69" s="62">
        <f>IF('2017 Individual scores unweight'!AB69="","",'2017 Individual scores unweight'!AB69*'2017 Individual scores weighted'!CL69)</f>
        <v>52026.271604938265</v>
      </c>
      <c r="AC69" s="62">
        <f>IF('2017 Individual scores unweight'!AC69="","",'2017 Individual scores unweight'!AC69*'2017 Individual scores weighted'!CL69)</f>
        <v>105353.2</v>
      </c>
      <c r="AD69" s="62">
        <f>IF('2017 Individual scores unweight'!AD69="","",'2017 Individual scores unweight'!AD69*'2017 Individual scores weighted'!CL69)</f>
        <v>80140.468376068369</v>
      </c>
      <c r="AE69" s="62">
        <f>IF('2017 Individual scores unweight'!AE69="","",'2017 Individual scores unweight'!AE69*'2017 Individual scores weighted'!CL69)</f>
        <v>49750.12222222222</v>
      </c>
      <c r="AF69" s="62">
        <f>IF('2017 Individual scores unweight'!AF69="","",'2017 Individual scores unweight'!AF69*'2017 Individual scores weighted'!CL69)</f>
        <v>51701.107407407406</v>
      </c>
      <c r="AG69" s="62">
        <f>IF('2017 Individual scores unweight'!AG69="","",'2017 Individual scores unweight'!AG69*'2017 Individual scores weighted'!CL69)</f>
        <v>46823.644444444442</v>
      </c>
      <c r="AH69" s="62">
        <f>IF('2017 Individual scores unweight'!AH69="","",'2017 Individual scores unweight'!AH69*'2017 Individual scores weighted'!CL69)</f>
        <v>96573.766666666648</v>
      </c>
      <c r="AI69" s="62">
        <f>IF('2017 Individual scores unweight'!AI69="","",'2017 Individual scores unweight'!AI69*'2017 Individual scores weighted'!CL69)</f>
        <v>71210.959259259238</v>
      </c>
      <c r="AJ69" s="62">
        <f>IF('2017 Individual scores unweight'!AJ69="","",'2017 Individual scores unweight'!AJ69*'2017 Individual scores weighted'!CL69)</f>
        <v>70235.466666666645</v>
      </c>
      <c r="AK69" s="62">
        <f>IF('2017 Individual scores unweight'!AK69="","",'2017 Individual scores unweight'!AK69*'2017 Individual scores weighted'!CL69)</f>
        <v>59830.212345679007</v>
      </c>
      <c r="AL69" s="62">
        <f>IF('2017 Individual scores unweight'!AL69="","",'2017 Individual scores unweight'!AL69*'2017 Individual scores weighted'!CL69)</f>
        <v>87794.333333333343</v>
      </c>
      <c r="AM69" s="62">
        <f>IF('2017 Individual scores unweight'!AM69="","",'2017 Individual scores unweight'!AM69*'2017 Individual scores weighted'!CL69)</f>
        <v>60657.903030303023</v>
      </c>
      <c r="AN69" s="62">
        <f>IF('2017 Individual scores unweight'!AN69="","",'2017 Individual scores unweight'!AN69*'2017 Individual scores weighted'!CL69)</f>
        <v>70235.466666666645</v>
      </c>
      <c r="AO69" s="62">
        <f>IF('2017 Individual scores unweight'!AO69="","",'2017 Individual scores unweight'!AO69*'2017 Individual scores weighted'!CL69)</f>
        <v>62431.525925925911</v>
      </c>
      <c r="AP69" s="62">
        <f>IF('2017 Individual scores unweight'!AP69="","",'2017 Individual scores unweight'!AP69*'2017 Individual scores weighted'!CL69)</f>
        <v>87794.333333333343</v>
      </c>
      <c r="AQ69" s="62">
        <f>IF('2017 Individual scores unweight'!AQ69="","",'2017 Individual scores unweight'!AQ69*'2017 Individual scores weighted'!CL69)</f>
        <v>47887.818181818177</v>
      </c>
      <c r="AR69" s="62">
        <f>IF('2017 Individual scores unweight'!AR69="","",'2017 Individual scores unweight'!AR69*'2017 Individual scores weighted'!CL69)</f>
        <v>86198.072727272724</v>
      </c>
      <c r="AS69" s="62">
        <f>IF('2017 Individual scores unweight'!AS69="","",'2017 Individual scores unweight'!AS69*'2017 Individual scores weighted'!CL69)</f>
        <v>71536.123456790112</v>
      </c>
      <c r="AT69" s="62">
        <f>IF('2017 Individual scores unweight'!AT69="","",'2017 Individual scores unweight'!AT69*'2017 Individual scores weighted'!CL69)</f>
        <v>55603.077777777777</v>
      </c>
      <c r="AU69" s="62">
        <f>IF('2017 Individual scores unweight'!AU69="","",'2017 Individual scores unweight'!AU69*'2017 Individual scores weighted'!CL69)</f>
        <v>49750.12222222222</v>
      </c>
      <c r="AV69" s="62">
        <f>IF('2017 Individual scores unweight'!AV69="","",'2017 Individual scores unweight'!AV69*'2017 Individual scores weighted'!CL69)</f>
        <v>44872.65925925925</v>
      </c>
      <c r="AW69" s="62">
        <f>IF('2017 Individual scores unweight'!AW69="","",'2017 Individual scores unweight'!AW69*'2017 Individual scores weighted'!CL69)</f>
        <v>65978.771717171723</v>
      </c>
      <c r="AX69" s="62">
        <f>IF('2017 Individual scores unweight'!AX69="","",'2017 Individual scores unweight'!AX69*'2017 Individual scores weighted'!CL69)</f>
        <v>67308.988888888882</v>
      </c>
      <c r="AY69" s="62">
        <f>IF('2017 Individual scores unweight'!AY69="","",'2017 Individual scores unweight'!AY69*'2017 Individual scores weighted'!CL69)</f>
        <v>42921.674074074072</v>
      </c>
      <c r="AZ69" s="62">
        <f>IF('2017 Individual scores unweight'!AZ69="","",'2017 Individual scores unweight'!AZ69*'2017 Individual scores weighted'!CL69)</f>
        <v>75503.126666666649</v>
      </c>
      <c r="BA69" s="62">
        <f>IF('2017 Individual scores unweight'!BA69="","",'2017 Individual scores unweight'!BA69*'2017 Individual scores weighted'!CL69)</f>
        <v>62070.343540360875</v>
      </c>
      <c r="BB69" s="62">
        <f>IF('2017 Individual scores unweight'!BB69="","",'2017 Individual scores unweight'!BB69*'2017 Individual scores weighted'!CL69)</f>
        <v>96573.766666666648</v>
      </c>
      <c r="BC69" s="62">
        <f>IF('2017 Individual scores unweight'!BC69="","",'2017 Individual scores unweight'!BC69*'2017 Individual scores weighted'!CL69)</f>
        <v>69259.974074074082</v>
      </c>
      <c r="BD69" s="62">
        <f>IF('2017 Individual scores unweight'!BD69="","",'2017 Individual scores unweight'!BD69*'2017 Individual scores weighted'!CL69)</f>
        <v>43897.166666666672</v>
      </c>
      <c r="BE69" s="62">
        <f>IF('2017 Individual scores unweight'!BE69="","",'2017 Individual scores unweight'!BE69*'2017 Individual scores weighted'!CL69)</f>
        <v>52676.6</v>
      </c>
      <c r="BF69" s="62">
        <f>IF('2017 Individual scores unweight'!BF69="","",'2017 Individual scores unweight'!BF69*'2017 Individual scores weighted'!CL69)</f>
        <v>70235.466666666645</v>
      </c>
      <c r="BG69" s="62">
        <f>IF('2017 Individual scores unweight'!BG69="","",'2017 Individual scores unweight'!BG69*'2017 Individual scores weighted'!CL69)</f>
        <v>59830.212345679007</v>
      </c>
      <c r="BH69" s="62">
        <f>IF('2017 Individual scores unweight'!BH69="","",'2017 Individual scores unweight'!BH69*'2017 Individual scores weighted'!CL69)</f>
        <v>61456.033333333333</v>
      </c>
      <c r="BI69" s="62">
        <f>IF('2017 Individual scores unweight'!BI69="","",'2017 Individual scores unweight'!BI69*'2017 Individual scores weighted'!CL69)</f>
        <v>42141.279999999992</v>
      </c>
      <c r="BJ69" s="62">
        <f>IF('2017 Individual scores unweight'!BJ69="","",'2017 Individual scores unweight'!BJ69*'2017 Individual scores weighted'!CL69)</f>
        <v>105353.2</v>
      </c>
      <c r="BK69" s="62">
        <f>IF('2017 Individual scores unweight'!BK69="","",'2017 Individual scores unweight'!BK69*'2017 Individual scores weighted'!CL69)</f>
        <v>86443.651282051287</v>
      </c>
      <c r="BL69" s="62">
        <f>IF('2017 Individual scores unweight'!BL69="","",'2017 Individual scores unweight'!BL69*'2017 Individual scores weighted'!CL69)</f>
        <v>65718.185584045583</v>
      </c>
      <c r="BM69" s="62">
        <f>IF('2017 Individual scores unweight'!BM69="","",'2017 Individual scores unweight'!BM69*'2017 Individual scores weighted'!CL69)</f>
        <v>39995.196296296293</v>
      </c>
      <c r="BN69" s="62">
        <f>IF('2017 Individual scores unweight'!BN69="","",'2017 Individual scores unweight'!BN69*'2017 Individual scores weighted'!CL69)</f>
        <v>20485.344444444443</v>
      </c>
      <c r="BO69" s="62">
        <f>IF('2017 Individual scores unweight'!BO69="","",'2017 Individual scores unweight'!BO69*'2017 Individual scores weighted'!CL69)</f>
        <v>38044.211111111101</v>
      </c>
      <c r="BP69" s="62">
        <f>IF('2017 Individual scores unweight'!BP69="","",'2017 Individual scores unweight'!BP69*'2017 Individual scores weighted'!CL69)</f>
        <v>31215.762962962955</v>
      </c>
      <c r="BQ69" s="62">
        <f>IF('2017 Individual scores unweight'!BQ69="","",'2017 Individual scores unweight'!BQ69*'2017 Individual scores weighted'!CL69)</f>
        <v>68434.557264957257</v>
      </c>
      <c r="BR69" s="62">
        <f>IF('2017 Individual scores unweight'!BR69="","",'2017 Individual scores unweight'!BR69*'2017 Individual scores weighted'!CL69)</f>
        <v>48774.629629629628</v>
      </c>
      <c r="BS69" s="62">
        <f>IF('2017 Individual scores unweight'!BS69="","",'2017 Individual scores unweight'!BS69*'2017 Individual scores weighted'!CL69)</f>
        <v>50193.52794612795</v>
      </c>
      <c r="BT69" s="62">
        <f>IF('2017 Individual scores unweight'!BT69="","",'2017 Individual scores unweight'!BT69*'2017 Individual scores weighted'!CL69)</f>
        <v>51701.107407407406</v>
      </c>
      <c r="BU69" s="62">
        <f>IF('2017 Individual scores unweight'!BU69="","",'2017 Individual scores unweight'!BU69*'2017 Individual scores weighted'!CL69)</f>
        <v>57554.062962962962</v>
      </c>
      <c r="BV69" s="62">
        <f>IF('2017 Individual scores unweight'!BV69="","",'2017 Individual scores unweight'!BV69*'2017 Individual scores weighted'!CL69)</f>
        <v>56401.208080808079</v>
      </c>
      <c r="BW69" s="62">
        <f>IF('2017 Individual scores unweight'!BW69="","",'2017 Individual scores unweight'!BW69*'2017 Individual scores weighted'!CL69)</f>
        <v>35117.733333333323</v>
      </c>
      <c r="BX69" s="62">
        <f>IF('2017 Individual scores unweight'!BX69="","",'2017 Individual scores unweight'!BX69*'2017 Individual scores weighted'!CL69)</f>
        <v>75112.929629629638</v>
      </c>
      <c r="BY69" s="62">
        <f>IF('2017 Individual scores unweight'!BY69="","",'2017 Individual scores unweight'!BY69*'2017 Individual scores weighted'!CL69)</f>
        <v>72186.451851851845</v>
      </c>
      <c r="BZ69" s="62">
        <f>IF('2017 Individual scores unweight'!BZ69="","",'2017 Individual scores unweight'!BZ69*'2017 Individual scores weighted'!CL69)</f>
        <v>79014.899999999994</v>
      </c>
      <c r="CA69" s="62">
        <f>IF('2017 Individual scores unweight'!CA69="","",'2017 Individual scores unweight'!CA69*'2017 Individual scores weighted'!CL69)</f>
        <v>74137.437037037031</v>
      </c>
      <c r="CB69" s="62">
        <f>IF('2017 Individual scores unweight'!CB69="","",'2017 Individual scores unweight'!CB69*'2017 Individual scores weighted'!CL69)</f>
        <v>70235.466666666645</v>
      </c>
      <c r="CC69" s="62">
        <f>IF('2017 Individual scores unweight'!CC69="","",'2017 Individual scores unweight'!CC69*'2017 Individual scores weighted'!CL69)</f>
        <v>53326.928395061717</v>
      </c>
      <c r="CD69" s="62">
        <f>IF('2017 Individual scores unweight'!CD69="","",'2017 Individual scores unweight'!CD69*'2017 Individual scores weighted'!CL69)</f>
        <v>43897.166666666672</v>
      </c>
      <c r="CE69" s="62">
        <f>IF('2017 Individual scores unweight'!CE69="","",'2017 Individual scores unweight'!CE69*'2017 Individual scores weighted'!CL69)</f>
        <v>33817.076543209878</v>
      </c>
      <c r="CF69" s="62">
        <f>IF('2017 Individual scores unweight'!CF69="","",'2017 Individual scores unweight'!CF69*'2017 Individual scores weighted'!CL69)</f>
        <v>43897.166666666672</v>
      </c>
      <c r="CG69" s="62">
        <f>IF('2017 Individual scores unweight'!CG69="","",'2017 Individual scores unweight'!CG69*'2017 Individual scores weighted'!CL69)</f>
        <v>40970.688888888886</v>
      </c>
      <c r="CH69" s="62">
        <f>IF('2017 Individual scores unweight'!CH69="","",'2017 Individual scores unweight'!CH69*'2017 Individual scores weighted'!CL69)</f>
        <v>70235.466666666645</v>
      </c>
      <c r="CI69" s="62">
        <f>IF('2017 Individual scores unweight'!CI69="","",'2017 Individual scores unweight'!CI69*'2017 Individual scores weighted'!CL69)</f>
        <v>39800.097777777773</v>
      </c>
      <c r="CJ69" s="62">
        <f>IF('2017 Individual scores unweight'!CJ69="","",'2017 Individual scores unweight'!CJ69*'2017 Individual scores weighted'!CL69)</f>
        <v>70235.466666666645</v>
      </c>
      <c r="CK69" s="62">
        <f>IF('2017 Individual scores unweight'!CK69="","",'2017 Individual scores unweight'!CK69*'2017 Individual scores weighted'!CL69)</f>
        <v>40438.602020202015</v>
      </c>
      <c r="CL69">
        <v>1053.5319999999999</v>
      </c>
    </row>
    <row r="70" spans="1:90">
      <c r="A70" s="60" t="s">
        <v>110</v>
      </c>
      <c r="B70" s="61" t="s">
        <v>184</v>
      </c>
      <c r="C70" s="62">
        <f>IF('2017 Individual scores unweight'!C70="","",'2017 Individual scores unweight'!C70*'2017 Individual scores weighted'!CL70)</f>
        <v>81388.269230769234</v>
      </c>
      <c r="D70" s="62">
        <f>IF('2017 Individual scores unweight'!D70="","",'2017 Individual scores unweight'!D70*'2017 Individual scores weighted'!CL70)</f>
        <v>58780.416666666664</v>
      </c>
      <c r="E70" s="62">
        <f>IF('2017 Individual scores unweight'!E70="","",'2017 Individual scores unweight'!E70*'2017 Individual scores weighted'!CL70)</f>
        <v>113943.57692307691</v>
      </c>
      <c r="F70" s="62">
        <f>IF('2017 Individual scores unweight'!F70="","",'2017 Individual scores unweight'!F70*'2017 Individual scores weighted'!CL70)</f>
        <v>49375.549999999996</v>
      </c>
      <c r="G70" s="62">
        <f>IF('2017 Individual scores unweight'!G70="","",'2017 Individual scores unweight'!G70*'2017 Individual scores weighted'!CL70)</f>
        <v>48832.961538461532</v>
      </c>
      <c r="H70" s="62">
        <f>IF('2017 Individual scores unweight'!H70="","",'2017 Individual scores unweight'!H70*'2017 Individual scores weighted'!CL70)</f>
        <v>20899.703703703701</v>
      </c>
      <c r="I70" s="62">
        <f>IF('2017 Individual scores unweight'!I70="","",'2017 Individual scores unweight'!I70*'2017 Individual scores weighted'!CL70)</f>
        <v>141072.99999999997</v>
      </c>
      <c r="J70" s="62">
        <f>IF('2017 Individual scores unweight'!J70="","",'2017 Individual scores unweight'!J70*'2017 Individual scores weighted'!CL70)</f>
        <v>86814.153846153844</v>
      </c>
      <c r="K70" s="62">
        <f>IF('2017 Individual scores unweight'!K70="","",'2017 Individual scores unweight'!K70*'2017 Individual scores weighted'!CL70)</f>
        <v>104736.01515151512</v>
      </c>
      <c r="L70" s="62">
        <f>IF('2017 Individual scores unweight'!L70="","",'2017 Individual scores unweight'!L70*'2017 Individual scores weighted'!CL70)</f>
        <v>92089.319444444438</v>
      </c>
      <c r="M70" s="62">
        <f>IF('2017 Individual scores unweight'!M70="","",'2017 Individual scores unweight'!M70*'2017 Individual scores weighted'!CL70)</f>
        <v>105804.74999999999</v>
      </c>
      <c r="N70" s="62">
        <f>IF('2017 Individual scores unweight'!N70="","",'2017 Individual scores unweight'!N70*'2017 Individual scores weighted'!CL70)</f>
        <v>17634.124999999996</v>
      </c>
      <c r="O70" s="62">
        <f>IF('2017 Individual scores unweight'!O70="","",'2017 Individual scores unweight'!O70*'2017 Individual scores weighted'!CL70)</f>
        <v>98751.099999999991</v>
      </c>
      <c r="P70" s="62">
        <f>IF('2017 Individual scores unweight'!P70="","",'2017 Individual scores unweight'!P70*'2017 Individual scores weighted'!CL70)</f>
        <v>31349.555555555555</v>
      </c>
      <c r="Q70" s="62">
        <f>IF('2017 Individual scores unweight'!Q70="","",'2017 Individual scores unweight'!Q70*'2017 Individual scores weighted'!CL70)</f>
        <v>81388.269230769234</v>
      </c>
      <c r="R70" s="62">
        <f>IF('2017 Individual scores unweight'!R70="","",'2017 Individual scores unweight'!R70*'2017 Individual scores weighted'!CL70)</f>
        <v>30565.816666666658</v>
      </c>
      <c r="S70" s="62">
        <f>IF('2017 Individual scores unweight'!S70="","",'2017 Individual scores unweight'!S70*'2017 Individual scores weighted'!CL70)</f>
        <v>144095.99285714285</v>
      </c>
      <c r="T70" s="62">
        <f>IF('2017 Individual scores unweight'!T70="","",'2017 Individual scores unweight'!T70*'2017 Individual scores weighted'!CL70)</f>
        <v>61416.94247530248</v>
      </c>
      <c r="U70" s="62">
        <f>IF('2017 Individual scores unweight'!U70="","",'2017 Individual scores unweight'!U70*'2017 Individual scores weighted'!CL70)</f>
        <v>169287.59999999998</v>
      </c>
      <c r="V70" s="62">
        <f>IF('2017 Individual scores unweight'!V70="","",'2017 Individual scores unweight'!V70*'2017 Individual scores weighted'!CL70)</f>
        <v>57876.102564102563</v>
      </c>
      <c r="W70" s="62">
        <f>IF('2017 Individual scores unweight'!W70="","",'2017 Individual scores unweight'!W70*'2017 Individual scores weighted'!CL70)</f>
        <v>126965.69999999998</v>
      </c>
      <c r="X70" s="62">
        <f>IF('2017 Individual scores unweight'!X70="","",'2017 Individual scores unweight'!X70*'2017 Individual scores weighted'!CL70)</f>
        <v>50943.027777777766</v>
      </c>
      <c r="Y70" s="62">
        <f>IF('2017 Individual scores unweight'!Y70="","",'2017 Individual scores unweight'!Y70*'2017 Individual scores weighted'!CL70)</f>
        <v>120919.71428571426</v>
      </c>
      <c r="Z70" s="62">
        <f>IF('2017 Individual scores unweight'!Z70="","",'2017 Individual scores unweight'!Z70*'2017 Individual scores weighted'!CL70)</f>
        <v>42749.393939393944</v>
      </c>
      <c r="AA70" s="62">
        <f>IF('2017 Individual scores unweight'!AA70="","",'2017 Individual scores unweight'!AA70*'2017 Individual scores weighted'!CL70)</f>
        <v>105804.74999999999</v>
      </c>
      <c r="AB70" s="62">
        <f>IF('2017 Individual scores unweight'!AB70="","",'2017 Individual scores unweight'!AB70*'2017 Individual scores weighted'!CL70)</f>
        <v>56429.19999999999</v>
      </c>
      <c r="AC70" s="62">
        <f>IF('2017 Individual scores unweight'!AC70="","",'2017 Individual scores unweight'!AC70*'2017 Individual scores weighted'!CL70)</f>
        <v>197502.19999999998</v>
      </c>
      <c r="AD70" s="62">
        <f>IF('2017 Individual scores unweight'!AD70="","",'2017 Individual scores unweight'!AD70*'2017 Individual scores weighted'!CL70)</f>
        <v>99086.988095238077</v>
      </c>
      <c r="AE70" s="62">
        <f>IF('2017 Individual scores unweight'!AE70="","",'2017 Individual scores unweight'!AE70*'2017 Individual scores weighted'!CL70)</f>
        <v>86211.277777777766</v>
      </c>
      <c r="AF70" s="62">
        <f>IF('2017 Individual scores unweight'!AF70="","",'2017 Individual scores unweight'!AF70*'2017 Individual scores weighted'!CL70)</f>
        <v>62139.297619047611</v>
      </c>
      <c r="AG70" s="62">
        <f>IF('2017 Individual scores unweight'!AG70="","",'2017 Individual scores unweight'!AG70*'2017 Individual scores weighted'!CL70)</f>
        <v>50383.214285714275</v>
      </c>
      <c r="AH70" s="62">
        <f>IF('2017 Individual scores unweight'!AH70="","",'2017 Individual scores unweight'!AH70*'2017 Individual scores weighted'!CL70)</f>
        <v>211609.49999999997</v>
      </c>
      <c r="AI70" s="62">
        <f>IF('2017 Individual scores unweight'!AI70="","",'2017 Individual scores unweight'!AI70*'2017 Individual scores weighted'!CL70)</f>
        <v>133235.61111111109</v>
      </c>
      <c r="AJ70" s="62">
        <f>IF('2017 Individual scores unweight'!AJ70="","",'2017 Individual scores unweight'!AJ70*'2017 Individual scores weighted'!CL70)</f>
        <v>179054.19230769228</v>
      </c>
      <c r="AK70" s="62">
        <f>IF('2017 Individual scores unweight'!AK70="","",'2017 Individual scores unweight'!AK70*'2017 Individual scores weighted'!CL70)</f>
        <v>99474.551282051267</v>
      </c>
      <c r="AL70" s="62">
        <f>IF('2017 Individual scores unweight'!AL70="","",'2017 Individual scores unweight'!AL70*'2017 Individual scores weighted'!CL70)</f>
        <v>158707.12499999997</v>
      </c>
      <c r="AM70" s="62">
        <f>IF('2017 Individual scores unweight'!AM70="","",'2017 Individual scores unweight'!AM70*'2017 Individual scores weighted'!CL70)</f>
        <v>66261.560606060608</v>
      </c>
      <c r="AN70" s="62">
        <f>IF('2017 Individual scores unweight'!AN70="","",'2017 Individual scores unweight'!AN70*'2017 Individual scores weighted'!CL70)</f>
        <v>141072.99999999997</v>
      </c>
      <c r="AO70" s="62">
        <f>IF('2017 Individual scores unweight'!AO70="","",'2017 Individual scores unweight'!AO70*'2017 Individual scores weighted'!CL70)</f>
        <v>62699.111111111095</v>
      </c>
      <c r="AP70" s="62">
        <f>IF('2017 Individual scores unweight'!AP70="","",'2017 Individual scores unweight'!AP70*'2017 Individual scores weighted'!CL70)</f>
        <v>179054.19230769228</v>
      </c>
      <c r="AQ70" s="62">
        <f>IF('2017 Individual scores unweight'!AQ70="","",'2017 Individual scores unweight'!AQ70*'2017 Individual scores weighted'!CL70)</f>
        <v>56821.069444444431</v>
      </c>
      <c r="AR70" s="62">
        <f>IF('2017 Individual scores unweight'!AR70="","",'2017 Individual scores unweight'!AR70*'2017 Individual scores weighted'!CL70)</f>
        <v>176341.25</v>
      </c>
      <c r="AS70" s="62">
        <f>IF('2017 Individual scores unweight'!AS70="","",'2017 Individual scores unweight'!AS70*'2017 Individual scores weighted'!CL70)</f>
        <v>83361.318181818177</v>
      </c>
      <c r="AT70" s="62">
        <f>IF('2017 Individual scores unweight'!AT70="","",'2017 Individual scores unweight'!AT70*'2017 Individual scores weighted'!CL70)</f>
        <v>144991.69444444444</v>
      </c>
      <c r="AU70" s="62">
        <f>IF('2017 Individual scores unweight'!AU70="","",'2017 Individual scores unweight'!AU70*'2017 Individual scores weighted'!CL70)</f>
        <v>107764.0972222222</v>
      </c>
      <c r="AV70" s="62">
        <f>IF('2017 Individual scores unweight'!AV70="","",'2017 Individual scores unweight'!AV70*'2017 Individual scores weighted'!CL70)</f>
        <v>63301.987179487172</v>
      </c>
      <c r="AW70" s="62">
        <f>IF('2017 Individual scores unweight'!AW70="","",'2017 Individual scores unweight'!AW70*'2017 Individual scores weighted'!CL70)</f>
        <v>192372.27272727271</v>
      </c>
      <c r="AX70" s="62">
        <f>IF('2017 Individual scores unweight'!AX70="","",'2017 Individual scores unweight'!AX70*'2017 Individual scores weighted'!CL70)</f>
        <v>78373.888888888861</v>
      </c>
      <c r="AY70" s="62">
        <f>IF('2017 Individual scores unweight'!AY70="","",'2017 Individual scores unweight'!AY70*'2017 Individual scores weighted'!CL70)</f>
        <v>86814.153846153844</v>
      </c>
      <c r="AZ70" s="62">
        <f>IF('2017 Individual scores unweight'!AZ70="","",'2017 Individual scores unweight'!AZ70*'2017 Individual scores weighted'!CL70)</f>
        <v>193471.54285714281</v>
      </c>
      <c r="BA70" s="62">
        <f>IF('2017 Individual scores unweight'!BA70="","",'2017 Individual scores unweight'!BA70*'2017 Individual scores weighted'!CL70)</f>
        <v>142659.4253113553</v>
      </c>
      <c r="BB70" s="62">
        <f>IF('2017 Individual scores unweight'!BB70="","",'2017 Individual scores unweight'!BB70*'2017 Individual scores weighted'!CL70)</f>
        <v>211609.49999999997</v>
      </c>
      <c r="BC70" s="62">
        <f>IF('2017 Individual scores unweight'!BC70="","",'2017 Individual scores unweight'!BC70*'2017 Individual scores weighted'!CL70)</f>
        <v>145775.43333333332</v>
      </c>
      <c r="BD70" s="62">
        <f>IF('2017 Individual scores unweight'!BD70="","",'2017 Individual scores unweight'!BD70*'2017 Individual scores weighted'!CL70)</f>
        <v>196494.53571428571</v>
      </c>
      <c r="BE70" s="62">
        <f>IF('2017 Individual scores unweight'!BE70="","",'2017 Individual scores unweight'!BE70*'2017 Individual scores weighted'!CL70)</f>
        <v>139393.5595238095</v>
      </c>
      <c r="BF70" s="62">
        <f>IF('2017 Individual scores unweight'!BF70="","",'2017 Individual scores unweight'!BF70*'2017 Individual scores weighted'!CL70)</f>
        <v>181379.57142857139</v>
      </c>
      <c r="BG70" s="62">
        <f>IF('2017 Individual scores unweight'!BG70="","",'2017 Individual scores unweight'!BG70*'2017 Individual scores weighted'!CL70)</f>
        <v>137714.11904761902</v>
      </c>
      <c r="BH70" s="62">
        <f>IF('2017 Individual scores unweight'!BH70="","",'2017 Individual scores unweight'!BH70*'2017 Individual scores weighted'!CL70)</f>
        <v>166264.60714285713</v>
      </c>
      <c r="BI70" s="62">
        <f>IF('2017 Individual scores unweight'!BI70="","",'2017 Individual scores unweight'!BI70*'2017 Individual scores weighted'!CL70)</f>
        <v>139264.37179487181</v>
      </c>
      <c r="BJ70" s="62">
        <f>IF('2017 Individual scores unweight'!BJ70="","",'2017 Individual scores unweight'!BJ70*'2017 Individual scores weighted'!CL70)</f>
        <v>211609.49999999997</v>
      </c>
      <c r="BK70" s="62">
        <f>IF('2017 Individual scores unweight'!BK70="","",'2017 Individual scores unweight'!BK70*'2017 Individual scores weighted'!CL70)</f>
        <v>151149.64285714284</v>
      </c>
      <c r="BL70" s="62">
        <f>IF('2017 Individual scores unweight'!BL70="","",'2017 Individual scores unweight'!BL70*'2017 Individual scores weighted'!CL70)</f>
        <v>112612.08206349207</v>
      </c>
      <c r="BM70" s="62">
        <f>IF('2017 Individual scores unweight'!BM70="","",'2017 Individual scores unweight'!BM70*'2017 Individual scores weighted'!CL70)</f>
        <v>101886.05555555553</v>
      </c>
      <c r="BN70" s="62">
        <f>IF('2017 Individual scores unweight'!BN70="","",'2017 Individual scores unweight'!BN70*'2017 Individual scores weighted'!CL70)</f>
        <v>106588.48888888887</v>
      </c>
      <c r="BO70" s="62">
        <f>IF('2017 Individual scores unweight'!BO70="","",'2017 Individual scores unweight'!BO70*'2017 Individual scores weighted'!CL70)</f>
        <v>83076.32222222221</v>
      </c>
      <c r="BP70" s="62">
        <f>IF('2017 Individual scores unweight'!BP70="","",'2017 Individual scores unweight'!BP70*'2017 Individual scores weighted'!CL70)</f>
        <v>112522.51190476188</v>
      </c>
      <c r="BQ70" s="62">
        <f>IF('2017 Individual scores unweight'!BQ70="","",'2017 Individual scores unweight'!BQ70*'2017 Individual scores weighted'!CL70)</f>
        <v>90913.711111111086</v>
      </c>
      <c r="BR70" s="62">
        <f>IF('2017 Individual scores unweight'!BR70="","",'2017 Individual scores unweight'!BR70*'2017 Individual scores weighted'!CL70)</f>
        <v>41146.291666666657</v>
      </c>
      <c r="BS70" s="62">
        <f>IF('2017 Individual scores unweight'!BS70="","",'2017 Individual scores unweight'!BS70*'2017 Individual scores weighted'!CL70)</f>
        <v>55163.16025641025</v>
      </c>
      <c r="BT70" s="62">
        <f>IF('2017 Individual scores unweight'!BT70="","",'2017 Individual scores unweight'!BT70*'2017 Individual scores weighted'!CL70)</f>
        <v>50641.589743589735</v>
      </c>
      <c r="BU70" s="62">
        <f>IF('2017 Individual scores unweight'!BU70="","",'2017 Individual scores unweight'!BU70*'2017 Individual scores weighted'!CL70)</f>
        <v>48832.961538461532</v>
      </c>
      <c r="BV70" s="62">
        <f>IF('2017 Individual scores unweight'!BV70="","",'2017 Individual scores unweight'!BV70*'2017 Individual scores weighted'!CL70)</f>
        <v>39789.820512820508</v>
      </c>
      <c r="BW70" s="62">
        <f>IF('2017 Individual scores unweight'!BW70="","",'2017 Individual scores unweight'!BW70*'2017 Individual scores weighted'!CL70)</f>
        <v>81388.26923076922</v>
      </c>
      <c r="BX70" s="62">
        <f>IF('2017 Individual scores unweight'!BX70="","",'2017 Individual scores unweight'!BX70*'2017 Individual scores weighted'!CL70)</f>
        <v>116957.95726495724</v>
      </c>
      <c r="BY70" s="62">
        <f>IF('2017 Individual scores unweight'!BY70="","",'2017 Individual scores unweight'!BY70*'2017 Individual scores weighted'!CL70)</f>
        <v>122986.71794871794</v>
      </c>
      <c r="BZ70" s="62">
        <f>IF('2017 Individual scores unweight'!BZ70="","",'2017 Individual scores unweight'!BZ70*'2017 Individual scores weighted'!CL70)</f>
        <v>113943.57692307689</v>
      </c>
      <c r="CA70" s="62">
        <f>IF('2017 Individual scores unweight'!CA70="","",'2017 Individual scores unweight'!CA70*'2017 Individual scores weighted'!CL70)</f>
        <v>113943.57692307689</v>
      </c>
      <c r="CB70" s="62">
        <f>IF('2017 Individual scores unweight'!CB70="","",'2017 Individual scores unweight'!CB70*'2017 Individual scores weighted'!CL70)</f>
        <v>90689.785714285696</v>
      </c>
      <c r="CC70" s="62">
        <f>IF('2017 Individual scores unweight'!CC70="","",'2017 Individual scores unweight'!CC70*'2017 Individual scores weighted'!CL70)</f>
        <v>45064.986111111102</v>
      </c>
      <c r="CD70" s="62">
        <f>IF('2017 Individual scores unweight'!CD70="","",'2017 Individual scores unweight'!CD70*'2017 Individual scores weighted'!CL70)</f>
        <v>75574.82142857142</v>
      </c>
      <c r="CE70" s="62">
        <f>IF('2017 Individual scores unweight'!CE70="","",'2017 Individual scores unweight'!CE70*'2017 Individual scores weighted'!CL70)</f>
        <v>32062.045454545452</v>
      </c>
      <c r="CF70" s="62">
        <f>IF('2017 Individual scores unweight'!CF70="","",'2017 Individual scores unweight'!CF70*'2017 Individual scores weighted'!CL70)</f>
        <v>70536.499999999985</v>
      </c>
      <c r="CG70" s="62">
        <f>IF('2017 Individual scores unweight'!CG70="","",'2017 Individual scores unweight'!CG70*'2017 Individual scores weighted'!CL70)</f>
        <v>15674.777777777777</v>
      </c>
      <c r="CH70" s="62">
        <f>IF('2017 Individual scores unweight'!CH70="","",'2017 Individual scores unweight'!CH70*'2017 Individual scores weighted'!CL70)</f>
        <v>113943.57692307691</v>
      </c>
      <c r="CI70" s="62">
        <f>IF('2017 Individual scores unweight'!CI70="","",'2017 Individual scores unweight'!CI70*'2017 Individual scores weighted'!CL70)</f>
        <v>35268.249999999993</v>
      </c>
      <c r="CJ70" s="62">
        <f>IF('2017 Individual scores unweight'!CJ70="","",'2017 Individual scores unweight'!CJ70*'2017 Individual scores weighted'!CL70)</f>
        <v>90689.785714285696</v>
      </c>
      <c r="CK70" s="62">
        <f>IF('2017 Individual scores unweight'!CK70="","",'2017 Individual scores unweight'!CK70*'2017 Individual scores weighted'!CL70)</f>
        <v>47024.333333333328</v>
      </c>
      <c r="CL70">
        <v>2116.0949999999998</v>
      </c>
    </row>
    <row r="71" spans="1:90">
      <c r="A71" s="60" t="s">
        <v>122</v>
      </c>
      <c r="B71" s="61" t="s">
        <v>185</v>
      </c>
      <c r="C71" s="62">
        <f>IF('2017 Individual scores unweight'!C71="","",'2017 Individual scores unweight'!C71*'2017 Individual scores weighted'!CL71)</f>
        <v>476165.37142857141</v>
      </c>
      <c r="D71" s="62">
        <f>IF('2017 Individual scores unweight'!D71="","",'2017 Individual scores unweight'!D71*'2017 Individual scores weighted'!CL71)</f>
        <v>432075.98518518521</v>
      </c>
      <c r="E71" s="62">
        <f>IF('2017 Individual scores unweight'!E71="","",'2017 Individual scores unweight'!E71*'2017 Individual scores weighted'!CL71)</f>
        <v>512793.47692307696</v>
      </c>
      <c r="F71" s="62">
        <f>IF('2017 Individual scores unweight'!F71="","",'2017 Individual scores unweight'!F71*'2017 Individual scores weighted'!CL71)</f>
        <v>452651.03209876543</v>
      </c>
      <c r="G71" s="62">
        <f>IF('2017 Individual scores unweight'!G71="","",'2017 Individual scores unweight'!G71*'2017 Individual scores weighted'!CL71)</f>
        <v>476165.37142857141</v>
      </c>
      <c r="H71" s="62">
        <f>IF('2017 Individual scores unweight'!H71="","",'2017 Individual scores unweight'!H71*'2017 Individual scores weighted'!CL71)</f>
        <v>324056.98888888885</v>
      </c>
      <c r="I71" s="62">
        <f>IF('2017 Individual scores unweight'!I71="","",'2017 Individual scores unweight'!I71*'2017 Individual scores weighted'!CL71)</f>
        <v>384595.10769230768</v>
      </c>
      <c r="J71" s="62">
        <f>IF('2017 Individual scores unweight'!J71="","",'2017 Individual scores unweight'!J71*'2017 Individual scores weighted'!CL71)</f>
        <v>246900.56296296295</v>
      </c>
      <c r="K71" s="62">
        <f>IF('2017 Individual scores unweight'!K71="","",'2017 Individual scores unweight'!K71*'2017 Individual scores weighted'!CL71)</f>
        <v>277763.1333333333</v>
      </c>
      <c r="L71" s="62">
        <f>IF('2017 Individual scores unweight'!L71="","",'2017 Individual scores unweight'!L71*'2017 Individual scores weighted'!CL71)</f>
        <v>436484.92380952381</v>
      </c>
      <c r="M71" s="62">
        <f>IF('2017 Individual scores unweight'!M71="","",'2017 Individual scores unweight'!M71*'2017 Individual scores weighted'!CL71)</f>
        <v>256396.73846153848</v>
      </c>
      <c r="N71" s="62">
        <f>IF('2017 Individual scores unweight'!N71="","",'2017 Individual scores unweight'!N71*'2017 Individual scores weighted'!CL71)</f>
        <v>208322.35</v>
      </c>
      <c r="O71" s="62">
        <f>IF('2017 Individual scores unweight'!O71="","",'2017 Individual scores unweight'!O71*'2017 Individual scores weighted'!CL71)</f>
        <v>640991.84615384624</v>
      </c>
      <c r="P71" s="62">
        <f>IF('2017 Individual scores unweight'!P71="","",'2017 Individual scores unweight'!P71*'2017 Individual scores weighted'!CL71)</f>
        <v>308625.70370370365</v>
      </c>
      <c r="Q71" s="62">
        <f>IF('2017 Individual scores unweight'!Q71="","",'2017 Individual scores unweight'!Q71*'2017 Individual scores weighted'!CL71)</f>
        <v>611078.89333333331</v>
      </c>
      <c r="R71" s="62">
        <f>IF('2017 Individual scores unweight'!R71="","",'2017 Individual scores unweight'!R71*'2017 Individual scores weighted'!CL71)</f>
        <v>448694.29230769229</v>
      </c>
      <c r="S71" s="62">
        <f>IF('2017 Individual scores unweight'!S71="","",'2017 Individual scores unweight'!S71*'2017 Individual scores weighted'!CL71)</f>
        <v>677742.04533333343</v>
      </c>
      <c r="T71" s="62">
        <f>IF('2017 Individual scores unweight'!T71="","",'2017 Individual scores unweight'!T71*'2017 Individual scores weighted'!CL71)</f>
        <v>399261.45744203945</v>
      </c>
      <c r="U71" s="62">
        <f>IF('2017 Individual scores unweight'!U71="","",'2017 Individual scores unweight'!U71*'2017 Individual scores weighted'!CL71)</f>
        <v>833289.4</v>
      </c>
      <c r="V71" s="62">
        <f>IF('2017 Individual scores unweight'!V71="","",'2017 Individual scores unweight'!V71*'2017 Individual scores weighted'!CL71)</f>
        <v>438248.49925925926</v>
      </c>
      <c r="W71" s="62">
        <f>IF('2017 Individual scores unweight'!W71="","",'2017 Individual scores unweight'!W71*'2017 Individual scores weighted'!CL71)</f>
        <v>666631.52</v>
      </c>
      <c r="X71" s="62">
        <f>IF('2017 Individual scores unweight'!X71="","",'2017 Individual scores unweight'!X71*'2017 Individual scores weighted'!CL71)</f>
        <v>404019.10303030297</v>
      </c>
      <c r="Y71" s="62">
        <f>IF('2017 Individual scores unweight'!Y71="","",'2017 Individual scores unweight'!Y71*'2017 Individual scores weighted'!CL71)</f>
        <v>722184.14666666673</v>
      </c>
      <c r="Z71" s="62">
        <f>IF('2017 Individual scores unweight'!Z71="","",'2017 Individual scores unweight'!Z71*'2017 Individual scores weighted'!CL71)</f>
        <v>482778.77936507936</v>
      </c>
      <c r="AA71" s="62">
        <f>IF('2017 Individual scores unweight'!AA71="","",'2017 Individual scores unweight'!AA71*'2017 Individual scores weighted'!CL71)</f>
        <v>555526.2666666666</v>
      </c>
      <c r="AB71" s="62">
        <f>IF('2017 Individual scores unweight'!AB71="","",'2017 Individual scores unweight'!AB71*'2017 Individual scores weighted'!CL71)</f>
        <v>277763.1333333333</v>
      </c>
      <c r="AC71" s="62">
        <f>IF('2017 Individual scores unweight'!AC71="","",'2017 Individual scores unweight'!AC71*'2017 Individual scores weighted'!CL71)</f>
        <v>611078.89333333331</v>
      </c>
      <c r="AD71" s="62">
        <f>IF('2017 Individual scores unweight'!AD71="","",'2017 Individual scores unweight'!AD71*'2017 Individual scores weighted'!CL71)</f>
        <v>393497.77222222224</v>
      </c>
      <c r="AE71" s="62">
        <f>IF('2017 Individual scores unweight'!AE71="","",'2017 Individual scores unweight'!AE71*'2017 Individual scores weighted'!CL71)</f>
        <v>314798.21777777781</v>
      </c>
      <c r="AF71" s="62">
        <f>IF('2017 Individual scores unweight'!AF71="","",'2017 Individual scores unweight'!AF71*'2017 Individual scores weighted'!CL71)</f>
        <v>487628.61185185186</v>
      </c>
      <c r="AG71" s="62">
        <f>IF('2017 Individual scores unweight'!AG71="","",'2017 Individual scores unweight'!AG71*'2017 Individual scores weighted'!CL71)</f>
        <v>419730.95703703701</v>
      </c>
      <c r="AH71" s="62">
        <f>IF('2017 Individual scores unweight'!AH71="","",'2017 Individual scores unweight'!AH71*'2017 Individual scores weighted'!CL71)</f>
        <v>773768.72857142868</v>
      </c>
      <c r="AI71" s="62">
        <f>IF('2017 Individual scores unweight'!AI71="","",'2017 Individual scores unweight'!AI71*'2017 Individual scores weighted'!CL71)</f>
        <v>502619.00317460316</v>
      </c>
      <c r="AJ71" s="62">
        <f>IF('2017 Individual scores unweight'!AJ71="","",'2017 Individual scores unweight'!AJ71*'2017 Individual scores weighted'!CL71)</f>
        <v>606028.65454545466</v>
      </c>
      <c r="AK71" s="62">
        <f>IF('2017 Individual scores unweight'!AK71="","",'2017 Individual scores unweight'!AK71*'2017 Individual scores weighted'!CL71)</f>
        <v>395602.03838383831</v>
      </c>
      <c r="AL71" s="62">
        <f>IF('2017 Individual scores unweight'!AL71="","",'2017 Individual scores unweight'!AL71*'2017 Individual scores weighted'!CL71)</f>
        <v>535686.04285714298</v>
      </c>
      <c r="AM71" s="62">
        <f>IF('2017 Individual scores unweight'!AM71="","",'2017 Individual scores unweight'!AM71*'2017 Individual scores weighted'!CL71)</f>
        <v>300910.06111111108</v>
      </c>
      <c r="AN71" s="62">
        <f>IF('2017 Individual scores unweight'!AN71="","",'2017 Individual scores unweight'!AN71*'2017 Individual scores weighted'!CL71)</f>
        <v>178562.01428571428</v>
      </c>
      <c r="AO71" s="62">
        <f>IF('2017 Individual scores unweight'!AO71="","",'2017 Individual scores unweight'!AO71*'2017 Individual scores weighted'!CL71)</f>
        <v>277763.1333333333</v>
      </c>
      <c r="AP71" s="62">
        <f>IF('2017 Individual scores unweight'!AP71="","",'2017 Individual scores unweight'!AP71*'2017 Individual scores weighted'!CL71)</f>
        <v>654727.38571428566</v>
      </c>
      <c r="AQ71" s="62">
        <f>IF('2017 Individual scores unweight'!AQ71="","",'2017 Individual scores unweight'!AQ71*'2017 Individual scores weighted'!CL71)</f>
        <v>290989.94920634927</v>
      </c>
      <c r="AR71" s="62">
        <f>IF('2017 Individual scores unweight'!AR71="","",'2017 Individual scores unweight'!AR71*'2017 Individual scores weighted'!CL71)</f>
        <v>535686.04285714298</v>
      </c>
      <c r="AS71" s="62">
        <f>IF('2017 Individual scores unweight'!AS71="","",'2017 Individual scores unweight'!AS71*'2017 Individual scores weighted'!CL71)</f>
        <v>300910.06111111108</v>
      </c>
      <c r="AT71" s="62">
        <f>IF('2017 Individual scores unweight'!AT71="","",'2017 Individual scores unweight'!AT71*'2017 Individual scores weighted'!CL71)</f>
        <v>456325.14761904767</v>
      </c>
      <c r="AU71" s="62">
        <f>IF('2017 Individual scores unweight'!AU71="","",'2017 Individual scores unweight'!AU71*'2017 Individual scores weighted'!CL71)</f>
        <v>370350.84444444446</v>
      </c>
      <c r="AV71" s="62">
        <f>IF('2017 Individual scores unweight'!AV71="","",'2017 Individual scores unweight'!AV71*'2017 Individual scores weighted'!CL71)</f>
        <v>358005.81629629625</v>
      </c>
      <c r="AW71" s="62">
        <f>IF('2017 Individual scores unweight'!AW71="","",'2017 Individual scores unweight'!AW71*'2017 Individual scores weighted'!CL71)</f>
        <v>592561.35111111111</v>
      </c>
      <c r="AX71" s="62">
        <f>IF('2017 Individual scores unweight'!AX71="","",'2017 Individual scores unweight'!AX71*'2017 Individual scores weighted'!CL71)</f>
        <v>425903.47111111111</v>
      </c>
      <c r="AY71" s="62">
        <f>IF('2017 Individual scores unweight'!AY71="","",'2017 Individual scores unweight'!AY71*'2017 Individual scores weighted'!CL71)</f>
        <v>438248.49925925926</v>
      </c>
      <c r="AZ71" s="62">
        <f>IF('2017 Individual scores unweight'!AZ71="","",'2017 Individual scores unweight'!AZ71*'2017 Individual scores weighted'!CL71)</f>
        <v>749960.46</v>
      </c>
      <c r="BA71" s="62">
        <f>IF('2017 Individual scores unweight'!BA71="","",'2017 Individual scores unweight'!BA71*'2017 Individual scores weighted'!CL71)</f>
        <v>419262.9312446072</v>
      </c>
      <c r="BB71" s="62">
        <f>IF('2017 Individual scores unweight'!BB71="","",'2017 Individual scores unweight'!BB71*'2017 Individual scores weighted'!CL71)</f>
        <v>773768.72857142868</v>
      </c>
      <c r="BC71" s="62">
        <f>IF('2017 Individual scores unweight'!BC71="","",'2017 Individual scores unweight'!BC71*'2017 Individual scores weighted'!CL71)</f>
        <v>410031.29206349212</v>
      </c>
      <c r="BD71" s="62">
        <f>IF('2017 Individual scores unweight'!BD71="","",'2017 Individual scores unweight'!BD71*'2017 Individual scores weighted'!CL71)</f>
        <v>714248.05714285711</v>
      </c>
      <c r="BE71" s="62">
        <f>IF('2017 Individual scores unweight'!BE71="","",'2017 Individual scores unweight'!BE71*'2017 Individual scores weighted'!CL71)</f>
        <v>443098.3317460317</v>
      </c>
      <c r="BF71" s="62">
        <f>IF('2017 Individual scores unweight'!BF71="","",'2017 Individual scores unweight'!BF71*'2017 Individual scores weighted'!CL71)</f>
        <v>833289.4</v>
      </c>
      <c r="BG71" s="62">
        <f>IF('2017 Individual scores unweight'!BG71="","",'2017 Individual scores unweight'!BG71*'2017 Individual scores weighted'!CL71)</f>
        <v>450593.52740740735</v>
      </c>
      <c r="BH71" s="62">
        <f>IF('2017 Individual scores unweight'!BH71="","",'2017 Individual scores unweight'!BH71*'2017 Individual scores weighted'!CL71)</f>
        <v>714248.05714285711</v>
      </c>
      <c r="BI71" s="62">
        <f>IF('2017 Individual scores unweight'!BI71="","",'2017 Individual scores unweight'!BI71*'2017 Individual scores weighted'!CL71)</f>
        <v>343897.21269841271</v>
      </c>
      <c r="BJ71" s="62">
        <f>IF('2017 Individual scores unweight'!BJ71="","",'2017 Individual scores unweight'!BJ71*'2017 Individual scores weighted'!CL71)</f>
        <v>714248.05714285711</v>
      </c>
      <c r="BK71" s="62">
        <f>IF('2017 Individual scores unweight'!BK71="","",'2017 Individual scores unweight'!BK71*'2017 Individual scores weighted'!CL71)</f>
        <v>448694.29230769229</v>
      </c>
      <c r="BL71" s="62">
        <f>IF('2017 Individual scores unweight'!BL71="","",'2017 Individual scores unweight'!BL71*'2017 Individual scores weighted'!CL71)</f>
        <v>633869.71452991455</v>
      </c>
      <c r="BM71" s="62">
        <f>IF('2017 Individual scores unweight'!BM71="","",'2017 Individual scores unweight'!BM71*'2017 Individual scores weighted'!CL71)</f>
        <v>277763.1333333333</v>
      </c>
      <c r="BN71" s="62">
        <f>IF('2017 Individual scores unweight'!BN71="","",'2017 Individual scores unweight'!BN71*'2017 Individual scores weighted'!CL71)</f>
        <v>185175.42222222223</v>
      </c>
      <c r="BO71" s="62">
        <f>IF('2017 Individual scores unweight'!BO71="","",'2017 Individual scores unweight'!BO71*'2017 Individual scores weighted'!CL71)</f>
        <v>163809.02735042735</v>
      </c>
      <c r="BP71" s="62">
        <f>IF('2017 Individual scores unweight'!BP71="","",'2017 Individual scores unweight'!BP71*'2017 Individual scores weighted'!CL71)</f>
        <v>185175.42222222223</v>
      </c>
      <c r="BQ71" s="62">
        <f>IF('2017 Individual scores unweight'!BQ71="","",'2017 Individual scores unweight'!BQ71*'2017 Individual scores weighted'!CL71)</f>
        <v>185175.42222222223</v>
      </c>
      <c r="BR71" s="62">
        <f>IF('2017 Individual scores unweight'!BR71="","",'2017 Individual scores unweight'!BR71*'2017 Individual scores weighted'!CL71)</f>
        <v>142442.63247863244</v>
      </c>
      <c r="BS71" s="62">
        <f>IF('2017 Individual scores unweight'!BS71="","",'2017 Individual scores unweight'!BS71*'2017 Individual scores weighted'!CL71)</f>
        <v>348747.04518518515</v>
      </c>
      <c r="BT71" s="62">
        <f>IF('2017 Individual scores unweight'!BT71="","",'2017 Individual scores unweight'!BT71*'2017 Individual scores weighted'!CL71)</f>
        <v>271590.61925925926</v>
      </c>
      <c r="BU71" s="62">
        <f>IF('2017 Individual scores unweight'!BU71="","",'2017 Individual scores unweight'!BU71*'2017 Individual scores weighted'!CL71)</f>
        <v>197520.45037037035</v>
      </c>
      <c r="BV71" s="62">
        <f>IF('2017 Individual scores unweight'!BV71="","",'2017 Individual scores unweight'!BV71*'2017 Individual scores weighted'!CL71)</f>
        <v>425903.47111111111</v>
      </c>
      <c r="BW71" s="62">
        <f>IF('2017 Individual scores unweight'!BW71="","",'2017 Individual scores unweight'!BW71*'2017 Individual scores weighted'!CL71)</f>
        <v>499973.64</v>
      </c>
      <c r="BX71" s="62">
        <f>IF('2017 Individual scores unweight'!BX71="","",'2017 Individual scores unweight'!BX71*'2017 Individual scores weighted'!CL71)</f>
        <v>678976.54814814811</v>
      </c>
      <c r="BY71" s="62">
        <f>IF('2017 Individual scores unweight'!BY71="","",'2017 Individual scores unweight'!BY71*'2017 Individual scores weighted'!CL71)</f>
        <v>678976.54814814811</v>
      </c>
      <c r="BZ71" s="62">
        <f>IF('2017 Individual scores unweight'!BZ71="","",'2017 Individual scores unweight'!BZ71*'2017 Individual scores weighted'!CL71)</f>
        <v>672804.03407407412</v>
      </c>
      <c r="CA71" s="62">
        <f>IF('2017 Individual scores unweight'!CA71="","",'2017 Individual scores unweight'!CA71*'2017 Individual scores weighted'!CL71)</f>
        <v>685149.06222222233</v>
      </c>
      <c r="CB71" s="62">
        <f>IF('2017 Individual scores unweight'!CB71="","",'2017 Individual scores unweight'!CB71*'2017 Individual scores weighted'!CL71)</f>
        <v>611078.89333333331</v>
      </c>
      <c r="CC71" s="62">
        <f>IF('2017 Individual scores unweight'!CC71="","",'2017 Individual scores unweight'!CC71*'2017 Individual scores weighted'!CL71)</f>
        <v>308625.70370370365</v>
      </c>
      <c r="CD71" s="62">
        <f>IF('2017 Individual scores unweight'!CD71="","",'2017 Individual scores unweight'!CD71*'2017 Individual scores weighted'!CL71)</f>
        <v>499973.64</v>
      </c>
      <c r="CE71" s="62">
        <f>IF('2017 Individual scores unweight'!CE71="","",'2017 Individual scores unweight'!CE71*'2017 Individual scores weighted'!CL71)</f>
        <v>231469.27777777778</v>
      </c>
      <c r="CF71" s="62">
        <f>IF('2017 Individual scores unweight'!CF71="","",'2017 Individual scores unweight'!CF71*'2017 Individual scores weighted'!CL71)</f>
        <v>595206.71428571432</v>
      </c>
      <c r="CG71" s="62">
        <f>IF('2017 Individual scores unweight'!CG71="","",'2017 Individual scores unweight'!CG71*'2017 Individual scores weighted'!CL71)</f>
        <v>194434.19333333333</v>
      </c>
      <c r="CH71" s="62">
        <f>IF('2017 Individual scores unweight'!CH71="","",'2017 Individual scores unweight'!CH71*'2017 Individual scores weighted'!CL71)</f>
        <v>611078.89333333331</v>
      </c>
      <c r="CI71" s="62">
        <f>IF('2017 Individual scores unweight'!CI71="","",'2017 Individual scores unweight'!CI71*'2017 Individual scores weighted'!CL71)</f>
        <v>246900.56296296295</v>
      </c>
      <c r="CJ71" s="62">
        <f>IF('2017 Individual scores unweight'!CJ71="","",'2017 Individual scores unweight'!CJ71*'2017 Individual scores weighted'!CL71)</f>
        <v>499973.64</v>
      </c>
      <c r="CK71" s="62">
        <f>IF('2017 Individual scores unweight'!CK71="","",'2017 Individual scores unweight'!CK71*'2017 Individual scores weighted'!CL71)</f>
        <v>254616.20555555556</v>
      </c>
      <c r="CL71">
        <v>8332.8940000000002</v>
      </c>
    </row>
    <row r="72" spans="1:90">
      <c r="A72" s="60" t="s">
        <v>110</v>
      </c>
      <c r="B72" s="61" t="s">
        <v>186</v>
      </c>
      <c r="C72" s="62">
        <f>IF('2017 Individual scores unweight'!C72="","",'2017 Individual scores unweight'!C72*'2017 Individual scores weighted'!CL72)</f>
        <v>2495193.9833333329</v>
      </c>
      <c r="D72" s="62">
        <f>IF('2017 Individual scores unweight'!D72="","",'2017 Individual scores unweight'!D72*'2017 Individual scores weighted'!CL72)</f>
        <v>1814686.533333333</v>
      </c>
      <c r="E72" s="62">
        <f>IF('2017 Individual scores unweight'!E72="","",'2017 Individual scores unweight'!E72*'2017 Individual scores weighted'!CL72)</f>
        <v>2722029.8</v>
      </c>
      <c r="F72" s="62">
        <f>IF('2017 Individual scores unweight'!F72="","",'2017 Individual scores unweight'!F72*'2017 Individual scores weighted'!CL72)</f>
        <v>1991114.3907407403</v>
      </c>
      <c r="G72" s="62">
        <f>IF('2017 Individual scores unweight'!G72="","",'2017 Individual scores unweight'!G72*'2017 Individual scores weighted'!CL72)</f>
        <v>2495193.9833333329</v>
      </c>
      <c r="H72" s="62">
        <f>IF('2017 Individual scores unweight'!H72="","",'2017 Individual scores unweight'!H72*'2017 Individual scores weighted'!CL72)</f>
        <v>1732200.7818181817</v>
      </c>
      <c r="I72" s="62">
        <f>IF('2017 Individual scores unweight'!I72="","",'2017 Individual scores unweight'!I72*'2017 Individual scores weighted'!CL72)</f>
        <v>2495193.9833333329</v>
      </c>
      <c r="J72" s="62">
        <f>IF('2017 Individual scores unweight'!J72="","",'2017 Individual scores unweight'!J72*'2017 Individual scores weighted'!CL72)</f>
        <v>1512238.7777777778</v>
      </c>
      <c r="K72" s="62">
        <f>IF('2017 Individual scores unweight'!K72="","",'2017 Individual scores unweight'!K72*'2017 Individual scores weighted'!CL72)</f>
        <v>1461830.8185185182</v>
      </c>
      <c r="L72" s="62">
        <f>IF('2017 Individual scores unweight'!L72="","",'2017 Individual scores unweight'!L72*'2017 Individual scores weighted'!CL72)</f>
        <v>1209791.0222222221</v>
      </c>
      <c r="M72" s="62">
        <f>IF('2017 Individual scores unweight'!M72="","",'2017 Individual scores unweight'!M72*'2017 Individual scores weighted'!CL72)</f>
        <v>1134179.0833333335</v>
      </c>
      <c r="N72" s="62">
        <f>IF('2017 Individual scores unweight'!N72="","",'2017 Individual scores unweight'!N72*'2017 Individual scores weighted'!CL72)</f>
        <v>577400.2606060605</v>
      </c>
      <c r="O72" s="62">
        <f>IF('2017 Individual scores unweight'!O72="","",'2017 Individual scores unweight'!O72*'2017 Individual scores weighted'!CL72)</f>
        <v>1587850.7166666666</v>
      </c>
      <c r="P72" s="62">
        <f>IF('2017 Individual scores unweight'!P72="","",'2017 Individual scores unweight'!P72*'2017 Individual scores weighted'!CL72)</f>
        <v>797362.26464646449</v>
      </c>
      <c r="Q72" s="62">
        <f>IF('2017 Individual scores unweight'!Q72="","",'2017 Individual scores unweight'!Q72*'2017 Individual scores weighted'!CL72)</f>
        <v>2268358.166666667</v>
      </c>
      <c r="R72" s="62">
        <f>IF('2017 Individual scores unweight'!R72="","",'2017 Individual scores unweight'!R72*'2017 Individual scores weighted'!CL72)</f>
        <v>1264781.5232323231</v>
      </c>
      <c r="S72" s="62">
        <f>IF('2017 Individual scores unweight'!S72="","",'2017 Individual scores unweight'!S72*'2017 Individual scores weighted'!CL72)</f>
        <v>1996155.1866666668</v>
      </c>
      <c r="T72" s="62">
        <f>IF('2017 Individual scores unweight'!T72="","",'2017 Individual scores unweight'!T72*'2017 Individual scores weighted'!CL72)</f>
        <v>1031469.0475578002</v>
      </c>
      <c r="U72" s="62">
        <f>IF('2017 Individual scores unweight'!U72="","",'2017 Individual scores unweight'!U72*'2017 Individual scores weighted'!CL72)</f>
        <v>2041522.3499999999</v>
      </c>
      <c r="V72" s="62">
        <f>IF('2017 Individual scores unweight'!V72="","",'2017 Individual scores unweight'!V72*'2017 Individual scores weighted'!CL72)</f>
        <v>1044819.519191919</v>
      </c>
      <c r="W72" s="62">
        <f>IF('2017 Individual scores unweight'!W72="","",'2017 Individual scores unweight'!W72*'2017 Individual scores weighted'!CL72)</f>
        <v>2041522.3499999999</v>
      </c>
      <c r="X72" s="62">
        <f>IF('2017 Individual scores unweight'!X72="","",'2017 Individual scores unweight'!X72*'2017 Individual scores weighted'!CL72)</f>
        <v>937588.04222222196</v>
      </c>
      <c r="Y72" s="62">
        <f>IF('2017 Individual scores unweight'!Y72="","",'2017 Individual scores unweight'!Y72*'2017 Individual scores weighted'!CL72)</f>
        <v>2722029.8</v>
      </c>
      <c r="Z72" s="62">
        <f>IF('2017 Individual scores unweight'!Z72="","",'2017 Individual scores unweight'!Z72*'2017 Individual scores weighted'!CL72)</f>
        <v>1537442.757407407</v>
      </c>
      <c r="AA72" s="62">
        <f>IF('2017 Individual scores unweight'!AA72="","",'2017 Individual scores unweight'!AA72*'2017 Individual scores weighted'!CL72)</f>
        <v>1134179.0833333335</v>
      </c>
      <c r="AB72" s="62">
        <f>IF('2017 Individual scores unweight'!AB72="","",'2017 Individual scores unweight'!AB72*'2017 Individual scores weighted'!CL72)</f>
        <v>537684.89876543207</v>
      </c>
      <c r="AC72" s="62">
        <f>IF('2017 Individual scores unweight'!AC72="","",'2017 Individual scores unweight'!AC72*'2017 Individual scores weighted'!CL72)</f>
        <v>2041522.3499999999</v>
      </c>
      <c r="AD72" s="62">
        <f>IF('2017 Individual scores unweight'!AD72="","",'2017 Individual scores unweight'!AD72*'2017 Individual scores weighted'!CL72)</f>
        <v>1099810.0202020202</v>
      </c>
      <c r="AE72" s="62">
        <f>IF('2017 Individual scores unweight'!AE72="","",'2017 Individual scores unweight'!AE72*'2017 Individual scores weighted'!CL72)</f>
        <v>1134179.0833333333</v>
      </c>
      <c r="AF72" s="62">
        <f>IF('2017 Individual scores unweight'!AF72="","",'2017 Individual scores unweight'!AF72*'2017 Individual scores weighted'!CL72)</f>
        <v>1512238.7777777778</v>
      </c>
      <c r="AG72" s="62">
        <f>IF('2017 Individual scores unweight'!AG72="","",'2017 Individual scores unweight'!AG72*'2017 Individual scores weighted'!CL72)</f>
        <v>1285402.9611111111</v>
      </c>
      <c r="AH72" s="62">
        <f>IF('2017 Individual scores unweight'!AH72="","",'2017 Individual scores unweight'!AH72*'2017 Individual scores weighted'!CL72)</f>
        <v>2722029.8</v>
      </c>
      <c r="AI72" s="62">
        <f>IF('2017 Individual scores unweight'!AI72="","",'2017 Individual scores unweight'!AI72*'2017 Individual scores weighted'!CL72)</f>
        <v>1839890.5129629625</v>
      </c>
      <c r="AJ72" s="62">
        <f>IF('2017 Individual scores unweight'!AJ72="","",'2017 Individual scores unweight'!AJ72*'2017 Individual scores weighted'!CL72)</f>
        <v>2474572.5454545454</v>
      </c>
      <c r="AK72" s="62">
        <f>IF('2017 Individual scores unweight'!AK72="","",'2017 Individual scores unweight'!AK72*'2017 Individual scores weighted'!CL72)</f>
        <v>1677210.2808080809</v>
      </c>
      <c r="AL72" s="62">
        <f>IF('2017 Individual scores unweight'!AL72="","",'2017 Individual scores unweight'!AL72*'2017 Individual scores weighted'!CL72)</f>
        <v>2041522.3499999999</v>
      </c>
      <c r="AM72" s="62">
        <f>IF('2017 Individual scores unweight'!AM72="","",'2017 Individual scores unweight'!AM72*'2017 Individual scores weighted'!CL72)</f>
        <v>1572728.3288888889</v>
      </c>
      <c r="AN72" s="62">
        <f>IF('2017 Individual scores unweight'!AN72="","",'2017 Individual scores unweight'!AN72*'2017 Individual scores weighted'!CL72)</f>
        <v>680507.45</v>
      </c>
      <c r="AO72" s="62">
        <f>IF('2017 Individual scores unweight'!AO72="","",'2017 Individual scores unweight'!AO72*'2017 Individual scores weighted'!CL72)</f>
        <v>793925.35833333328</v>
      </c>
      <c r="AP72" s="62">
        <f>IF('2017 Individual scores unweight'!AP72="","",'2017 Individual scores unweight'!AP72*'2017 Individual scores weighted'!CL72)</f>
        <v>1814686.533333333</v>
      </c>
      <c r="AQ72" s="62">
        <f>IF('2017 Individual scores unweight'!AQ72="","",'2017 Individual scores unweight'!AQ72*'2017 Individual scores weighted'!CL72)</f>
        <v>714876.51313131314</v>
      </c>
      <c r="AR72" s="62">
        <f>IF('2017 Individual scores unweight'!AR72="","",'2017 Individual scores unweight'!AR72*'2017 Individual scores weighted'!CL72)</f>
        <v>1484743.5272727271</v>
      </c>
      <c r="AS72" s="62">
        <f>IF('2017 Individual scores unweight'!AS72="","",'2017 Individual scores unweight'!AS72*'2017 Individual scores weighted'!CL72)</f>
        <v>873737.96049382712</v>
      </c>
      <c r="AT72" s="62">
        <f>IF('2017 Individual scores unweight'!AT72="","",'2017 Individual scores unweight'!AT72*'2017 Individual scores weighted'!CL72)</f>
        <v>1663462.6555555554</v>
      </c>
      <c r="AU72" s="62">
        <f>IF('2017 Individual scores unweight'!AU72="","",'2017 Individual scores unweight'!AU72*'2017 Individual scores weighted'!CL72)</f>
        <v>1033363.1648148147</v>
      </c>
      <c r="AV72" s="62">
        <f>IF('2017 Individual scores unweight'!AV72="","",'2017 Individual scores unweight'!AV72*'2017 Individual scores weighted'!CL72)</f>
        <v>1108975.1037037037</v>
      </c>
      <c r="AW72" s="62">
        <f>IF('2017 Individual scores unweight'!AW72="","",'2017 Individual scores unweight'!AW72*'2017 Individual scores weighted'!CL72)</f>
        <v>1991114.3907407403</v>
      </c>
      <c r="AX72" s="62">
        <f>IF('2017 Individual scores unweight'!AX72="","",'2017 Individual scores unweight'!AX72*'2017 Individual scores weighted'!CL72)</f>
        <v>1663462.6555555554</v>
      </c>
      <c r="AY72" s="62">
        <f>IF('2017 Individual scores unweight'!AY72="","",'2017 Individual scores unweight'!AY72*'2017 Individual scores weighted'!CL72)</f>
        <v>1285402.9611111111</v>
      </c>
      <c r="AZ72" s="62">
        <f>IF('2017 Individual scores unweight'!AZ72="","",'2017 Individual scores unweight'!AZ72*'2017 Individual scores weighted'!CL72)</f>
        <v>2266708.4516363638</v>
      </c>
      <c r="BA72" s="62">
        <f>IF('2017 Individual scores unweight'!BA72="","",'2017 Individual scores unweight'!BA72*'2017 Individual scores weighted'!CL72)</f>
        <v>1266920.0427160494</v>
      </c>
      <c r="BB72" s="62">
        <f>IF('2017 Individual scores unweight'!BB72="","",'2017 Individual scores unweight'!BB72*'2017 Individual scores weighted'!CL72)</f>
        <v>1732200.7818181817</v>
      </c>
      <c r="BC72" s="62">
        <f>IF('2017 Individual scores unweight'!BC72="","",'2017 Individual scores unweight'!BC72*'2017 Individual scores weighted'!CL72)</f>
        <v>806527.34814814804</v>
      </c>
      <c r="BD72" s="62">
        <f>IF('2017 Individual scores unweight'!BD72="","",'2017 Individual scores unweight'!BD72*'2017 Individual scores weighted'!CL72)</f>
        <v>2177623.84</v>
      </c>
      <c r="BE72" s="62">
        <f>IF('2017 Individual scores unweight'!BE72="","",'2017 Individual scores unweight'!BE72*'2017 Individual scores weighted'!CL72)</f>
        <v>1391259.6755555554</v>
      </c>
      <c r="BF72" s="62">
        <f>IF('2017 Individual scores unweight'!BF72="","",'2017 Individual scores unweight'!BF72*'2017 Individual scores weighted'!CL72)</f>
        <v>2722029.8</v>
      </c>
      <c r="BG72" s="62">
        <f>IF('2017 Individual scores unweight'!BG72="","",'2017 Individual scores unweight'!BG72*'2017 Individual scores weighted'!CL72)</f>
        <v>1481994.0022222223</v>
      </c>
      <c r="BH72" s="62">
        <f>IF('2017 Individual scores unweight'!BH72="","",'2017 Individual scores unweight'!BH72*'2017 Individual scores weighted'!CL72)</f>
        <v>2227115.290909091</v>
      </c>
      <c r="BI72" s="62">
        <f>IF('2017 Individual scores unweight'!BI72="","",'2017 Individual scores unweight'!BI72*'2017 Individual scores weighted'!CL72)</f>
        <v>1075369.7975308641</v>
      </c>
      <c r="BJ72" s="62">
        <f>IF('2017 Individual scores unweight'!BJ72="","",'2017 Individual scores unweight'!BJ72*'2017 Individual scores weighted'!CL72)</f>
        <v>2474572.5454545454</v>
      </c>
      <c r="BK72" s="62">
        <f>IF('2017 Individual scores unweight'!BK72="","",'2017 Individual scores unweight'!BK72*'2017 Individual scores weighted'!CL72)</f>
        <v>1579449.3901234567</v>
      </c>
      <c r="BL72" s="62">
        <f>IF('2017 Individual scores unweight'!BL72="","",'2017 Individual scores unweight'!BL72*'2017 Individual scores weighted'!CL72)</f>
        <v>1537442.7574074073</v>
      </c>
      <c r="BM72" s="62">
        <f>IF('2017 Individual scores unweight'!BM72="","",'2017 Individual scores unweight'!BM72*'2017 Individual scores weighted'!CL72)</f>
        <v>1436626.8388888889</v>
      </c>
      <c r="BN72" s="62">
        <f>IF('2017 Individual scores unweight'!BN72="","",'2017 Individual scores unweight'!BN72*'2017 Individual scores weighted'!CL72)</f>
        <v>1285402.9611111111</v>
      </c>
      <c r="BO72" s="62">
        <f>IF('2017 Individual scores unweight'!BO72="","",'2017 Individual scores unweight'!BO72*'2017 Individual scores weighted'!CL72)</f>
        <v>756119.38888888888</v>
      </c>
      <c r="BP72" s="62">
        <f>IF('2017 Individual scores unweight'!BP72="","",'2017 Individual scores unweight'!BP72*'2017 Individual scores weighted'!CL72)</f>
        <v>1285402.9611111111</v>
      </c>
      <c r="BQ72" s="62">
        <f>IF('2017 Individual scores unweight'!BQ72="","",'2017 Individual scores unweight'!BQ72*'2017 Individual scores weighted'!CL72)</f>
        <v>1159383.0629629628</v>
      </c>
      <c r="BR72" s="62">
        <f>IF('2017 Individual scores unweight'!BR72="","",'2017 Individual scores unweight'!BR72*'2017 Individual scores weighted'!CL72)</f>
        <v>1182295.7717171717</v>
      </c>
      <c r="BS72" s="62">
        <f>IF('2017 Individual scores unweight'!BS72="","",'2017 Individual scores unweight'!BS72*'2017 Individual scores weighted'!CL72)</f>
        <v>1171985.0527777777</v>
      </c>
      <c r="BT72" s="62">
        <f>IF('2017 Individual scores unweight'!BT72="","",'2017 Individual scores unweight'!BT72*'2017 Individual scores weighted'!CL72)</f>
        <v>1260198.9814814816</v>
      </c>
      <c r="BU72" s="62">
        <f>IF('2017 Individual scores unweight'!BU72="","",'2017 Individual scores unweight'!BU72*'2017 Individual scores weighted'!CL72)</f>
        <v>730915.40925925912</v>
      </c>
      <c r="BV72" s="62">
        <f>IF('2017 Individual scores unweight'!BV72="","",'2017 Individual scores unweight'!BV72*'2017 Individual scores weighted'!CL72)</f>
        <v>1713870.6148148146</v>
      </c>
      <c r="BW72" s="62">
        <f>IF('2017 Individual scores unweight'!BW72="","",'2017 Individual scores unweight'!BW72*'2017 Individual scores weighted'!CL72)</f>
        <v>982955.20555555541</v>
      </c>
      <c r="BX72" s="62">
        <f>IF('2017 Individual scores unweight'!BX72="","",'2017 Individual scores unweight'!BX72*'2017 Individual scores weighted'!CL72)</f>
        <v>1823851.6168350163</v>
      </c>
      <c r="BY72" s="62">
        <f>IF('2017 Individual scores unweight'!BY72="","",'2017 Individual scores unweight'!BY72*'2017 Individual scores weighted'!CL72)</f>
        <v>1704705.5313131313</v>
      </c>
      <c r="BZ72" s="62">
        <f>IF('2017 Individual scores unweight'!BZ72="","",'2017 Individual scores unweight'!BZ72*'2017 Individual scores weighted'!CL72)</f>
        <v>2089639.038383838</v>
      </c>
      <c r="CA72" s="62">
        <f>IF('2017 Individual scores unweight'!CA72="","",'2017 Individual scores unweight'!CA72*'2017 Individual scores weighted'!CL72)</f>
        <v>1677210.2808080809</v>
      </c>
      <c r="CB72" s="62">
        <f>IF('2017 Individual scores unweight'!CB72="","",'2017 Individual scores unweight'!CB72*'2017 Individual scores weighted'!CL72)</f>
        <v>2041522.3499999999</v>
      </c>
      <c r="CC72" s="62">
        <f>IF('2017 Individual scores unweight'!CC72="","",'2017 Individual scores unweight'!CC72*'2017 Individual scores weighted'!CL72)</f>
        <v>1347267.2747474746</v>
      </c>
      <c r="CD72" s="62">
        <f>IF('2017 Individual scores unweight'!CD72="","",'2017 Individual scores unweight'!CD72*'2017 Individual scores weighted'!CL72)</f>
        <v>1814686.533333333</v>
      </c>
      <c r="CE72" s="62">
        <f>IF('2017 Individual scores unweight'!CE72="","",'2017 Individual scores unweight'!CE72*'2017 Individual scores weighted'!CL72)</f>
        <v>1028322.3688888889</v>
      </c>
      <c r="CF72" s="62">
        <f>IF('2017 Individual scores unweight'!CF72="","",'2017 Individual scores unweight'!CF72*'2017 Individual scores weighted'!CL72)</f>
        <v>1587850.7166666666</v>
      </c>
      <c r="CG72" s="62">
        <f>IF('2017 Individual scores unweight'!CG72="","",'2017 Individual scores unweight'!CG72*'2017 Individual scores weighted'!CL72)</f>
        <v>816608.94</v>
      </c>
      <c r="CH72" s="62">
        <f>IF('2017 Individual scores unweight'!CH72="","",'2017 Individual scores unweight'!CH72*'2017 Individual scores weighted'!CL72)</f>
        <v>2268358.166666667</v>
      </c>
      <c r="CI72" s="62">
        <f>IF('2017 Individual scores unweight'!CI72="","",'2017 Individual scores unweight'!CI72*'2017 Individual scores weighted'!CL72)</f>
        <v>1033363.1648148147</v>
      </c>
      <c r="CJ72" s="62">
        <f>IF('2017 Individual scores unweight'!CJ72="","",'2017 Individual scores unweight'!CJ72*'2017 Individual scores weighted'!CL72)</f>
        <v>1587850.7166666666</v>
      </c>
      <c r="CK72" s="62">
        <f>IF('2017 Individual scores unweight'!CK72="","",'2017 Individual scores unweight'!CK72*'2017 Individual scores weighted'!CL72)</f>
        <v>1088811.9199999997</v>
      </c>
      <c r="CL72">
        <v>27220.297999999999</v>
      </c>
    </row>
    <row r="73" spans="1:90">
      <c r="A73" s="60" t="s">
        <v>115</v>
      </c>
      <c r="B73" s="61" t="s">
        <v>187</v>
      </c>
      <c r="C73" s="62">
        <f>IF('2017 Individual scores unweight'!C73="","",'2017 Individual scores unweight'!C73*'2017 Individual scores weighted'!CL73)</f>
        <v>159139.62352941179</v>
      </c>
      <c r="D73" s="62">
        <f>IF('2017 Individual scores unweight'!D73="","",'2017 Individual scores unweight'!D73*'2017 Individual scores weighted'!CL73)</f>
        <v>250497.55555555556</v>
      </c>
      <c r="E73" s="62">
        <f>IF('2017 Individual scores unweight'!E73="","",'2017 Individual scores unweight'!E73*'2017 Individual scores weighted'!CL73)</f>
        <v>197266.82500000001</v>
      </c>
      <c r="F73" s="62">
        <f>IF('2017 Individual scores unweight'!F73="","",'2017 Individual scores unweight'!F73*'2017 Individual scores weighted'!CL73)</f>
        <v>300597.06666666665</v>
      </c>
      <c r="G73" s="62">
        <f>IF('2017 Individual scores unweight'!G73="","",'2017 Individual scores unweight'!G73*'2017 Individual scores weighted'!CL73)</f>
        <v>159139.62352941179</v>
      </c>
      <c r="H73" s="62">
        <f>IF('2017 Individual scores unweight'!H73="","",'2017 Individual scores unweight'!H73*'2017 Individual scores weighted'!CL73)</f>
        <v>164612.67936507936</v>
      </c>
      <c r="I73" s="62">
        <f>IF('2017 Individual scores unweight'!I73="","",'2017 Individual scores unweight'!I73*'2017 Individual scores weighted'!CL73)</f>
        <v>53046.541176470586</v>
      </c>
      <c r="J73" s="62" t="str">
        <f>IF('2017 Individual scores unweight'!J73="","",'2017 Individual scores unweight'!J73*'2017 Individual scores weighted'!CL73)</f>
        <v/>
      </c>
      <c r="K73" s="62">
        <f>IF('2017 Individual scores unweight'!K73="","",'2017 Individual scores unweight'!K73*'2017 Individual scores weighted'!CL73)</f>
        <v>208747.96296296298</v>
      </c>
      <c r="L73" s="62">
        <f>IF('2017 Individual scores unweight'!L73="","",'2017 Individual scores unweight'!L73*'2017 Individual scores weighted'!CL73)</f>
        <v>271968.77460317459</v>
      </c>
      <c r="M73" s="62">
        <f>IF('2017 Individual scores unweight'!M73="","",'2017 Individual scores unweight'!M73*'2017 Individual scores weighted'!CL73)</f>
        <v>84542.925000000003</v>
      </c>
      <c r="N73" s="62" t="str">
        <f>IF('2017 Individual scores unweight'!N73="","",'2017 Individual scores unweight'!N73*'2017 Individual scores weighted'!CL73)</f>
        <v/>
      </c>
      <c r="O73" s="62">
        <f>IF('2017 Individual scores unweight'!O73="","",'2017 Individual scores unweight'!O73*'2017 Individual scores weighted'!CL73)</f>
        <v>159139.62352941179</v>
      </c>
      <c r="P73" s="62">
        <f>IF('2017 Individual scores unweight'!P73="","",'2017 Individual scores unweight'!P73*'2017 Individual scores weighted'!CL73)</f>
        <v>229622.75925925927</v>
      </c>
      <c r="Q73" s="62">
        <f>IF('2017 Individual scores unweight'!Q73="","",'2017 Individual scores unweight'!Q73*'2017 Individual scores weighted'!CL73)</f>
        <v>212186.16470588234</v>
      </c>
      <c r="R73" s="62">
        <f>IF('2017 Individual scores unweight'!R73="","",'2017 Individual scores unweight'!R73*'2017 Individual scores weighted'!CL73)</f>
        <v>200398.04444444444</v>
      </c>
      <c r="S73" s="62" t="str">
        <f>IF('2017 Individual scores unweight'!S73="","",'2017 Individual scores unweight'!S73*'2017 Individual scores weighted'!CL73)</f>
        <v/>
      </c>
      <c r="T73" s="62">
        <f>IF('2017 Individual scores unweight'!T73="","",'2017 Individual scores unweight'!T73*'2017 Individual scores weighted'!CL73)</f>
        <v>128490.51084967321</v>
      </c>
      <c r="U73" s="62" t="str">
        <f>IF('2017 Individual scores unweight'!U73="","",'2017 Individual scores unweight'!U73*'2017 Individual scores weighted'!CL73)</f>
        <v/>
      </c>
      <c r="V73" s="62">
        <f>IF('2017 Individual scores unweight'!V73="","",'2017 Individual scores unweight'!V73*'2017 Individual scores weighted'!CL73)</f>
        <v>173874.77385620915</v>
      </c>
      <c r="W73" s="62" t="str">
        <f>IF('2017 Individual scores unweight'!W73="","",'2017 Individual scores unweight'!W73*'2017 Individual scores weighted'!CL73)</f>
        <v/>
      </c>
      <c r="X73" s="62">
        <f>IF('2017 Individual scores unweight'!X73="","",'2017 Individual scores unweight'!X73*'2017 Individual scores weighted'!CL73)</f>
        <v>147351.50326797389</v>
      </c>
      <c r="Y73" s="62" t="str">
        <f>IF('2017 Individual scores unweight'!Y73="","",'2017 Individual scores unweight'!Y73*'2017 Individual scores weighted'!CL73)</f>
        <v/>
      </c>
      <c r="Z73" s="62">
        <f>IF('2017 Individual scores unweight'!Z73="","",'2017 Individual scores unweight'!Z73*'2017 Individual scores weighted'!CL73)</f>
        <v>82516.841830065357</v>
      </c>
      <c r="AA73" s="62" t="str">
        <f>IF('2017 Individual scores unweight'!AA73="","",'2017 Individual scores unweight'!AA73*'2017 Individual scores weighted'!CL73)</f>
        <v/>
      </c>
      <c r="AB73" s="62">
        <f>IF('2017 Individual scores unweight'!AB73="","",'2017 Individual scores unweight'!AB73*'2017 Individual scores weighted'!CL73)</f>
        <v>85463.871895424847</v>
      </c>
      <c r="AC73" s="62" t="str">
        <f>IF('2017 Individual scores unweight'!AC73="","",'2017 Individual scores unweight'!AC73*'2017 Individual scores weighted'!CL73)</f>
        <v/>
      </c>
      <c r="AD73" s="62">
        <f>IF('2017 Individual scores unweight'!AD73="","",'2017 Individual scores unweight'!AD73*'2017 Individual scores weighted'!CL73)</f>
        <v>153245.56339869279</v>
      </c>
      <c r="AE73" s="62">
        <f>IF('2017 Individual scores unweight'!AE73="","",'2017 Individual scores unweight'!AE73*'2017 Individual scores weighted'!CL73)</f>
        <v>153245.56339869279</v>
      </c>
      <c r="AF73" s="62">
        <f>IF('2017 Individual scores unweight'!AF73="","",'2017 Individual scores unweight'!AF73*'2017 Individual scores weighted'!CL73)</f>
        <v>109040.11241830063</v>
      </c>
      <c r="AG73" s="62">
        <f>IF('2017 Individual scores unweight'!AG73="","",'2017 Individual scores unweight'!AG73*'2017 Individual scores weighted'!CL73)</f>
        <v>123775.26274509805</v>
      </c>
      <c r="AH73" s="62">
        <f>IF('2017 Individual scores unweight'!AH73="","",'2017 Individual scores unweight'!AH73*'2017 Individual scores weighted'!CL73)</f>
        <v>185662.89411764705</v>
      </c>
      <c r="AI73" s="62">
        <f>IF('2017 Individual scores unweight'!AI73="","",'2017 Individual scores unweight'!AI73*'2017 Individual scores weighted'!CL73)</f>
        <v>271968.77460317459</v>
      </c>
      <c r="AJ73" s="62">
        <f>IF('2017 Individual scores unweight'!AJ73="","",'2017 Individual scores unweight'!AJ73*'2017 Individual scores weighted'!CL73)</f>
        <v>185662.89411764705</v>
      </c>
      <c r="AK73" s="62">
        <f>IF('2017 Individual scores unweight'!AK73="","",'2017 Individual scores unweight'!AK73*'2017 Individual scores weighted'!CL73)</f>
        <v>236183.40952380953</v>
      </c>
      <c r="AL73" s="62">
        <f>IF('2017 Individual scores unweight'!AL73="","",'2017 Individual scores unweight'!AL73*'2017 Individual scores weighted'!CL73)</f>
        <v>53046.541176470586</v>
      </c>
      <c r="AM73" s="62" t="str">
        <f>IF('2017 Individual scores unweight'!AM73="","",'2017 Individual scores unweight'!AM73*'2017 Individual scores weighted'!CL73)</f>
        <v/>
      </c>
      <c r="AN73" s="62">
        <f>IF('2017 Individual scores unweight'!AN73="","",'2017 Individual scores unweight'!AN73*'2017 Individual scores weighted'!CL73)</f>
        <v>28180.975000000002</v>
      </c>
      <c r="AO73" s="62" t="str">
        <f>IF('2017 Individual scores unweight'!AO73="","",'2017 Individual scores unweight'!AO73*'2017 Individual scores weighted'!CL73)</f>
        <v/>
      </c>
      <c r="AP73" s="62">
        <f>IF('2017 Individual scores unweight'!AP73="","",'2017 Individual scores unweight'!AP73*'2017 Individual scores weighted'!CL73)</f>
        <v>79569.811764705897</v>
      </c>
      <c r="AQ73" s="62" t="str">
        <f>IF('2017 Individual scores unweight'!AQ73="","",'2017 Individual scores unweight'!AQ73*'2017 Individual scores weighted'!CL73)</f>
        <v/>
      </c>
      <c r="AR73" s="62">
        <f>IF('2017 Individual scores unweight'!AR73="","",'2017 Individual scores unweight'!AR73*'2017 Individual scores weighted'!CL73)</f>
        <v>132616.35294117648</v>
      </c>
      <c r="AS73" s="62">
        <f>IF('2017 Individual scores unweight'!AS73="","",'2017 Individual scores unweight'!AS73*'2017 Individual scores weighted'!CL73)</f>
        <v>220437.84888888893</v>
      </c>
      <c r="AT73" s="62">
        <f>IF('2017 Individual scores unweight'!AT73="","",'2017 Individual scores unweight'!AT73*'2017 Individual scores weighted'!CL73)</f>
        <v>97251.992156862761</v>
      </c>
      <c r="AU73" s="62">
        <f>IF('2017 Individual scores unweight'!AU73="","",'2017 Individual scores unweight'!AU73*'2017 Individual scores weighted'!CL73)</f>
        <v>109040.11241830063</v>
      </c>
      <c r="AV73" s="62">
        <f>IF('2017 Individual scores unweight'!AV73="","",'2017 Individual scores unweight'!AV73*'2017 Individual scores weighted'!CL73)</f>
        <v>76622.781699346393</v>
      </c>
      <c r="AW73" s="62">
        <f>IF('2017 Individual scores unweight'!AW73="","",'2017 Individual scores unweight'!AW73*'2017 Individual scores weighted'!CL73)</f>
        <v>144404.47320261438</v>
      </c>
      <c r="AX73" s="62">
        <f>IF('2017 Individual scores unweight'!AX73="","",'2017 Individual scores unweight'!AX73*'2017 Individual scores weighted'!CL73)</f>
        <v>159139.62352941179</v>
      </c>
      <c r="AY73" s="62">
        <f>IF('2017 Individual scores unweight'!AY73="","",'2017 Individual scores unweight'!AY73*'2017 Individual scores weighted'!CL73)</f>
        <v>53046.541176470579</v>
      </c>
      <c r="AZ73" s="62" t="str">
        <f>IF('2017 Individual scores unweight'!AZ73="","",'2017 Individual scores unweight'!AZ73*'2017 Individual scores weighted'!CL73)</f>
        <v/>
      </c>
      <c r="BA73" s="62">
        <f>IF('2017 Individual scores unweight'!BA73="","",'2017 Individual scores unweight'!BA73*'2017 Individual scores weighted'!CL73)</f>
        <v>145583.28522875818</v>
      </c>
      <c r="BB73" s="62" t="str">
        <f>IF('2017 Individual scores unweight'!BB73="","",'2017 Individual scores unweight'!BB73*'2017 Individual scores weighted'!CL73)</f>
        <v/>
      </c>
      <c r="BC73" s="62">
        <f>IF('2017 Individual scores unweight'!BC73="","",'2017 Individual scores unweight'!BC73*'2017 Individual scores weighted'!CL73)</f>
        <v>165033.68366013071</v>
      </c>
      <c r="BD73" s="62" t="str">
        <f>IF('2017 Individual scores unweight'!BD73="","",'2017 Individual scores unweight'!BD73*'2017 Individual scores weighted'!CL73)</f>
        <v/>
      </c>
      <c r="BE73" s="62">
        <f>IF('2017 Individual scores unweight'!BE73="","",'2017 Individual scores unweight'!BE73*'2017 Individual scores weighted'!CL73)</f>
        <v>162086.65359477125</v>
      </c>
      <c r="BF73" s="62" t="str">
        <f>IF('2017 Individual scores unweight'!BF73="","",'2017 Individual scores unweight'!BF73*'2017 Individual scores weighted'!CL73)</f>
        <v/>
      </c>
      <c r="BG73" s="62">
        <f>IF('2017 Individual scores unweight'!BG73="","",'2017 Individual scores unweight'!BG73*'2017 Individual scores weighted'!CL73)</f>
        <v>120828.23267973855</v>
      </c>
      <c r="BH73" s="62" t="str">
        <f>IF('2017 Individual scores unweight'!BH73="","",'2017 Individual scores unweight'!BH73*'2017 Individual scores weighted'!CL73)</f>
        <v/>
      </c>
      <c r="BI73" s="62">
        <f>IF('2017 Individual scores unweight'!BI73="","",'2017 Individual scores unweight'!BI73*'2017 Individual scores weighted'!CL73)</f>
        <v>126722.2928104575</v>
      </c>
      <c r="BJ73" s="62" t="str">
        <f>IF('2017 Individual scores unweight'!BJ73="","",'2017 Individual scores unweight'!BJ73*'2017 Individual scores weighted'!CL73)</f>
        <v/>
      </c>
      <c r="BK73" s="62">
        <f>IF('2017 Individual scores unweight'!BK73="","",'2017 Individual scores unweight'!BK73*'2017 Individual scores weighted'!CL73)</f>
        <v>153245.56339869279</v>
      </c>
      <c r="BL73" s="62">
        <f>IF('2017 Individual scores unweight'!BL73="","",'2017 Individual scores unweight'!BL73*'2017 Individual scores weighted'!CL73)</f>
        <v>352575.30944444443</v>
      </c>
      <c r="BM73" s="62">
        <f>IF('2017 Individual scores unweight'!BM73="","",'2017 Individual scores unweight'!BM73*'2017 Individual scores weighted'!CL73)</f>
        <v>72018.047222222216</v>
      </c>
      <c r="BN73" s="62">
        <f>IF('2017 Individual scores unweight'!BN73="","",'2017 Individual scores unweight'!BN73*'2017 Individual scores weighted'!CL73)</f>
        <v>46968.291666666664</v>
      </c>
      <c r="BO73" s="62">
        <f>IF('2017 Individual scores unweight'!BO73="","",'2017 Individual scores unweight'!BO73*'2017 Individual scores weighted'!CL73)</f>
        <v>118986.33888888889</v>
      </c>
      <c r="BP73" s="62">
        <f>IF('2017 Individual scores unweight'!BP73="","",'2017 Individual scores unweight'!BP73*'2017 Individual scores weighted'!CL73)</f>
        <v>84542.925000000003</v>
      </c>
      <c r="BQ73" s="62">
        <f>IF('2017 Individual scores unweight'!BQ73="","",'2017 Individual scores unweight'!BQ73*'2017 Individual scores weighted'!CL73)</f>
        <v>169085.85</v>
      </c>
      <c r="BR73" s="62">
        <f>IF('2017 Individual scores unweight'!BR73="","",'2017 Individual scores unweight'!BR73*'2017 Individual scores weighted'!CL73)</f>
        <v>88410.901960784307</v>
      </c>
      <c r="BS73" s="62">
        <f>IF('2017 Individual scores unweight'!BS73="","",'2017 Individual scores unweight'!BS73*'2017 Individual scores weighted'!CL73)</f>
        <v>118617.96013071896</v>
      </c>
      <c r="BT73" s="62">
        <f>IF('2017 Individual scores unweight'!BT73="","",'2017 Individual scores unweight'!BT73*'2017 Individual scores weighted'!CL73)</f>
        <v>144404.47320261438</v>
      </c>
      <c r="BU73" s="62">
        <f>IF('2017 Individual scores unweight'!BU73="","",'2017 Individual scores unweight'!BU73*'2017 Individual scores weighted'!CL73)</f>
        <v>94304.962091503272</v>
      </c>
      <c r="BV73" s="62">
        <f>IF('2017 Individual scores unweight'!BV73="","",'2017 Individual scores unweight'!BV73*'2017 Individual scores weighted'!CL73)</f>
        <v>162086.65359477125</v>
      </c>
      <c r="BW73" s="62">
        <f>IF('2017 Individual scores unweight'!BW73="","",'2017 Individual scores unweight'!BW73*'2017 Individual scores weighted'!CL73)</f>
        <v>73675.751633986947</v>
      </c>
      <c r="BX73" s="62">
        <f>IF('2017 Individual scores unweight'!BX73="","",'2017 Individual scores unweight'!BX73*'2017 Individual scores weighted'!CL73)</f>
        <v>173751.98093681919</v>
      </c>
      <c r="BY73" s="62">
        <f>IF('2017 Individual scores unweight'!BY73="","",'2017 Individual scores unweight'!BY73*'2017 Individual scores weighted'!CL73)</f>
        <v>244235.11666666667</v>
      </c>
      <c r="BZ73" s="62">
        <f>IF('2017 Individual scores unweight'!BZ73="","",'2017 Individual scores unweight'!BZ73*'2017 Individual scores weighted'!CL73)</f>
        <v>209239.13464052288</v>
      </c>
      <c r="CA73" s="62">
        <f>IF('2017 Individual scores unweight'!CA73="","",'2017 Individual scores unweight'!CA73*'2017 Individual scores weighted'!CL73)</f>
        <v>67781.691503267968</v>
      </c>
      <c r="CB73" s="62">
        <f>IF('2017 Individual scores unweight'!CB73="","",'2017 Individual scores unweight'!CB73*'2017 Individual scores weighted'!CL73)</f>
        <v>106093.08235294117</v>
      </c>
      <c r="CC73" s="62" t="str">
        <f>IF('2017 Individual scores unweight'!CC73="","",'2017 Individual scores unweight'!CC73*'2017 Individual scores weighted'!CL73)</f>
        <v/>
      </c>
      <c r="CD73" s="62">
        <f>IF('2017 Individual scores unweight'!CD73="","",'2017 Individual scores unweight'!CD73*'2017 Individual scores weighted'!CL73)</f>
        <v>53046.541176470586</v>
      </c>
      <c r="CE73" s="62" t="str">
        <f>IF('2017 Individual scores unweight'!CE73="","",'2017 Individual scores unweight'!CE73*'2017 Individual scores weighted'!CL73)</f>
        <v/>
      </c>
      <c r="CF73" s="62">
        <f>IF('2017 Individual scores unweight'!CF73="","",'2017 Individual scores unweight'!CF73*'2017 Individual scores weighted'!CL73)</f>
        <v>53046.541176470586</v>
      </c>
      <c r="CG73" s="62" t="str">
        <f>IF('2017 Individual scores unweight'!CG73="","",'2017 Individual scores unweight'!CG73*'2017 Individual scores weighted'!CL73)</f>
        <v/>
      </c>
      <c r="CH73" s="62">
        <f>IF('2017 Individual scores unweight'!CH73="","",'2017 Individual scores unweight'!CH73*'2017 Individual scores weighted'!CL73)</f>
        <v>212186.16470588234</v>
      </c>
      <c r="CI73" s="62">
        <f>IF('2017 Individual scores unweight'!CI73="","",'2017 Individual scores unweight'!CI73*'2017 Individual scores weighted'!CL73)</f>
        <v>166998.37037037034</v>
      </c>
      <c r="CJ73" s="62">
        <f>IF('2017 Individual scores unweight'!CJ73="","",'2017 Individual scores unweight'!CJ73*'2017 Individual scores weighted'!CL73)</f>
        <v>106093.08235294117</v>
      </c>
      <c r="CK73" s="62" t="str">
        <f>IF('2017 Individual scores unweight'!CK73="","",'2017 Individual scores unweight'!CK73*'2017 Individual scores weighted'!CL73)</f>
        <v/>
      </c>
      <c r="CL73">
        <v>4508.9560000000001</v>
      </c>
    </row>
    <row r="74" spans="1:90">
      <c r="A74" s="60" t="s">
        <v>115</v>
      </c>
      <c r="B74" s="61" t="s">
        <v>188</v>
      </c>
      <c r="C74" s="62">
        <f>IF('2017 Individual scores unweight'!C74="","",'2017 Individual scores unweight'!C74*'2017 Individual scores weighted'!CL74)</f>
        <v>574832.1333333333</v>
      </c>
      <c r="D74" s="62">
        <f>IF('2017 Individual scores unweight'!D74="","",'2017 Individual scores unweight'!D74*'2017 Individual scores weighted'!CL74)</f>
        <v>340641.26419753087</v>
      </c>
      <c r="E74" s="62">
        <f>IF('2017 Individual scores unweight'!E74="","",'2017 Individual scores unweight'!E74*'2017 Individual scores weighted'!CL74)</f>
        <v>862248.2</v>
      </c>
      <c r="F74" s="62">
        <f>IF('2017 Individual scores unweight'!F74="","",'2017 Individual scores unweight'!F74*'2017 Individual scores weighted'!CL74)</f>
        <v>255480.94814814819</v>
      </c>
      <c r="G74" s="62">
        <f>IF('2017 Individual scores unweight'!G74="","",'2017 Individual scores unweight'!G74*'2017 Individual scores weighted'!CL74)</f>
        <v>574832.1333333333</v>
      </c>
      <c r="H74" s="62">
        <f>IF('2017 Individual scores unweight'!H74="","",'2017 Individual scores unweight'!H74*'2017 Individual scores weighted'!CL74)</f>
        <v>191610.7111111111</v>
      </c>
      <c r="I74" s="62">
        <f>IF('2017 Individual scores unweight'!I74="","",'2017 Individual scores unweight'!I74*'2017 Individual scores weighted'!CL74)</f>
        <v>574832.1333333333</v>
      </c>
      <c r="J74" s="62">
        <f>IF('2017 Individual scores unweight'!J74="","",'2017 Individual scores unweight'!J74*'2017 Individual scores weighted'!CL74)</f>
        <v>212900.7901234568</v>
      </c>
      <c r="K74" s="62">
        <f>IF('2017 Individual scores unweight'!K74="","",'2017 Individual scores unweight'!K74*'2017 Individual scores weighted'!CL74)</f>
        <v>313544.8</v>
      </c>
      <c r="L74" s="62">
        <f>IF('2017 Individual scores unweight'!L74="","",'2017 Individual scores unweight'!L74*'2017 Individual scores weighted'!CL74)</f>
        <v>2203523.1777777779</v>
      </c>
      <c r="M74" s="62">
        <f>IF('2017 Individual scores unweight'!M74="","",'2017 Individual scores unweight'!M74*'2017 Individual scores weighted'!CL74)</f>
        <v>3448992.8</v>
      </c>
      <c r="N74" s="62">
        <f>IF('2017 Individual scores unweight'!N74="","",'2017 Individual scores unweight'!N74*'2017 Individual scores weighted'!CL74)</f>
        <v>1034697.84</v>
      </c>
      <c r="O74" s="62">
        <f>IF('2017 Individual scores unweight'!O74="","",'2017 Individual scores unweight'!O74*'2017 Individual scores weighted'!CL74)</f>
        <v>2299328.5333333332</v>
      </c>
      <c r="P74" s="62">
        <f>IF('2017 Individual scores unweight'!P74="","",'2017 Individual scores unweight'!P74*'2017 Individual scores weighted'!CL74)</f>
        <v>1234824.5827160494</v>
      </c>
      <c r="Q74" s="62">
        <f>IF('2017 Individual scores unweight'!Q74="","",'2017 Individual scores unweight'!Q74*'2017 Individual scores weighted'!CL74)</f>
        <v>574832.1333333333</v>
      </c>
      <c r="R74" s="62">
        <f>IF('2017 Individual scores unweight'!R74="","",'2017 Individual scores unweight'!R74*'2017 Individual scores weighted'!CL74)</f>
        <v>218983.66984126982</v>
      </c>
      <c r="S74" s="62">
        <f>IF('2017 Individual scores unweight'!S74="","",'2017 Individual scores unweight'!S74*'2017 Individual scores weighted'!CL74)</f>
        <v>1311662.4133333333</v>
      </c>
      <c r="T74" s="62">
        <f>IF('2017 Individual scores unweight'!T74="","",'2017 Individual scores unweight'!T74*'2017 Individual scores weighted'!CL74)</f>
        <v>981503.05686772487</v>
      </c>
      <c r="U74" s="62">
        <f>IF('2017 Individual scores unweight'!U74="","",'2017 Individual scores unweight'!U74*'2017 Individual scores weighted'!CL74)</f>
        <v>1149664.2666666666</v>
      </c>
      <c r="V74" s="62">
        <f>IF('2017 Individual scores unweight'!V74="","",'2017 Individual scores unweight'!V74*'2017 Individual scores weighted'!CL74)</f>
        <v>814345.52222222218</v>
      </c>
      <c r="W74" s="62">
        <f>IF('2017 Individual scores unweight'!W74="","",'2017 Individual scores unweight'!W74*'2017 Individual scores weighted'!CL74)</f>
        <v>574832.1333333333</v>
      </c>
      <c r="X74" s="62">
        <f>IF('2017 Individual scores unweight'!X74="","",'2017 Individual scores unweight'!X74*'2017 Individual scores weighted'!CL74)</f>
        <v>273729.58730158722</v>
      </c>
      <c r="Y74" s="62">
        <f>IF('2017 Individual scores unweight'!Y74="","",'2017 Individual scores unweight'!Y74*'2017 Individual scores weighted'!CL74)</f>
        <v>574832.1333333333</v>
      </c>
      <c r="Z74" s="62">
        <f>IF('2017 Individual scores unweight'!Z74="","",'2017 Individual scores unweight'!Z74*'2017 Individual scores weighted'!CL74)</f>
        <v>766442.8444444444</v>
      </c>
      <c r="AA74" s="62">
        <f>IF('2017 Individual scores unweight'!AA74="","",'2017 Individual scores unweight'!AA74*'2017 Individual scores weighted'!CL74)</f>
        <v>1437080.3333333335</v>
      </c>
      <c r="AB74" s="62">
        <f>IF('2017 Individual scores unweight'!AB74="","",'2017 Individual scores unweight'!AB74*'2017 Individual scores weighted'!CL74)</f>
        <v>1213534.5037037039</v>
      </c>
      <c r="AC74" s="62">
        <f>IF('2017 Individual scores unweight'!AC74="","",'2017 Individual scores unweight'!AC74*'2017 Individual scores weighted'!CL74)</f>
        <v>2821903.2</v>
      </c>
      <c r="AD74" s="62">
        <f>IF('2017 Individual scores unweight'!AD74="","",'2017 Individual scores unweight'!AD74*'2017 Individual scores weighted'!CL74)</f>
        <v>1839462.8266666664</v>
      </c>
      <c r="AE74" s="62">
        <f>IF('2017 Individual scores unweight'!AE74="","",'2017 Individual scores unweight'!AE74*'2017 Individual scores weighted'!CL74)</f>
        <v>958053.55555555562</v>
      </c>
      <c r="AF74" s="62">
        <f>IF('2017 Individual scores unweight'!AF74="","",'2017 Individual scores unweight'!AF74*'2017 Individual scores weighted'!CL74)</f>
        <v>862248.2</v>
      </c>
      <c r="AG74" s="62">
        <f>IF('2017 Individual scores unweight'!AG74="","",'2017 Individual scores unweight'!AG74*'2017 Individual scores weighted'!CL74)</f>
        <v>542897.01481481479</v>
      </c>
      <c r="AH74" s="62">
        <f>IF('2017 Individual scores unweight'!AH74="","",'2017 Individual scores unweight'!AH74*'2017 Individual scores weighted'!CL74)</f>
        <v>1254179.2000000002</v>
      </c>
      <c r="AI74" s="62">
        <f>IF('2017 Individual scores unweight'!AI74="","",'2017 Individual scores unweight'!AI74*'2017 Individual scores weighted'!CL74)</f>
        <v>1085794.0296296296</v>
      </c>
      <c r="AJ74" s="62">
        <f>IF('2017 Individual scores unweight'!AJ74="","",'2017 Individual scores unweight'!AJ74*'2017 Individual scores weighted'!CL74)</f>
        <v>1293372.3</v>
      </c>
      <c r="AK74" s="62" t="str">
        <f>IF('2017 Individual scores unweight'!AK74="","",'2017 Individual scores unweight'!AK74*'2017 Individual scores weighted'!CL74)</f>
        <v/>
      </c>
      <c r="AL74" s="62">
        <f>IF('2017 Individual scores unweight'!AL74="","",'2017 Individual scores unweight'!AL74*'2017 Individual scores weighted'!CL74)</f>
        <v>940634.39999999991</v>
      </c>
      <c r="AM74" s="62">
        <f>IF('2017 Individual scores unweight'!AM74="","",'2017 Individual scores unweight'!AM74*'2017 Individual scores weighted'!CL74)</f>
        <v>1085794.0296296296</v>
      </c>
      <c r="AN74" s="62">
        <f>IF('2017 Individual scores unweight'!AN74="","",'2017 Individual scores unweight'!AN74*'2017 Individual scores weighted'!CL74)</f>
        <v>862248.2</v>
      </c>
      <c r="AO74" s="62" t="str">
        <f>IF('2017 Individual scores unweight'!AO74="","",'2017 Individual scores unweight'!AO74*'2017 Individual scores weighted'!CL74)</f>
        <v/>
      </c>
      <c r="AP74" s="62">
        <f>IF('2017 Individual scores unweight'!AP74="","",'2017 Individual scores unweight'!AP74*'2017 Individual scores weighted'!CL74)</f>
        <v>940634.39999999991</v>
      </c>
      <c r="AQ74" s="62">
        <f>IF('2017 Individual scores unweight'!AQ74="","",'2017 Individual scores unweight'!AQ74*'2017 Individual scores weighted'!CL74)</f>
        <v>492713.25714285707</v>
      </c>
      <c r="AR74" s="62">
        <f>IF('2017 Individual scores unweight'!AR74="","",'2017 Individual scores unweight'!AR74*'2017 Individual scores weighted'!CL74)</f>
        <v>344899.28</v>
      </c>
      <c r="AS74" s="62">
        <f>IF('2017 Individual scores unweight'!AS74="","",'2017 Individual scores unweight'!AS74*'2017 Individual scores weighted'!CL74)</f>
        <v>536509.99111111101</v>
      </c>
      <c r="AT74" s="62">
        <f>IF('2017 Individual scores unweight'!AT74="","",'2017 Individual scores unweight'!AT74*'2017 Individual scores weighted'!CL74)</f>
        <v>1323855.8222222221</v>
      </c>
      <c r="AU74" s="62">
        <f>IF('2017 Individual scores unweight'!AU74="","",'2017 Individual scores unweight'!AU74*'2017 Individual scores weighted'!CL74)</f>
        <v>656951.00952380954</v>
      </c>
      <c r="AV74" s="62">
        <f>IF('2017 Individual scores unweight'!AV74="","",'2017 Individual scores unweight'!AV74*'2017 Individual scores weighted'!CL74)</f>
        <v>335318.74444444443</v>
      </c>
      <c r="AW74" s="62">
        <f>IF('2017 Individual scores unweight'!AW74="","",'2017 Individual scores unweight'!AW74*'2017 Individual scores weighted'!CL74)</f>
        <v>2473520.0888888887</v>
      </c>
      <c r="AX74" s="62">
        <f>IF('2017 Individual scores unweight'!AX74="","",'2017 Individual scores unweight'!AX74*'2017 Individual scores weighted'!CL74)</f>
        <v>2554809.4814814813</v>
      </c>
      <c r="AY74" s="62">
        <f>IF('2017 Individual scores unweight'!AY74="","",'2017 Individual scores unweight'!AY74*'2017 Individual scores weighted'!CL74)</f>
        <v>1532885.6888888888</v>
      </c>
      <c r="AZ74" s="62">
        <f>IF('2017 Individual scores unweight'!AZ74="","",'2017 Individual scores unweight'!AZ74*'2017 Individual scores weighted'!CL74)</f>
        <v>979951.92253968248</v>
      </c>
      <c r="BA74" s="62">
        <f>IF('2017 Individual scores unweight'!BA74="","",'2017 Individual scores unweight'!BA74*'2017 Individual scores weighted'!CL74)</f>
        <v>1368647.9365079363</v>
      </c>
      <c r="BB74" s="62">
        <f>IF('2017 Individual scores unweight'!BB74="","",'2017 Individual scores unweight'!BB74*'2017 Individual scores weighted'!CL74)</f>
        <v>1293372.3</v>
      </c>
      <c r="BC74" s="62" t="str">
        <f>IF('2017 Individual scores unweight'!BC74="","",'2017 Individual scores unweight'!BC74*'2017 Individual scores weighted'!CL74)</f>
        <v/>
      </c>
      <c r="BD74" s="62">
        <f>IF('2017 Individual scores unweight'!BD74="","",'2017 Individual scores unweight'!BD74*'2017 Individual scores weighted'!CL74)</f>
        <v>383221.4222222222</v>
      </c>
      <c r="BE74" s="62" t="str">
        <f>IF('2017 Individual scores unweight'!BE74="","",'2017 Individual scores unweight'!BE74*'2017 Individual scores weighted'!CL74)</f>
        <v/>
      </c>
      <c r="BF74" s="62">
        <f>IF('2017 Individual scores unweight'!BF74="","",'2017 Individual scores unweight'!BF74*'2017 Individual scores weighted'!CL74)</f>
        <v>431124.1</v>
      </c>
      <c r="BG74" s="62" t="str">
        <f>IF('2017 Individual scores unweight'!BG74="","",'2017 Individual scores unweight'!BG74*'2017 Individual scores weighted'!CL74)</f>
        <v/>
      </c>
      <c r="BH74" s="62">
        <f>IF('2017 Individual scores unweight'!BH74="","",'2017 Individual scores unweight'!BH74*'2017 Individual scores weighted'!CL74)</f>
        <v>492713.25714285712</v>
      </c>
      <c r="BI74" s="62" t="str">
        <f>IF('2017 Individual scores unweight'!BI74="","",'2017 Individual scores unweight'!BI74*'2017 Individual scores weighted'!CL74)</f>
        <v/>
      </c>
      <c r="BJ74" s="62">
        <f>IF('2017 Individual scores unweight'!BJ74="","",'2017 Individual scores unweight'!BJ74*'2017 Individual scores weighted'!CL74)</f>
        <v>2299328.5333333332</v>
      </c>
      <c r="BK74" s="62">
        <f>IF('2017 Individual scores unweight'!BK74="","",'2017 Individual scores unweight'!BK74*'2017 Individual scores weighted'!CL74)</f>
        <v>1368647.9365079363</v>
      </c>
      <c r="BL74" s="62">
        <f>IF('2017 Individual scores unweight'!BL74="","",'2017 Individual scores unweight'!BL74*'2017 Individual scores weighted'!CL74)</f>
        <v>2465391.1496296297</v>
      </c>
      <c r="BM74" s="62">
        <f>IF('2017 Individual scores unweight'!BM74="","",'2017 Individual scores unweight'!BM74*'2017 Individual scores weighted'!CL74)</f>
        <v>1456241.4044444445</v>
      </c>
      <c r="BN74" s="62">
        <f>IF('2017 Individual scores unweight'!BN74="","",'2017 Individual scores unweight'!BN74*'2017 Individual scores weighted'!CL74)</f>
        <v>613154.27555555559</v>
      </c>
      <c r="BO74" s="62">
        <f>IF('2017 Individual scores unweight'!BO74="","",'2017 Individual scores unweight'!BO74*'2017 Individual scores weighted'!CL74)</f>
        <v>996375.69777777779</v>
      </c>
      <c r="BP74" s="62">
        <f>IF('2017 Individual scores unweight'!BP74="","",'2017 Individual scores unweight'!BP74*'2017 Individual scores weighted'!CL74)</f>
        <v>766442.8444444444</v>
      </c>
      <c r="BQ74" s="62">
        <f>IF('2017 Individual scores unweight'!BQ74="","",'2017 Individual scores unweight'!BQ74*'2017 Individual scores weighted'!CL74)</f>
        <v>1085794.0296296296</v>
      </c>
      <c r="BR74" s="62">
        <f>IF('2017 Individual scores unweight'!BR74="","",'2017 Individual scores unweight'!BR74*'2017 Individual scores weighted'!CL74)</f>
        <v>1073019.982222222</v>
      </c>
      <c r="BS74" s="62">
        <f>IF('2017 Individual scores unweight'!BS74="","",'2017 Individual scores unweight'!BS74*'2017 Individual scores weighted'!CL74)</f>
        <v>1671803.4544444445</v>
      </c>
      <c r="BT74" s="62">
        <f>IF('2017 Individual scores unweight'!BT74="","",'2017 Individual scores unweight'!BT74*'2017 Individual scores weighted'!CL74)</f>
        <v>1877784.9688888891</v>
      </c>
      <c r="BU74" s="62">
        <f>IF('2017 Individual scores unweight'!BU74="","",'2017 Individual scores unweight'!BU74*'2017 Individual scores weighted'!CL74)</f>
        <v>958053.55555555562</v>
      </c>
      <c r="BV74" s="62">
        <f>IF('2017 Individual scores unweight'!BV74="","",'2017 Individual scores unweight'!BV74*'2017 Individual scores weighted'!CL74)</f>
        <v>2778355.3111111112</v>
      </c>
      <c r="BW74" s="62">
        <f>IF('2017 Individual scores unweight'!BW74="","",'2017 Individual scores unweight'!BW74*'2017 Individual scores weighted'!CL74)</f>
        <v>1073019.982222222</v>
      </c>
      <c r="BX74" s="62">
        <f>IF('2017 Individual scores unweight'!BX74="","",'2017 Individual scores unweight'!BX74*'2017 Individual scores weighted'!CL74)</f>
        <v>2139652.9407407404</v>
      </c>
      <c r="BY74" s="62">
        <f>IF('2017 Individual scores unweight'!BY74="","",'2017 Individual scores unweight'!BY74*'2017 Individual scores weighted'!CL74)</f>
        <v>3001901.1407407406</v>
      </c>
      <c r="BZ74" s="62">
        <f>IF('2017 Individual scores unweight'!BZ74="","",'2017 Individual scores unweight'!BZ74*'2017 Individual scores weighted'!CL74)</f>
        <v>2267393.4148148149</v>
      </c>
      <c r="CA74" s="62">
        <f>IF('2017 Individual scores unweight'!CA74="","",'2017 Individual scores unweight'!CA74*'2017 Individual scores weighted'!CL74)</f>
        <v>1149664.2666666666</v>
      </c>
      <c r="CB74" s="62">
        <f>IF('2017 Individual scores unweight'!CB74="","",'2017 Individual scores unweight'!CB74*'2017 Individual scores weighted'!CL74)</f>
        <v>287416.06666666665</v>
      </c>
      <c r="CC74" s="62">
        <f>IF('2017 Individual scores unweight'!CC74="","",'2017 Individual scores unweight'!CC74*'2017 Individual scores weighted'!CL74)</f>
        <v>191610.7111111111</v>
      </c>
      <c r="CD74" s="62">
        <f>IF('2017 Individual scores unweight'!CD74="","",'2017 Individual scores unweight'!CD74*'2017 Individual scores weighted'!CL74)</f>
        <v>1437080.3333333335</v>
      </c>
      <c r="CE74" s="62">
        <f>IF('2017 Individual scores unweight'!CE74="","",'2017 Individual scores unweight'!CE74*'2017 Individual scores weighted'!CL74)</f>
        <v>383221.4222222222</v>
      </c>
      <c r="CF74" s="62">
        <f>IF('2017 Individual scores unweight'!CF74="","",'2017 Individual scores unweight'!CF74*'2017 Individual scores weighted'!CL74)</f>
        <v>1254179.2000000002</v>
      </c>
      <c r="CG74" s="62">
        <f>IF('2017 Individual scores unweight'!CG74="","",'2017 Individual scores unweight'!CG74*'2017 Individual scores weighted'!CL74)</f>
        <v>766442.8444444444</v>
      </c>
      <c r="CH74" s="62">
        <f>IF('2017 Individual scores unweight'!CH74="","",'2017 Individual scores unweight'!CH74*'2017 Individual scores weighted'!CL74)</f>
        <v>1437080.3333333335</v>
      </c>
      <c r="CI74" s="62">
        <f>IF('2017 Individual scores unweight'!CI74="","",'2017 Individual scores unweight'!CI74*'2017 Individual scores weighted'!CL74)</f>
        <v>553542.05432098766</v>
      </c>
      <c r="CJ74" s="62">
        <f>IF('2017 Individual scores unweight'!CJ74="","",'2017 Individual scores unweight'!CJ74*'2017 Individual scores weighted'!CL74)</f>
        <v>940634.39999999991</v>
      </c>
      <c r="CK74" s="62">
        <f>IF('2017 Individual scores unweight'!CK74="","",'2017 Individual scores unweight'!CK74*'2017 Individual scores weighted'!CL74)</f>
        <v>383221.4222222222</v>
      </c>
      <c r="CL74">
        <v>34489.928</v>
      </c>
    </row>
    <row r="75" spans="1:90">
      <c r="A75" s="60" t="s">
        <v>127</v>
      </c>
      <c r="B75" s="61" t="s">
        <v>189</v>
      </c>
      <c r="C75" s="62">
        <f>IF('2017 Individual scores unweight'!C75="","",'2017 Individual scores unweight'!C75*'2017 Individual scores weighted'!CL75)</f>
        <v>302027.2</v>
      </c>
      <c r="D75" s="62">
        <f>IF('2017 Individual scores unweight'!D75="","",'2017 Individual scores unweight'!D75*'2017 Individual scores weighted'!CL75)</f>
        <v>263994.14518518519</v>
      </c>
      <c r="E75" s="62">
        <f>IF('2017 Individual scores unweight'!E75="","",'2017 Individual scores unweight'!E75*'2017 Individual scores weighted'!CL75)</f>
        <v>302027.2</v>
      </c>
      <c r="F75" s="62">
        <f>IF('2017 Individual scores unweight'!F75="","",'2017 Individual scores unweight'!F75*'2017 Individual scores weighted'!CL75)</f>
        <v>243858.99851851852</v>
      </c>
      <c r="G75" s="62">
        <f>IF('2017 Individual scores unweight'!G75="","",'2017 Individual scores unweight'!G75*'2017 Individual scores weighted'!CL75)</f>
        <v>302027.2</v>
      </c>
      <c r="H75" s="62">
        <f>IF('2017 Individual scores unweight'!H75="","",'2017 Individual scores unweight'!H75*'2017 Individual scores weighted'!CL75)</f>
        <v>241621.75999999995</v>
      </c>
      <c r="I75" s="62">
        <f>IF('2017 Individual scores unweight'!I75="","",'2017 Individual scores unweight'!I75*'2017 Individual scores weighted'!CL75)</f>
        <v>302027.2</v>
      </c>
      <c r="J75" s="62">
        <f>IF('2017 Individual scores unweight'!J75="","",'2017 Individual scores unweight'!J75*'2017 Individual scores weighted'!CL75)</f>
        <v>250570.71407407406</v>
      </c>
      <c r="K75" s="62">
        <f>IF('2017 Individual scores unweight'!K75="","",'2017 Individual scores unweight'!K75*'2017 Individual scores weighted'!CL75)</f>
        <v>270705.86074074073</v>
      </c>
      <c r="L75" s="62">
        <f>IF('2017 Individual scores unweight'!L75="","",'2017 Individual scores unweight'!L75*'2017 Individual scores weighted'!CL75)</f>
        <v>270865.66349206347</v>
      </c>
      <c r="M75" s="62">
        <f>IF('2017 Individual scores unweight'!M75="","",'2017 Individual scores unweight'!M75*'2017 Individual scores weighted'!CL75)</f>
        <v>302027.2</v>
      </c>
      <c r="N75" s="62">
        <f>IF('2017 Individual scores unweight'!N75="","",'2017 Individual scores unweight'!N75*'2017 Individual scores weighted'!CL75)</f>
        <v>194160.34285714282</v>
      </c>
      <c r="O75" s="62">
        <f>IF('2017 Individual scores unweight'!O75="","",'2017 Individual scores unweight'!O75*'2017 Individual scores weighted'!CL75)</f>
        <v>302027.2</v>
      </c>
      <c r="P75" s="62">
        <f>IF('2017 Individual scores unweight'!P75="","",'2017 Individual scores unweight'!P75*'2017 Individual scores weighted'!CL75)</f>
        <v>205825.9437037037</v>
      </c>
      <c r="Q75" s="62">
        <f>IF('2017 Individual scores unweight'!Q75="","",'2017 Individual scores unweight'!Q75*'2017 Individual scores weighted'!CL75)</f>
        <v>302027.2</v>
      </c>
      <c r="R75" s="62">
        <f>IF('2017 Individual scores unweight'!R75="","",'2017 Individual scores unweight'!R75*'2017 Individual scores weighted'!CL75)</f>
        <v>237147.28296296296</v>
      </c>
      <c r="S75" s="62">
        <f>IF('2017 Individual scores unweight'!S75="","",'2017 Individual scores unweight'!S75*'2017 Individual scores weighted'!CL75)</f>
        <v>292734.05538461544</v>
      </c>
      <c r="T75" s="62">
        <f>IF('2017 Individual scores unweight'!T75="","",'2017 Individual scores unweight'!T75*'2017 Individual scores weighted'!CL75)</f>
        <v>232371.63920227921</v>
      </c>
      <c r="U75" s="62">
        <f>IF('2017 Individual scores unweight'!U75="","",'2017 Individual scores unweight'!U75*'2017 Individual scores weighted'!CL75)</f>
        <v>302027.2</v>
      </c>
      <c r="V75" s="62">
        <f>IF('2017 Individual scores unweight'!V75="","",'2017 Individual scores unweight'!V75*'2017 Individual scores weighted'!CL75)</f>
        <v>206514.32478632478</v>
      </c>
      <c r="W75" s="62">
        <f>IF('2017 Individual scores unweight'!W75="","",'2017 Individual scores unweight'!W75*'2017 Individual scores weighted'!CL75)</f>
        <v>302027.2</v>
      </c>
      <c r="X75" s="62">
        <f>IF('2017 Individual scores unweight'!X75="","",'2017 Individual scores unweight'!X75*'2017 Individual scores weighted'!CL75)</f>
        <v>223723.85185185185</v>
      </c>
      <c r="Y75" s="62">
        <f>IF('2017 Individual scores unweight'!Y75="","",'2017 Individual scores unweight'!Y75*'2017 Individual scores weighted'!CL75)</f>
        <v>255561.4769230769</v>
      </c>
      <c r="Z75" s="62">
        <f>IF('2017 Individual scores unweight'!Z75="","",'2017 Individual scores unweight'!Z75*'2017 Individual scores weighted'!CL75)</f>
        <v>234910.04444444441</v>
      </c>
      <c r="AA75" s="62">
        <f>IF('2017 Individual scores unweight'!AA75="","",'2017 Individual scores unweight'!AA75*'2017 Individual scores weighted'!CL75)</f>
        <v>302027.2</v>
      </c>
      <c r="AB75" s="62">
        <f>IF('2017 Individual scores unweight'!AB75="","",'2017 Individual scores unweight'!AB75*'2017 Individual scores weighted'!CL75)</f>
        <v>214258.61196581199</v>
      </c>
      <c r="AC75" s="62">
        <f>IF('2017 Individual scores unweight'!AC75="","",'2017 Individual scores unweight'!AC75*'2017 Individual scores weighted'!CL75)</f>
        <v>302027.2</v>
      </c>
      <c r="AD75" s="62">
        <f>IF('2017 Individual scores unweight'!AD75="","",'2017 Individual scores unweight'!AD75*'2017 Individual scores weighted'!CL75)</f>
        <v>282451.36296296294</v>
      </c>
      <c r="AE75" s="62">
        <f>IF('2017 Individual scores unweight'!AE75="","",'2017 Individual scores unweight'!AE75*'2017 Individual scores weighted'!CL75)</f>
        <v>250570.71407407406</v>
      </c>
      <c r="AF75" s="62">
        <f>IF('2017 Individual scores unweight'!AF75="","",'2017 Individual scores unweight'!AF75*'2017 Individual scores weighted'!CL75)</f>
        <v>246096.23703703703</v>
      </c>
      <c r="AG75" s="62">
        <f>IF('2017 Individual scores unweight'!AG75="","",'2017 Individual scores unweight'!AG75*'2017 Individual scores weighted'!CL75)</f>
        <v>246096.23703703703</v>
      </c>
      <c r="AH75" s="62">
        <f>IF('2017 Individual scores unweight'!AH75="","",'2017 Individual scores unweight'!AH75*'2017 Individual scores weighted'!CL75)</f>
        <v>302027.2</v>
      </c>
      <c r="AI75" s="62">
        <f>IF('2017 Individual scores unweight'!AI75="","",'2017 Individual scores unweight'!AI75*'2017 Individual scores weighted'!CL75)</f>
        <v>278056.78730158729</v>
      </c>
      <c r="AJ75" s="62">
        <f>IF('2017 Individual scores unweight'!AJ75="","",'2017 Individual scores unweight'!AJ75*'2017 Individual scores weighted'!CL75)</f>
        <v>302027.2</v>
      </c>
      <c r="AK75" s="62">
        <f>IF('2017 Individual scores unweight'!AK75="","",'2017 Individual scores unweight'!AK75*'2017 Individual scores weighted'!CL75)</f>
        <v>240503.1407407407</v>
      </c>
      <c r="AL75" s="62">
        <f>IF('2017 Individual scores unweight'!AL75="","",'2017 Individual scores unweight'!AL75*'2017 Individual scores weighted'!CL75)</f>
        <v>302027.2</v>
      </c>
      <c r="AM75" s="62">
        <f>IF('2017 Individual scores unweight'!AM75="","",'2017 Individual scores unweight'!AM75*'2017 Individual scores weighted'!CL75)</f>
        <v>230435.56740740739</v>
      </c>
      <c r="AN75" s="62">
        <f>IF('2017 Individual scores unweight'!AN75="","",'2017 Individual scores unweight'!AN75*'2017 Individual scores weighted'!CL75)</f>
        <v>241621.76000000001</v>
      </c>
      <c r="AO75" s="62">
        <f>IF('2017 Individual scores unweight'!AO75="","",'2017 Individual scores unweight'!AO75*'2017 Individual scores weighted'!CL75)</f>
        <v>156606.69629629632</v>
      </c>
      <c r="AP75" s="62">
        <f>IF('2017 Individual scores unweight'!AP75="","",'2017 Individual scores unweight'!AP75*'2017 Individual scores weighted'!CL75)</f>
        <v>302027.2</v>
      </c>
      <c r="AQ75" s="62">
        <f>IF('2017 Individual scores unweight'!AQ75="","",'2017 Individual scores unweight'!AQ75*'2017 Individual scores weighted'!CL75)</f>
        <v>223723.85185185185</v>
      </c>
      <c r="AR75" s="62">
        <f>IF('2017 Individual scores unweight'!AR75="","",'2017 Individual scores unweight'!AR75*'2017 Individual scores weighted'!CL75)</f>
        <v>276858.2666666666</v>
      </c>
      <c r="AS75" s="62">
        <f>IF('2017 Individual scores unweight'!AS75="","",'2017 Individual scores unweight'!AS75*'2017 Individual scores weighted'!CL75)</f>
        <v>229316.94814814813</v>
      </c>
      <c r="AT75" s="62">
        <f>IF('2017 Individual scores unweight'!AT75="","",'2017 Individual scores unweight'!AT75*'2017 Individual scores weighted'!CL75)</f>
        <v>246096.23703703703</v>
      </c>
      <c r="AU75" s="62">
        <f>IF('2017 Individual scores unweight'!AU75="","",'2017 Individual scores unweight'!AU75*'2017 Individual scores weighted'!CL75)</f>
        <v>275180.33777777775</v>
      </c>
      <c r="AV75" s="62">
        <f>IF('2017 Individual scores unweight'!AV75="","",'2017 Individual scores unweight'!AV75*'2017 Individual scores weighted'!CL75)</f>
        <v>234910.04444444441</v>
      </c>
      <c r="AW75" s="62">
        <f>IF('2017 Individual scores unweight'!AW75="","",'2017 Individual scores unweight'!AW75*'2017 Individual scores weighted'!CL75)</f>
        <v>281375.76752136752</v>
      </c>
      <c r="AX75" s="62">
        <f>IF('2017 Individual scores unweight'!AX75="","",'2017 Individual scores unweight'!AX75*'2017 Individual scores weighted'!CL75)</f>
        <v>234910.04444444441</v>
      </c>
      <c r="AY75" s="62">
        <f>IF('2017 Individual scores unweight'!AY75="","",'2017 Individual scores unweight'!AY75*'2017 Individual scores weighted'!CL75)</f>
        <v>251689.33333333331</v>
      </c>
      <c r="AZ75" s="62">
        <f>IF('2017 Individual scores unweight'!AZ75="","",'2017 Individual scores unweight'!AZ75*'2017 Individual scores weighted'!CL75)</f>
        <v>302027.2</v>
      </c>
      <c r="BA75" s="62">
        <f>IF('2017 Individual scores unweight'!BA75="","",'2017 Individual scores unweight'!BA75*'2017 Individual scores weighted'!CL75)</f>
        <v>249675.81866666663</v>
      </c>
      <c r="BB75" s="62">
        <f>IF('2017 Individual scores unweight'!BB75="","",'2017 Individual scores unweight'!BB75*'2017 Individual scores weighted'!CL75)</f>
        <v>302027.2</v>
      </c>
      <c r="BC75" s="62">
        <f>IF('2017 Individual scores unweight'!BC75="","",'2017 Individual scores unweight'!BC75*'2017 Individual scores weighted'!CL75)</f>
        <v>212537.65925925924</v>
      </c>
      <c r="BD75" s="62">
        <f>IF('2017 Individual scores unweight'!BD75="","",'2017 Individual scores unweight'!BD75*'2017 Individual scores weighted'!CL75)</f>
        <v>302027.2</v>
      </c>
      <c r="BE75" s="62">
        <f>IF('2017 Individual scores unweight'!BE75="","",'2017 Individual scores unweight'!BE75*'2017 Individual scores weighted'!CL75)</f>
        <v>246096.23703703703</v>
      </c>
      <c r="BF75" s="62">
        <f>IF('2017 Individual scores unweight'!BF75="","",'2017 Individual scores unweight'!BF75*'2017 Individual scores weighted'!CL75)</f>
        <v>302027.2</v>
      </c>
      <c r="BG75" s="62">
        <f>IF('2017 Individual scores unweight'!BG75="","",'2017 Individual scores unweight'!BG75*'2017 Individual scores weighted'!CL75)</f>
        <v>246096.23703703703</v>
      </c>
      <c r="BH75" s="62">
        <f>IF('2017 Individual scores unweight'!BH75="","",'2017 Individual scores unweight'!BH75*'2017 Individual scores weighted'!CL75)</f>
        <v>302027.2</v>
      </c>
      <c r="BI75" s="62">
        <f>IF('2017 Individual scores unweight'!BI75="","",'2017 Individual scores unweight'!BI75*'2017 Individual scores weighted'!CL75)</f>
        <v>259519.66814814811</v>
      </c>
      <c r="BJ75" s="62">
        <f>IF('2017 Individual scores unweight'!BJ75="","",'2017 Individual scores unweight'!BJ75*'2017 Individual scores weighted'!CL75)</f>
        <v>302027.2</v>
      </c>
      <c r="BK75" s="62">
        <f>IF('2017 Individual scores unweight'!BK75="","",'2017 Individual scores unweight'!BK75*'2017 Individual scores weighted'!CL75)</f>
        <v>284129.29185185186</v>
      </c>
      <c r="BL75" s="62">
        <f>IF('2017 Individual scores unweight'!BL75="","",'2017 Individual scores unweight'!BL75*'2017 Individual scores weighted'!CL75)</f>
        <v>233471.81968253967</v>
      </c>
      <c r="BM75" s="62">
        <f>IF('2017 Individual scores unweight'!BM75="","",'2017 Individual scores unweight'!BM75*'2017 Individual scores weighted'!CL75)</f>
        <v>95881.650793650799</v>
      </c>
      <c r="BN75" s="62">
        <f>IF('2017 Individual scores unweight'!BN75="","",'2017 Individual scores unweight'!BN75*'2017 Individual scores weighted'!CL75)</f>
        <v>67117.155555555553</v>
      </c>
      <c r="BO75" s="62">
        <f>IF('2017 Individual scores unweight'!BO75="","",'2017 Individual scores unweight'!BO75*'2017 Individual scores weighted'!CL75)</f>
        <v>64720.114285714277</v>
      </c>
      <c r="BP75" s="62">
        <f>IF('2017 Individual scores unweight'!BP75="","",'2017 Individual scores unweight'!BP75*'2017 Individual scores weighted'!CL75)</f>
        <v>59926.031746031738</v>
      </c>
      <c r="BQ75" s="62">
        <f>IF('2017 Individual scores unweight'!BQ75="","",'2017 Individual scores unweight'!BQ75*'2017 Individual scores weighted'!CL75)</f>
        <v>55131.9492063492</v>
      </c>
      <c r="BR75" s="62">
        <f>IF('2017 Individual scores unweight'!BR75="","",'2017 Individual scores unweight'!BR75*'2017 Individual scores weighted'!CL75)</f>
        <v>259519.66814814811</v>
      </c>
      <c r="BS75" s="62">
        <f>IF('2017 Individual scores unweight'!BS75="","",'2017 Individual scores unweight'!BS75*'2017 Individual scores weighted'!CL75)</f>
        <v>239943.83111111115</v>
      </c>
      <c r="BT75" s="62">
        <f>IF('2017 Individual scores unweight'!BT75="","",'2017 Individual scores unweight'!BT75*'2017 Individual scores weighted'!CL75)</f>
        <v>228198.32888888888</v>
      </c>
      <c r="BU75" s="62">
        <f>IF('2017 Individual scores unweight'!BU75="","",'2017 Individual scores unweight'!BU75*'2017 Individual scores weighted'!CL75)</f>
        <v>219249.37481481483</v>
      </c>
      <c r="BV75" s="62">
        <f>IF('2017 Individual scores unweight'!BV75="","",'2017 Individual scores unweight'!BV75*'2017 Individual scores weighted'!CL75)</f>
        <v>243858.99851851852</v>
      </c>
      <c r="BW75" s="62">
        <f>IF('2017 Individual scores unweight'!BW75="","",'2017 Individual scores unweight'!BW75*'2017 Individual scores weighted'!CL75)</f>
        <v>268468.62222222221</v>
      </c>
      <c r="BX75" s="62">
        <f>IF('2017 Individual scores unweight'!BX75="","",'2017 Individual scores unweight'!BX75*'2017 Individual scores weighted'!CL75)</f>
        <v>261756.90666666668</v>
      </c>
      <c r="BY75" s="62">
        <f>IF('2017 Individual scores unweight'!BY75="","",'2017 Individual scores unweight'!BY75*'2017 Individual scores weighted'!CL75)</f>
        <v>243858.99851851852</v>
      </c>
      <c r="BZ75" s="62">
        <f>IF('2017 Individual scores unweight'!BZ75="","",'2017 Individual scores unweight'!BZ75*'2017 Individual scores weighted'!CL75)</f>
        <v>268468.62222222221</v>
      </c>
      <c r="CA75" s="62">
        <f>IF('2017 Individual scores unweight'!CA75="","",'2017 Individual scores unweight'!CA75*'2017 Individual scores weighted'!CL75)</f>
        <v>272943.09925925924</v>
      </c>
      <c r="CB75" s="62">
        <f>IF('2017 Individual scores unweight'!CB75="","",'2017 Individual scores unweight'!CB75*'2017 Individual scores weighted'!CL75)</f>
        <v>302027.2</v>
      </c>
      <c r="CC75" s="62">
        <f>IF('2017 Individual scores unweight'!CC75="","",'2017 Individual scores unweight'!CC75*'2017 Individual scores weighted'!CL75)</f>
        <v>239384.52148148147</v>
      </c>
      <c r="CD75" s="62">
        <f>IF('2017 Individual scores unweight'!CD75="","",'2017 Individual scores unweight'!CD75*'2017 Individual scores weighted'!CL75)</f>
        <v>302027.2</v>
      </c>
      <c r="CE75" s="62">
        <f>IF('2017 Individual scores unweight'!CE75="","",'2017 Individual scores unweight'!CE75*'2017 Individual scores weighted'!CL75)</f>
        <v>203932.89572649568</v>
      </c>
      <c r="CF75" s="62">
        <f>IF('2017 Individual scores unweight'!CF75="","",'2017 Individual scores unweight'!CF75*'2017 Individual scores weighted'!CL75)</f>
        <v>255561.4769230769</v>
      </c>
      <c r="CG75" s="62">
        <f>IF('2017 Individual scores unweight'!CG75="","",'2017 Individual scores unweight'!CG75*'2017 Individual scores weighted'!CL75)</f>
        <v>167792.88888888888</v>
      </c>
      <c r="CH75" s="62">
        <f>IF('2017 Individual scores unweight'!CH75="","",'2017 Individual scores unweight'!CH75*'2017 Individual scores weighted'!CL75)</f>
        <v>302027.2</v>
      </c>
      <c r="CI75" s="62">
        <f>IF('2017 Individual scores unweight'!CI75="","",'2017 Individual scores unweight'!CI75*'2017 Individual scores weighted'!CL75)</f>
        <v>212537.65925925924</v>
      </c>
      <c r="CJ75" s="62">
        <f>IF('2017 Individual scores unweight'!CJ75="","",'2017 Individual scores unweight'!CJ75*'2017 Individual scores weighted'!CL75)</f>
        <v>280453.8285714286</v>
      </c>
      <c r="CK75" s="62">
        <f>IF('2017 Individual scores unweight'!CK75="","",'2017 Individual scores unweight'!CK75*'2017 Individual scores weighted'!CL75)</f>
        <v>222924.83809523808</v>
      </c>
      <c r="CL75">
        <v>3020.2719999999999</v>
      </c>
    </row>
    <row r="76" spans="1:90">
      <c r="A76" s="60" t="s">
        <v>119</v>
      </c>
      <c r="B76" s="61" t="s">
        <v>190</v>
      </c>
      <c r="C76" s="62">
        <f>IF('2017 Individual scores unweight'!C76="","",'2017 Individual scores unweight'!C76*'2017 Individual scores weighted'!CL76)</f>
        <v>4825</v>
      </c>
      <c r="D76" s="62">
        <f>IF('2017 Individual scores unweight'!D76="","",'2017 Individual scores unweight'!D76*'2017 Individual scores weighted'!CL76)</f>
        <v>3910.4575163398699</v>
      </c>
      <c r="E76" s="62">
        <f>IF('2017 Individual scores unweight'!E76="","",'2017 Individual scores unweight'!E76*'2017 Individual scores weighted'!CL76)</f>
        <v>4257.3529411764703</v>
      </c>
      <c r="F76" s="62">
        <f>IF('2017 Individual scores unweight'!F76="","",'2017 Individual scores unweight'!F76*'2017 Individual scores weighted'!CL76)</f>
        <v>4255.3819444444443</v>
      </c>
      <c r="G76" s="62">
        <f>IF('2017 Individual scores unweight'!G76="","",'2017 Individual scores unweight'!G76*'2017 Individual scores weighted'!CL76)</f>
        <v>4825</v>
      </c>
      <c r="H76" s="62">
        <f>IF('2017 Individual scores unweight'!H76="","",'2017 Individual scores unweight'!H76*'2017 Individual scores weighted'!CL76)</f>
        <v>3752.7777777777774</v>
      </c>
      <c r="I76" s="62">
        <f>IF('2017 Individual scores unweight'!I76="","",'2017 Individual scores unweight'!I76*'2017 Individual scores weighted'!CL76)</f>
        <v>4825</v>
      </c>
      <c r="J76" s="62">
        <f>IF('2017 Individual scores unweight'!J76="","",'2017 Individual scores unweight'!J76*'2017 Individual scores weighted'!CL76)</f>
        <v>3451.2152777777774</v>
      </c>
      <c r="K76" s="62">
        <f>IF('2017 Individual scores unweight'!K76="","",'2017 Individual scores unweight'!K76*'2017 Individual scores weighted'!CL76)</f>
        <v>3178.3730158730159</v>
      </c>
      <c r="L76" s="62">
        <f>IF('2017 Individual scores unweight'!L76="","",'2017 Individual scores unweight'!L76*'2017 Individual scores weighted'!CL76)</f>
        <v>2565.6746031746029</v>
      </c>
      <c r="M76" s="62">
        <f>IF('2017 Individual scores unweight'!M76="","",'2017 Individual scores unweight'!M76*'2017 Individual scores weighted'!CL76)</f>
        <v>1809.375</v>
      </c>
      <c r="N76" s="62">
        <f>IF('2017 Individual scores unweight'!N76="","",'2017 Individual scores unweight'!N76*'2017 Individual scores weighted'!CL76)</f>
        <v>2099.7685185185187</v>
      </c>
      <c r="O76" s="62">
        <f>IF('2017 Individual scores unweight'!O76="","",'2017 Individual scores unweight'!O76*'2017 Individual scores weighted'!CL76)</f>
        <v>4541.1764705882351</v>
      </c>
      <c r="P76" s="62">
        <f>IF('2017 Individual scores unweight'!P76="","",'2017 Individual scores unweight'!P76*'2017 Individual scores weighted'!CL76)</f>
        <v>3417.708333333333</v>
      </c>
      <c r="Q76" s="62">
        <f>IF('2017 Individual scores unweight'!Q76="","",'2017 Individual scores unweight'!Q76*'2017 Individual scores weighted'!CL76)</f>
        <v>4825</v>
      </c>
      <c r="R76" s="62">
        <f>IF('2017 Individual scores unweight'!R76="","",'2017 Individual scores unweight'!R76*'2017 Individual scores weighted'!CL76)</f>
        <v>3920.3125</v>
      </c>
      <c r="S76" s="62">
        <f>IF('2017 Individual scores unweight'!S76="","",'2017 Individual scores unweight'!S76*'2017 Individual scores weighted'!CL76)</f>
        <v>4353.1433823529414</v>
      </c>
      <c r="T76" s="62">
        <f>IF('2017 Individual scores unweight'!T76="","",'2017 Individual scores unweight'!T76*'2017 Individual scores weighted'!CL76)</f>
        <v>3291.275462962963</v>
      </c>
      <c r="U76" s="62">
        <f>IF('2017 Individual scores unweight'!U76="","",'2017 Individual scores unweight'!U76*'2017 Individual scores weighted'!CL76)</f>
        <v>4825</v>
      </c>
      <c r="V76" s="62">
        <f>IF('2017 Individual scores unweight'!V76="","",'2017 Individual scores unweight'!V76*'2017 Individual scores weighted'!CL76)</f>
        <v>3920.3125</v>
      </c>
      <c r="W76" s="62">
        <f>IF('2017 Individual scores unweight'!W76="","",'2017 Individual scores unweight'!W76*'2017 Individual scores weighted'!CL76)</f>
        <v>3973.5294117647054</v>
      </c>
      <c r="X76" s="62">
        <f>IF('2017 Individual scores unweight'!X76="","",'2017 Individual scores unweight'!X76*'2017 Individual scores weighted'!CL76)</f>
        <v>3145.1851851851848</v>
      </c>
      <c r="Y76" s="62">
        <f>IF('2017 Individual scores unweight'!Y76="","",'2017 Individual scores unweight'!Y76*'2017 Individual scores weighted'!CL76)</f>
        <v>4221.875</v>
      </c>
      <c r="Z76" s="62">
        <f>IF('2017 Individual scores unweight'!Z76="","",'2017 Individual scores unweight'!Z76*'2017 Individual scores weighted'!CL76)</f>
        <v>2823.5185185185187</v>
      </c>
      <c r="AA76" s="62">
        <f>IF('2017 Individual scores unweight'!AA76="","",'2017 Individual scores unweight'!AA76*'2017 Individual scores weighted'!CL76)</f>
        <v>3920.3125</v>
      </c>
      <c r="AB76" s="62">
        <f>IF('2017 Individual scores unweight'!AB76="","",'2017 Individual scores unweight'!AB76*'2017 Individual scores weighted'!CL76)</f>
        <v>2680.5555555555557</v>
      </c>
      <c r="AC76" s="62">
        <f>IF('2017 Individual scores unweight'!AC76="","",'2017 Individual scores unweight'!AC76*'2017 Individual scores weighted'!CL76)</f>
        <v>4825</v>
      </c>
      <c r="AD76" s="62">
        <f>IF('2017 Individual scores unweight'!AD76="","",'2017 Individual scores unweight'!AD76*'2017 Individual scores weighted'!CL76)</f>
        <v>3886.8055555555557</v>
      </c>
      <c r="AE76" s="62">
        <f>IF('2017 Individual scores unweight'!AE76="","",'2017 Individual scores unweight'!AE76*'2017 Individual scores weighted'!CL76)</f>
        <v>3689.705882352941</v>
      </c>
      <c r="AF76" s="62">
        <f>IF('2017 Individual scores unweight'!AF76="","",'2017 Individual scores unweight'!AF76*'2017 Individual scores weighted'!CL76)</f>
        <v>3982.5396825396829</v>
      </c>
      <c r="AG76" s="62">
        <f>IF('2017 Individual scores unweight'!AG76="","",'2017 Individual scores unweight'!AG76*'2017 Individual scores weighted'!CL76)</f>
        <v>4020.833333333333</v>
      </c>
      <c r="AH76" s="62">
        <f>IF('2017 Individual scores unweight'!AH76="","",'2017 Individual scores unweight'!AH76*'2017 Individual scores weighted'!CL76)</f>
        <v>4825</v>
      </c>
      <c r="AI76" s="62">
        <f>IF('2017 Individual scores unweight'!AI76="","",'2017 Individual scores unweight'!AI76*'2017 Individual scores weighted'!CL76)</f>
        <v>4059.1269841269841</v>
      </c>
      <c r="AJ76" s="62">
        <f>IF('2017 Individual scores unweight'!AJ76="","",'2017 Individual scores unweight'!AJ76*'2017 Individual scores weighted'!CL76)</f>
        <v>4825</v>
      </c>
      <c r="AK76" s="62">
        <f>IF('2017 Individual scores unweight'!AK76="","",'2017 Individual scores unweight'!AK76*'2017 Individual scores weighted'!CL76)</f>
        <v>3645.5555555555557</v>
      </c>
      <c r="AL76" s="62">
        <f>IF('2017 Individual scores unweight'!AL76="","",'2017 Individual scores unweight'!AL76*'2017 Individual scores weighted'!CL76)</f>
        <v>4503.333333333333</v>
      </c>
      <c r="AM76" s="62">
        <f>IF('2017 Individual scores unweight'!AM76="","",'2017 Individual scores unweight'!AM76*'2017 Individual scores weighted'!CL76)</f>
        <v>3609.8148148148148</v>
      </c>
      <c r="AN76" s="62">
        <f>IF('2017 Individual scores unweight'!AN76="","",'2017 Individual scores unweight'!AN76*'2017 Individual scores weighted'!CL76)</f>
        <v>3101.7857142857147</v>
      </c>
      <c r="AO76" s="62">
        <f>IF('2017 Individual scores unweight'!AO76="","",'2017 Individual scores unweight'!AO76*'2017 Individual scores weighted'!CL76)</f>
        <v>2055.0925925925922</v>
      </c>
      <c r="AP76" s="62">
        <f>IF('2017 Individual scores unweight'!AP76="","",'2017 Individual scores unweight'!AP76*'2017 Individual scores weighted'!CL76)</f>
        <v>4181.666666666667</v>
      </c>
      <c r="AQ76" s="62">
        <f>IF('2017 Individual scores unweight'!AQ76="","",'2017 Individual scores unweight'!AQ76*'2017 Individual scores weighted'!CL76)</f>
        <v>2948.6111111111109</v>
      </c>
      <c r="AR76" s="62">
        <f>IF('2017 Individual scores unweight'!AR76="","",'2017 Individual scores unweight'!AR76*'2017 Individual scores weighted'!CL76)</f>
        <v>3791.0714285714284</v>
      </c>
      <c r="AS76" s="62">
        <f>IF('2017 Individual scores unweight'!AS76="","",'2017 Individual scores unweight'!AS76*'2017 Individual scores weighted'!CL76)</f>
        <v>2763.034188034188</v>
      </c>
      <c r="AT76" s="62">
        <f>IF('2017 Individual scores unweight'!AT76="","",'2017 Individual scores unweight'!AT76*'2017 Individual scores weighted'!CL76)</f>
        <v>3216.6666666666661</v>
      </c>
      <c r="AU76" s="62">
        <f>IF('2017 Individual scores unweight'!AU76="","",'2017 Individual scores unweight'!AU76*'2017 Individual scores weighted'!CL76)</f>
        <v>3574.0740740740744</v>
      </c>
      <c r="AV76" s="62">
        <f>IF('2017 Individual scores unweight'!AV76="","",'2017 Individual scores unweight'!AV76*'2017 Individual scores weighted'!CL76)</f>
        <v>3538.333333333333</v>
      </c>
      <c r="AW76" s="62">
        <f>IF('2017 Individual scores unweight'!AW76="","",'2017 Individual scores unweight'!AW76*'2017 Individual scores weighted'!CL76)</f>
        <v>3311.2745098039213</v>
      </c>
      <c r="AX76" s="62">
        <f>IF('2017 Individual scores unweight'!AX76="","",'2017 Individual scores unweight'!AX76*'2017 Individual scores weighted'!CL76)</f>
        <v>3910.4575163398699</v>
      </c>
      <c r="AY76" s="62">
        <f>IF('2017 Individual scores unweight'!AY76="","",'2017 Individual scores unweight'!AY76*'2017 Individual scores weighted'!CL76)</f>
        <v>3563.5620915032682</v>
      </c>
      <c r="AZ76" s="62">
        <f>IF('2017 Individual scores unweight'!AZ76="","",'2017 Individual scores unweight'!AZ76*'2017 Individual scores weighted'!CL76)</f>
        <v>4136.7279411764703</v>
      </c>
      <c r="BA76" s="62">
        <f>IF('2017 Individual scores unweight'!BA76="","",'2017 Individual scores unweight'!BA76*'2017 Individual scores weighted'!CL76)</f>
        <v>3082.19212962963</v>
      </c>
      <c r="BB76" s="62">
        <f>IF('2017 Individual scores unweight'!BB76="","",'2017 Individual scores unweight'!BB76*'2017 Individual scores weighted'!CL76)</f>
        <v>4257.3529411764703</v>
      </c>
      <c r="BC76" s="62">
        <f>IF('2017 Individual scores unweight'!BC76="","",'2017 Individual scores unweight'!BC76*'2017 Individual scores weighted'!CL76)</f>
        <v>3283.6805555555557</v>
      </c>
      <c r="BD76" s="62">
        <f>IF('2017 Individual scores unweight'!BD76="","",'2017 Individual scores unweight'!BD76*'2017 Individual scores weighted'!CL76)</f>
        <v>3973.5294117647054</v>
      </c>
      <c r="BE76" s="62">
        <f>IF('2017 Individual scores unweight'!BE76="","",'2017 Individual scores unweight'!BE76*'2017 Individual scores weighted'!CL76)</f>
        <v>3049.1319444444443</v>
      </c>
      <c r="BF76" s="62">
        <f>IF('2017 Individual scores unweight'!BF76="","",'2017 Individual scores unweight'!BF76*'2017 Individual scores weighted'!CL76)</f>
        <v>4221.875</v>
      </c>
      <c r="BG76" s="62">
        <f>IF('2017 Individual scores unweight'!BG76="","",'2017 Individual scores unweight'!BG76*'2017 Individual scores weighted'!CL76)</f>
        <v>2859.2592592592591</v>
      </c>
      <c r="BH76" s="62">
        <f>IF('2017 Individual scores unweight'!BH76="","",'2017 Individual scores unweight'!BH76*'2017 Individual scores weighted'!CL76)</f>
        <v>3689.705882352941</v>
      </c>
      <c r="BI76" s="62">
        <f>IF('2017 Individual scores unweight'!BI76="","",'2017 Individual scores unweight'!BI76*'2017 Individual scores weighted'!CL76)</f>
        <v>2895</v>
      </c>
      <c r="BJ76" s="62">
        <f>IF('2017 Individual scores unweight'!BJ76="","",'2017 Individual scores unweight'!BJ76*'2017 Individual scores weighted'!CL76)</f>
        <v>4541.1764705882351</v>
      </c>
      <c r="BK76" s="62">
        <f>IF('2017 Individual scores unweight'!BK76="","",'2017 Individual scores unweight'!BK76*'2017 Individual scores weighted'!CL76)</f>
        <v>3323.8888888888887</v>
      </c>
      <c r="BL76" s="62">
        <f>IF('2017 Individual scores unweight'!BL76="","",'2017 Individual scores unweight'!BL76*'2017 Individual scores weighted'!CL76)</f>
        <v>3979.4424019607841</v>
      </c>
      <c r="BM76" s="62">
        <f>IF('2017 Individual scores unweight'!BM76="","",'2017 Individual scores unweight'!BM76*'2017 Individual scores weighted'!CL76)</f>
        <v>851.47058823529414</v>
      </c>
      <c r="BN76" s="62">
        <f>IF('2017 Individual scores unweight'!BN76="","",'2017 Individual scores unweight'!BN76*'2017 Individual scores weighted'!CL76)</f>
        <v>804.16666666666652</v>
      </c>
      <c r="BO76" s="62">
        <f>IF('2017 Individual scores unweight'!BO76="","",'2017 Individual scores unweight'!BO76*'2017 Individual scores weighted'!CL76)</f>
        <v>837.67361111111109</v>
      </c>
      <c r="BP76" s="62">
        <f>IF('2017 Individual scores unweight'!BP76="","",'2017 Individual scores unweight'!BP76*'2017 Individual scores weighted'!CL76)</f>
        <v>851.47058823529414</v>
      </c>
      <c r="BQ76" s="62">
        <f>IF('2017 Individual scores unweight'!BQ76="","",'2017 Individual scores unweight'!BQ76*'2017 Individual scores weighted'!CL76)</f>
        <v>883.00653594771234</v>
      </c>
      <c r="BR76" s="62">
        <f>IF('2017 Individual scores unweight'!BR76="","",'2017 Individual scores unweight'!BR76*'2017 Individual scores weighted'!CL76)</f>
        <v>2613.5416666666665</v>
      </c>
      <c r="BS76" s="62">
        <f>IF('2017 Individual scores unweight'!BS76="","",'2017 Individual scores unweight'!BS76*'2017 Individual scores weighted'!CL76)</f>
        <v>3003.2734204793028</v>
      </c>
      <c r="BT76" s="62">
        <f>IF('2017 Individual scores unweight'!BT76="","",'2017 Individual scores unweight'!BT76*'2017 Individual scores weighted'!CL76)</f>
        <v>2743.6274509803916</v>
      </c>
      <c r="BU76" s="62">
        <f>IF('2017 Individual scores unweight'!BU76="","",'2017 Individual scores unweight'!BU76*'2017 Individual scores weighted'!CL76)</f>
        <v>1322.4074074074074</v>
      </c>
      <c r="BV76" s="62">
        <f>IF('2017 Individual scores unweight'!BV76="","",'2017 Individual scores unweight'!BV76*'2017 Individual scores weighted'!CL76)</f>
        <v>4068.1372549019607</v>
      </c>
      <c r="BW76" s="62">
        <f>IF('2017 Individual scores unweight'!BW76="","",'2017 Individual scores unweight'!BW76*'2017 Individual scores weighted'!CL76)</f>
        <v>3878.9215686274501</v>
      </c>
      <c r="BX76" s="62">
        <f>IF('2017 Individual scores unweight'!BX76="","",'2017 Individual scores unweight'!BX76*'2017 Individual scores weighted'!CL76)</f>
        <v>4225.8169934640528</v>
      </c>
      <c r="BY76" s="62">
        <f>IF('2017 Individual scores unweight'!BY76="","",'2017 Individual scores unweight'!BY76*'2017 Individual scores weighted'!CL76)</f>
        <v>4288.8888888888887</v>
      </c>
      <c r="BZ76" s="62">
        <f>IF('2017 Individual scores unweight'!BZ76="","",'2017 Individual scores unweight'!BZ76*'2017 Individual scores weighted'!CL76)</f>
        <v>4162.7450980392159</v>
      </c>
      <c r="CA76" s="62">
        <f>IF('2017 Individual scores unweight'!CA76="","",'2017 Individual scores unweight'!CA76*'2017 Individual scores weighted'!CL76)</f>
        <v>4225.8169934640528</v>
      </c>
      <c r="CB76" s="62">
        <f>IF('2017 Individual scores unweight'!CB76="","",'2017 Individual scores unweight'!CB76*'2017 Individual scores weighted'!CL76)</f>
        <v>4257.3529411764703</v>
      </c>
      <c r="CC76" s="62">
        <f>IF('2017 Individual scores unweight'!CC76="","",'2017 Individual scores unweight'!CC76*'2017 Individual scores weighted'!CL76)</f>
        <v>3311.2745098039213</v>
      </c>
      <c r="CD76" s="62">
        <f>IF('2017 Individual scores unweight'!CD76="","",'2017 Individual scores unweight'!CD76*'2017 Individual scores weighted'!CL76)</f>
        <v>4082.6923076923076</v>
      </c>
      <c r="CE76" s="62">
        <f>IF('2017 Individual scores unweight'!CE76="","",'2017 Individual scores unweight'!CE76*'2017 Individual scores weighted'!CL76)</f>
        <v>2515.5982905982905</v>
      </c>
      <c r="CF76" s="62">
        <f>IF('2017 Individual scores unweight'!CF76="","",'2017 Individual scores unweight'!CF76*'2017 Individual scores weighted'!CL76)</f>
        <v>2412.5</v>
      </c>
      <c r="CG76" s="62">
        <f>IF('2017 Individual scores unweight'!CG76="","",'2017 Individual scores unweight'!CG76*'2017 Individual scores weighted'!CL76)</f>
        <v>2546.5277777777778</v>
      </c>
      <c r="CH76" s="62">
        <f>IF('2017 Individual scores unweight'!CH76="","",'2017 Individual scores unweight'!CH76*'2017 Individual scores weighted'!CL76)</f>
        <v>3122.0588235294117</v>
      </c>
      <c r="CI76" s="62">
        <f>IF('2017 Individual scores unweight'!CI76="","",'2017 Individual scores unweight'!CI76*'2017 Individual scores weighted'!CL76)</f>
        <v>2396.7320261437908</v>
      </c>
      <c r="CJ76" s="62">
        <f>IF('2017 Individual scores unweight'!CJ76="","",'2017 Individual scores unweight'!CJ76*'2017 Individual scores weighted'!CL76)</f>
        <v>3689.705882352941</v>
      </c>
      <c r="CK76" s="62">
        <f>IF('2017 Individual scores unweight'!CK76="","",'2017 Individual scores unweight'!CK76*'2017 Individual scores weighted'!CL76)</f>
        <v>3185.1307189542486</v>
      </c>
      <c r="CL76">
        <v>48.25</v>
      </c>
    </row>
    <row r="77" spans="1:90">
      <c r="A77" s="60" t="s">
        <v>119</v>
      </c>
      <c r="B77" s="61" t="s">
        <v>191</v>
      </c>
      <c r="C77" s="62">
        <f>IF('2017 Individual scores unweight'!C77="","",'2017 Individual scores unweight'!C77*'2017 Individual scores weighted'!CL77)</f>
        <v>343638.36363636365</v>
      </c>
      <c r="D77" s="62">
        <f>IF('2017 Individual scores unweight'!D77="","",'2017 Individual scores unweight'!D77*'2017 Individual scores weighted'!CL77)</f>
        <v>285601.66222222225</v>
      </c>
      <c r="E77" s="62">
        <f>IF('2017 Individual scores unweight'!E77="","",'2017 Individual scores unweight'!E77*'2017 Individual scores weighted'!CL77)</f>
        <v>348925.10769230768</v>
      </c>
      <c r="F77" s="62">
        <f>IF('2017 Individual scores unweight'!F77="","",'2017 Individual scores unweight'!F77*'2017 Individual scores weighted'!CL77)</f>
        <v>245001.4259259259</v>
      </c>
      <c r="G77" s="62">
        <f>IF('2017 Individual scores unweight'!G77="","",'2017 Individual scores unweight'!G77*'2017 Individual scores weighted'!CL77)</f>
        <v>346502.0166666666</v>
      </c>
      <c r="H77" s="62">
        <f>IF('2017 Individual scores unweight'!H77="","",'2017 Individual scores unweight'!H77*'2017 Individual scores weighted'!CL77)</f>
        <v>194728.40606060607</v>
      </c>
      <c r="I77" s="62">
        <f>IF('2017 Individual scores unweight'!I77="","",'2017 Individual scores unweight'!I77*'2017 Individual scores weighted'!CL77)</f>
        <v>340201.98</v>
      </c>
      <c r="J77" s="62">
        <f>IF('2017 Individual scores unweight'!J77="","",'2017 Individual scores unweight'!J77*'2017 Individual scores weighted'!CL77)</f>
        <v>239401.39333333334</v>
      </c>
      <c r="K77" s="62">
        <f>IF('2017 Individual scores unweight'!K77="","",'2017 Individual scores unweight'!K77*'2017 Individual scores weighted'!CL77)</f>
        <v>150000.87301587299</v>
      </c>
      <c r="L77" s="62">
        <f>IF('2017 Individual scores unweight'!L77="","",'2017 Individual scores unweight'!L77*'2017 Individual scores weighted'!CL77)</f>
        <v>214201.24666666662</v>
      </c>
      <c r="M77" s="62">
        <f>IF('2017 Individual scores unweight'!M77="","",'2017 Individual scores unweight'!M77*'2017 Individual scores weighted'!CL77)</f>
        <v>297001.72857142857</v>
      </c>
      <c r="N77" s="62">
        <f>IF('2017 Individual scores unweight'!N77="","",'2017 Individual scores unweight'!N77*'2017 Individual scores weighted'!CL77)</f>
        <v>122769.94529914529</v>
      </c>
      <c r="O77" s="62">
        <f>IF('2017 Individual scores unweight'!O77="","",'2017 Individual scores unweight'!O77*'2017 Individual scores weighted'!CL77)</f>
        <v>378002.2</v>
      </c>
      <c r="P77" s="62">
        <f>IF('2017 Individual scores unweight'!P77="","",'2017 Individual scores unweight'!P77*'2017 Individual scores weighted'!CL77)</f>
        <v>182001.05925925926</v>
      </c>
      <c r="Q77" s="62">
        <f>IF('2017 Individual scores unweight'!Q77="","",'2017 Individual scores unweight'!Q77*'2017 Individual scores weighted'!CL77)</f>
        <v>346502.0166666666</v>
      </c>
      <c r="R77" s="62">
        <f>IF('2017 Individual scores unweight'!R77="","",'2017 Individual scores unweight'!R77*'2017 Individual scores weighted'!CL77)</f>
        <v>276501.60925925919</v>
      </c>
      <c r="S77" s="62">
        <f>IF('2017 Individual scores unweight'!S77="","",'2017 Individual scores unweight'!S77*'2017 Individual scores weighted'!CL77)</f>
        <v>302401.76</v>
      </c>
      <c r="T77" s="62">
        <f>IF('2017 Individual scores unweight'!T77="","",'2017 Individual scores unweight'!T77*'2017 Individual scores weighted'!CL77)</f>
        <v>226255.86227994226</v>
      </c>
      <c r="U77" s="62">
        <f>IF('2017 Individual scores unweight'!U77="","",'2017 Individual scores unweight'!U77*'2017 Individual scores weighted'!CL77)</f>
        <v>378002.2</v>
      </c>
      <c r="V77" s="62">
        <f>IF('2017 Individual scores unweight'!V77="","",'2017 Individual scores unweight'!V77*'2017 Individual scores weighted'!CL77)</f>
        <v>261001.51904761905</v>
      </c>
      <c r="W77" s="62">
        <f>IF('2017 Individual scores unweight'!W77="","",'2017 Individual scores unweight'!W77*'2017 Individual scores weighted'!CL77)</f>
        <v>243001.4142857143</v>
      </c>
      <c r="X77" s="62">
        <f>IF('2017 Individual scores unweight'!X77="","",'2017 Individual scores unweight'!X77*'2017 Individual scores weighted'!CL77)</f>
        <v>183273.79393939392</v>
      </c>
      <c r="Y77" s="62">
        <f>IF('2017 Individual scores unweight'!Y77="","",'2017 Individual scores unweight'!Y77*'2017 Individual scores weighted'!CL77)</f>
        <v>270001.57142857142</v>
      </c>
      <c r="Z77" s="62">
        <f>IF('2017 Individual scores unweight'!Z77="","",'2017 Individual scores unweight'!Z77*'2017 Individual scores weighted'!CL77)</f>
        <v>210001.22222222222</v>
      </c>
      <c r="AA77" s="62">
        <f>IF('2017 Individual scores unweight'!AA77="","",'2017 Individual scores unweight'!AA77*'2017 Individual scores weighted'!CL77)</f>
        <v>351002.04285714286</v>
      </c>
      <c r="AB77" s="62">
        <f>IF('2017 Individual scores unweight'!AB77="","",'2017 Individual scores unweight'!AB77*'2017 Individual scores weighted'!CL77)</f>
        <v>303001.76349206344</v>
      </c>
      <c r="AC77" s="62">
        <f>IF('2017 Individual scores unweight'!AC77="","",'2017 Individual scores unweight'!AC77*'2017 Individual scores weighted'!CL77)</f>
        <v>270001.57142857142</v>
      </c>
      <c r="AD77" s="62">
        <f>IF('2017 Individual scores unweight'!AD77="","",'2017 Individual scores unweight'!AD77*'2017 Individual scores weighted'!CL77)</f>
        <v>174001.0126984127</v>
      </c>
      <c r="AE77" s="62">
        <f>IF('2017 Individual scores unweight'!AE77="","",'2017 Individual scores unweight'!AE77*'2017 Individual scores weighted'!CL77)</f>
        <v>252001.46666666662</v>
      </c>
      <c r="AF77" s="62">
        <f>IF('2017 Individual scores unweight'!AF77="","",'2017 Individual scores unweight'!AF77*'2017 Individual scores weighted'!CL77)</f>
        <v>242309.10256410256</v>
      </c>
      <c r="AG77" s="62">
        <f>IF('2017 Individual scores unweight'!AG77="","",'2017 Individual scores unweight'!AG77*'2017 Individual scores weighted'!CL77)</f>
        <v>252001.46666666662</v>
      </c>
      <c r="AH77" s="62">
        <f>IF('2017 Individual scores unweight'!AH77="","",'2017 Individual scores unweight'!AH77*'2017 Individual scores weighted'!CL77)</f>
        <v>378002.2</v>
      </c>
      <c r="AI77" s="62">
        <f>IF('2017 Individual scores unweight'!AI77="","",'2017 Individual scores unweight'!AI77*'2017 Individual scores weighted'!CL77)</f>
        <v>274616.98290598288</v>
      </c>
      <c r="AJ77" s="62">
        <f>IF('2017 Individual scores unweight'!AJ77="","",'2017 Individual scores unweight'!AJ77*'2017 Individual scores weighted'!CL77)</f>
        <v>297001.72857142857</v>
      </c>
      <c r="AK77" s="62">
        <f>IF('2017 Individual scores unweight'!AK77="","",'2017 Individual scores unweight'!AK77*'2017 Individual scores weighted'!CL77)</f>
        <v>259637.87474747471</v>
      </c>
      <c r="AL77" s="62">
        <f>IF('2017 Individual scores unweight'!AL77="","",'2017 Individual scores unweight'!AL77*'2017 Individual scores weighted'!CL77)</f>
        <v>343638.36363636365</v>
      </c>
      <c r="AM77" s="62">
        <f>IF('2017 Individual scores unweight'!AM77="","",'2017 Individual scores unweight'!AM77*'2017 Individual scores weighted'!CL77)</f>
        <v>281401.63777777774</v>
      </c>
      <c r="AN77" s="62">
        <f>IF('2017 Individual scores unweight'!AN77="","",'2017 Individual scores unweight'!AN77*'2017 Individual scores weighted'!CL77)</f>
        <v>378002.2</v>
      </c>
      <c r="AO77" s="62">
        <f>IF('2017 Individual scores unweight'!AO77="","",'2017 Individual scores unweight'!AO77*'2017 Individual scores weighted'!CL77)</f>
        <v>213001.23968253966</v>
      </c>
      <c r="AP77" s="62">
        <f>IF('2017 Individual scores unweight'!AP77="","",'2017 Individual scores unweight'!AP77*'2017 Individual scores weighted'!CL77)</f>
        <v>270001.57142857142</v>
      </c>
      <c r="AQ77" s="62">
        <f>IF('2017 Individual scores unweight'!AQ77="","",'2017 Individual scores unweight'!AQ77*'2017 Individual scores weighted'!CL77)</f>
        <v>206183.01818181819</v>
      </c>
      <c r="AR77" s="62">
        <f>IF('2017 Individual scores unweight'!AR77="","",'2017 Individual scores unweight'!AR77*'2017 Individual scores weighted'!CL77)</f>
        <v>297001.72857142857</v>
      </c>
      <c r="AS77" s="62">
        <f>IF('2017 Individual scores unweight'!AS77="","",'2017 Individual scores unweight'!AS77*'2017 Individual scores weighted'!CL77)</f>
        <v>206501.20185185186</v>
      </c>
      <c r="AT77" s="62">
        <f>IF('2017 Individual scores unweight'!AT77="","",'2017 Individual scores unweight'!AT77*'2017 Individual scores weighted'!CL77)</f>
        <v>240001.39682539683</v>
      </c>
      <c r="AU77" s="62">
        <f>IF('2017 Individual scores unweight'!AU77="","",'2017 Individual scores unweight'!AU77*'2017 Individual scores weighted'!CL77)</f>
        <v>300001.74603174598</v>
      </c>
      <c r="AV77" s="62">
        <f>IF('2017 Individual scores unweight'!AV77="","",'2017 Individual scores unweight'!AV77*'2017 Individual scores weighted'!CL77)</f>
        <v>264001.53650793649</v>
      </c>
      <c r="AW77" s="62">
        <f>IF('2017 Individual scores unweight'!AW77="","",'2017 Individual scores unweight'!AW77*'2017 Individual scores weighted'!CL77)</f>
        <v>186001.08253968254</v>
      </c>
      <c r="AX77" s="62">
        <f>IF('2017 Individual scores unweight'!AX77="","",'2017 Individual scores unweight'!AX77*'2017 Individual scores weighted'!CL77)</f>
        <v>192001.11746031744</v>
      </c>
      <c r="AY77" s="62">
        <f>IF('2017 Individual scores unweight'!AY77="","",'2017 Individual scores unweight'!AY77*'2017 Individual scores weighted'!CL77)</f>
        <v>255232.25470085465</v>
      </c>
      <c r="AZ77" s="62">
        <f>IF('2017 Individual scores unweight'!AZ77="","",'2017 Individual scores unweight'!AZ77*'2017 Individual scores weighted'!CL77)</f>
        <v>307801.79142857139</v>
      </c>
      <c r="BA77" s="62">
        <f>IF('2017 Individual scores unweight'!BA77="","",'2017 Individual scores unweight'!BA77*'2017 Individual scores weighted'!CL77)</f>
        <v>187801.09301587299</v>
      </c>
      <c r="BB77" s="62">
        <f>IF('2017 Individual scores unweight'!BB77="","",'2017 Individual scores unweight'!BB77*'2017 Individual scores weighted'!CL77)</f>
        <v>297001.72857142857</v>
      </c>
      <c r="BC77" s="62">
        <f>IF('2017 Individual scores unweight'!BC77="","",'2017 Individual scores unweight'!BC77*'2017 Individual scores weighted'!CL77)</f>
        <v>177001.03015873014</v>
      </c>
      <c r="BD77" s="62">
        <f>IF('2017 Individual scores unweight'!BD77="","",'2017 Individual scores unweight'!BD77*'2017 Individual scores weighted'!CL77)</f>
        <v>297001.72857142857</v>
      </c>
      <c r="BE77" s="62">
        <f>IF('2017 Individual scores unweight'!BE77="","",'2017 Individual scores unweight'!BE77*'2017 Individual scores weighted'!CL77)</f>
        <v>186001.08253968254</v>
      </c>
      <c r="BF77" s="62">
        <f>IF('2017 Individual scores unweight'!BF77="","",'2017 Individual scores unweight'!BF77*'2017 Individual scores weighted'!CL77)</f>
        <v>324001.88571428566</v>
      </c>
      <c r="BG77" s="62">
        <f>IF('2017 Individual scores unweight'!BG77="","",'2017 Individual scores unweight'!BG77*'2017 Individual scores weighted'!CL77)</f>
        <v>192001.11746031744</v>
      </c>
      <c r="BH77" s="62">
        <f>IF('2017 Individual scores unweight'!BH77="","",'2017 Individual scores unweight'!BH77*'2017 Individual scores weighted'!CL77)</f>
        <v>324001.88571428566</v>
      </c>
      <c r="BI77" s="62">
        <f>IF('2017 Individual scores unweight'!BI77="","",'2017 Individual scores unweight'!BI77*'2017 Individual scores weighted'!CL77)</f>
        <v>201001.16984126982</v>
      </c>
      <c r="BJ77" s="62">
        <f>IF('2017 Individual scores unweight'!BJ77="","",'2017 Individual scores unweight'!BJ77*'2017 Individual scores weighted'!CL77)</f>
        <v>297001.72857142857</v>
      </c>
      <c r="BK77" s="62">
        <f>IF('2017 Individual scores unweight'!BK77="","",'2017 Individual scores unweight'!BK77*'2017 Individual scores weighted'!CL77)</f>
        <v>183001.06507936504</v>
      </c>
      <c r="BL77" s="62">
        <f>IF('2017 Individual scores unweight'!BL77="","",'2017 Individual scores unweight'!BL77*'2017 Individual scores weighted'!CL77)</f>
        <v>264001.53650793654</v>
      </c>
      <c r="BM77" s="62">
        <f>IF('2017 Individual scores unweight'!BM77="","",'2017 Individual scores unweight'!BM77*'2017 Individual scores weighted'!CL77)</f>
        <v>174001.0126984127</v>
      </c>
      <c r="BN77" s="62">
        <f>IF('2017 Individual scores unweight'!BN77="","",'2017 Individual scores unweight'!BN77*'2017 Individual scores weighted'!CL77)</f>
        <v>174001.0126984127</v>
      </c>
      <c r="BO77" s="62">
        <f>IF('2017 Individual scores unweight'!BO77="","",'2017 Individual scores unweight'!BO77*'2017 Individual scores weighted'!CL77)</f>
        <v>75000.436507936494</v>
      </c>
      <c r="BP77" s="62">
        <f>IF('2017 Individual scores unweight'!BP77="","",'2017 Individual scores unweight'!BP77*'2017 Individual scores weighted'!CL77)</f>
        <v>72000.419047619042</v>
      </c>
      <c r="BQ77" s="62">
        <f>IF('2017 Individual scores unweight'!BQ77="","",'2017 Individual scores unweight'!BQ77*'2017 Individual scores weighted'!CL77)</f>
        <v>75000.436507936494</v>
      </c>
      <c r="BR77" s="62">
        <f>IF('2017 Individual scores unweight'!BR77="","",'2017 Individual scores unweight'!BR77*'2017 Individual scores weighted'!CL77)</f>
        <v>187385.70598290599</v>
      </c>
      <c r="BS77" s="62">
        <f>IF('2017 Individual scores unweight'!BS77="","",'2017 Individual scores unweight'!BS77*'2017 Individual scores weighted'!CL77)</f>
        <v>152250.88611111109</v>
      </c>
      <c r="BT77" s="62">
        <f>IF('2017 Individual scores unweight'!BT77="","",'2017 Individual scores unweight'!BT77*'2017 Individual scores weighted'!CL77)</f>
        <v>102000.59365079364</v>
      </c>
      <c r="BU77" s="62">
        <f>IF('2017 Individual scores unweight'!BU77="","",'2017 Individual scores unweight'!BU77*'2017 Individual scores weighted'!CL77)</f>
        <v>66000.384126984136</v>
      </c>
      <c r="BV77" s="62">
        <f>IF('2017 Individual scores unweight'!BV77="","",'2017 Individual scores unweight'!BV77*'2017 Individual scores weighted'!CL77)</f>
        <v>189001.1</v>
      </c>
      <c r="BW77" s="62">
        <f>IF('2017 Individual scores unweight'!BW77="","",'2017 Individual scores unweight'!BW77*'2017 Individual scores weighted'!CL77)</f>
        <v>252001.46666666662</v>
      </c>
      <c r="BX77" s="62">
        <f>IF('2017 Individual scores unweight'!BX77="","",'2017 Individual scores unweight'!BX77*'2017 Individual scores weighted'!CL77)</f>
        <v>318924.93308913306</v>
      </c>
      <c r="BY77" s="62">
        <f>IF('2017 Individual scores unweight'!BY77="","",'2017 Individual scores unweight'!BY77*'2017 Individual scores weighted'!CL77)</f>
        <v>332771.16752136749</v>
      </c>
      <c r="BZ77" s="62">
        <f>IF('2017 Individual scores unweight'!BZ77="","",'2017 Individual scores unweight'!BZ77*'2017 Individual scores weighted'!CL77)</f>
        <v>324001.88571428566</v>
      </c>
      <c r="CA77" s="62">
        <f>IF('2017 Individual scores unweight'!CA77="","",'2017 Individual scores unweight'!CA77*'2017 Individual scores weighted'!CL77)</f>
        <v>300001.74603174598</v>
      </c>
      <c r="CB77" s="62">
        <f>IF('2017 Individual scores unweight'!CB77="","",'2017 Individual scores unweight'!CB77*'2017 Individual scores weighted'!CL77)</f>
        <v>243001.4142857143</v>
      </c>
      <c r="CC77" s="62">
        <f>IF('2017 Individual scores unweight'!CC77="","",'2017 Individual scores unweight'!CC77*'2017 Individual scores weighted'!CL77)</f>
        <v>218401.2711111111</v>
      </c>
      <c r="CD77" s="62">
        <f>IF('2017 Individual scores unweight'!CD77="","",'2017 Individual scores unweight'!CD77*'2017 Individual scores weighted'!CL77)</f>
        <v>162000.94285714283</v>
      </c>
      <c r="CE77" s="62">
        <f>IF('2017 Individual scores unweight'!CE77="","",'2017 Individual scores unweight'!CE77*'2017 Individual scores weighted'!CL77)</f>
        <v>133000.77407407408</v>
      </c>
      <c r="CF77" s="62">
        <f>IF('2017 Individual scores unweight'!CF77="","",'2017 Individual scores unweight'!CF77*'2017 Individual scores weighted'!CL77)</f>
        <v>157500.91666666669</v>
      </c>
      <c r="CG77" s="62">
        <f>IF('2017 Individual scores unweight'!CG77="","",'2017 Individual scores unweight'!CG77*'2017 Individual scores weighted'!CL77)</f>
        <v>109200.63555555555</v>
      </c>
      <c r="CH77" s="62">
        <f>IF('2017 Individual scores unweight'!CH77="","",'2017 Individual scores unweight'!CH77*'2017 Individual scores weighted'!CL77)</f>
        <v>162000.94285714283</v>
      </c>
      <c r="CI77" s="62">
        <f>IF('2017 Individual scores unweight'!CI77="","",'2017 Individual scores unweight'!CI77*'2017 Individual scores weighted'!CL77)</f>
        <v>126000.73333333331</v>
      </c>
      <c r="CJ77" s="62">
        <f>IF('2017 Individual scores unweight'!CJ77="","",'2017 Individual scores unweight'!CJ77*'2017 Individual scores weighted'!CL77)</f>
        <v>324001.88571428566</v>
      </c>
      <c r="CK77" s="62">
        <f>IF('2017 Individual scores unweight'!CK77="","",'2017 Individual scores unweight'!CK77*'2017 Individual scores weighted'!CL77)</f>
        <v>204001.18730158728</v>
      </c>
      <c r="CL77">
        <v>3780.0219999999999</v>
      </c>
    </row>
    <row r="78" spans="1:90">
      <c r="A78" s="60" t="s">
        <v>127</v>
      </c>
      <c r="B78" s="61" t="s">
        <v>192</v>
      </c>
      <c r="C78" s="62">
        <f>IF('2017 Individual scores unweight'!C78="","",'2017 Individual scores unweight'!C78*'2017 Individual scores weighted'!CL78)</f>
        <v>181575.6</v>
      </c>
      <c r="D78" s="62">
        <f>IF('2017 Individual scores unweight'!D78="","",'2017 Individual scores unweight'!D78*'2017 Individual scores weighted'!CL78)</f>
        <v>171488.06666666668</v>
      </c>
      <c r="E78" s="62">
        <f>IF('2017 Individual scores unweight'!E78="","",'2017 Individual scores unweight'!E78*'2017 Individual scores weighted'!CL78)</f>
        <v>181575.6</v>
      </c>
      <c r="F78" s="62">
        <f>IF('2017 Individual scores unweight'!F78="","",'2017 Individual scores unweight'!F78*'2017 Individual scores weighted'!CL78)</f>
        <v>172160.5688888889</v>
      </c>
      <c r="G78" s="62">
        <f>IF('2017 Individual scores unweight'!G78="","",'2017 Individual scores unweight'!G78*'2017 Individual scores weighted'!CL78)</f>
        <v>181575.6</v>
      </c>
      <c r="H78" s="62">
        <f>IF('2017 Individual scores unweight'!H78="","",'2017 Individual scores unweight'!H78*'2017 Individual scores weighted'!CL78)</f>
        <v>166780.55111111113</v>
      </c>
      <c r="I78" s="62">
        <f>IF('2017 Individual scores unweight'!I78="","",'2017 Individual scores unweight'!I78*'2017 Individual scores weighted'!CL78)</f>
        <v>181575.6</v>
      </c>
      <c r="J78" s="62">
        <f>IF('2017 Individual scores unweight'!J78="","",'2017 Individual scores unweight'!J78*'2017 Individual scores weighted'!CL78)</f>
        <v>130465.43111111112</v>
      </c>
      <c r="K78" s="62">
        <f>IF('2017 Individual scores unweight'!K78="","",'2017 Individual scores unweight'!K78*'2017 Individual scores weighted'!CL78)</f>
        <v>123740.40888888891</v>
      </c>
      <c r="L78" s="62">
        <f>IF('2017 Individual scores unweight'!L78="","",'2017 Individual scores unweight'!L78*'2017 Individual scores weighted'!CL78)</f>
        <v>63215.208888888897</v>
      </c>
      <c r="M78" s="62">
        <f>IF('2017 Individual scores unweight'!M78="","",'2017 Individual scores unweight'!M78*'2017 Individual scores weighted'!CL78)</f>
        <v>157365.52000000002</v>
      </c>
      <c r="N78" s="62">
        <f>IF('2017 Individual scores unweight'!N78="","",'2017 Individual scores unweight'!N78*'2017 Individual scores weighted'!CL78)</f>
        <v>41695.137777777782</v>
      </c>
      <c r="O78" s="62">
        <f>IF('2017 Individual scores unweight'!O78="","",'2017 Individual scores unweight'!O78*'2017 Individual scores weighted'!CL78)</f>
        <v>181575.6</v>
      </c>
      <c r="P78" s="62">
        <f>IF('2017 Individual scores unweight'!P78="","",'2017 Individual scores unweight'!P78*'2017 Individual scores weighted'!CL78)</f>
        <v>91460.302222222221</v>
      </c>
      <c r="Q78" s="62">
        <f>IF('2017 Individual scores unweight'!Q78="","",'2017 Individual scores unweight'!Q78*'2017 Individual scores weighted'!CL78)</f>
        <v>181575.6</v>
      </c>
      <c r="R78" s="62">
        <f>IF('2017 Individual scores unweight'!R78="","",'2017 Individual scores unweight'!R78*'2017 Individual scores weighted'!CL78)</f>
        <v>106255.35111111111</v>
      </c>
      <c r="S78" s="62">
        <f>IF('2017 Individual scores unweight'!S78="","",'2017 Individual scores unweight'!S78*'2017 Individual scores weighted'!CL78)</f>
        <v>147854.41714285716</v>
      </c>
      <c r="T78" s="62">
        <f>IF('2017 Individual scores unweight'!T78="","",'2017 Individual scores unweight'!T78*'2017 Individual scores weighted'!CL78)</f>
        <v>73437.242666666672</v>
      </c>
      <c r="U78" s="62">
        <f>IF('2017 Individual scores unweight'!U78="","",'2017 Individual scores unweight'!U78*'2017 Individual scores weighted'!CL78)</f>
        <v>181575.6</v>
      </c>
      <c r="V78" s="62">
        <f>IF('2017 Individual scores unweight'!V78="","",'2017 Individual scores unweight'!V78*'2017 Individual scores weighted'!CL78)</f>
        <v>82045.271111111113</v>
      </c>
      <c r="W78" s="62">
        <f>IF('2017 Individual scores unweight'!W78="","",'2017 Individual scores unweight'!W78*'2017 Individual scores weighted'!CL78)</f>
        <v>181575.6</v>
      </c>
      <c r="X78" s="62">
        <f>IF('2017 Individual scores unweight'!X78="","",'2017 Individual scores unweight'!X78*'2017 Individual scores weighted'!CL78)</f>
        <v>95495.315555555557</v>
      </c>
      <c r="Y78" s="62">
        <f>IF('2017 Individual scores unweight'!Y78="","",'2017 Individual scores unweight'!Y78*'2017 Individual scores weighted'!CL78)</f>
        <v>181575.6</v>
      </c>
      <c r="Z78" s="62">
        <f>IF('2017 Individual scores unweight'!Z78="","",'2017 Individual scores unweight'!Z78*'2017 Individual scores weighted'!CL78)</f>
        <v>84735.28</v>
      </c>
      <c r="AA78" s="62">
        <f>IF('2017 Individual scores unweight'!AA78="","",'2017 Individual scores unweight'!AA78*'2017 Individual scores weighted'!CL78)</f>
        <v>12969.685714285713</v>
      </c>
      <c r="AB78" s="62">
        <f>IF('2017 Individual scores unweight'!AB78="","",'2017 Individual scores unweight'!AB78*'2017 Individual scores weighted'!CL78)</f>
        <v>4035.013333333332</v>
      </c>
      <c r="AC78" s="62">
        <f>IF('2017 Individual scores unweight'!AC78="","",'2017 Individual scores unweight'!AC78*'2017 Individual scores weighted'!CL78)</f>
        <v>181575.6</v>
      </c>
      <c r="AD78" s="62">
        <f>IF('2017 Individual scores unweight'!AD78="","",'2017 Individual scores unweight'!AD78*'2017 Individual scores weighted'!CL78)</f>
        <v>100875.33333333334</v>
      </c>
      <c r="AE78" s="62">
        <f>IF('2017 Individual scores unweight'!AE78="","",'2017 Individual scores unweight'!AE78*'2017 Individual scores weighted'!CL78)</f>
        <v>76665.253333333341</v>
      </c>
      <c r="AF78" s="62">
        <f>IF('2017 Individual scores unweight'!AF78="","",'2017 Individual scores unweight'!AF78*'2017 Individual scores weighted'!CL78)</f>
        <v>72630.239999999991</v>
      </c>
      <c r="AG78" s="62">
        <f>IF('2017 Individual scores unweight'!AG78="","",'2017 Individual scores unweight'!AG78*'2017 Individual scores weighted'!CL78)</f>
        <v>63215.208888888897</v>
      </c>
      <c r="AH78" s="62">
        <f>IF('2017 Individual scores unweight'!AH78="","",'2017 Individual scores unweight'!AH78*'2017 Individual scores weighted'!CL78)</f>
        <v>181575.6</v>
      </c>
      <c r="AI78" s="62">
        <f>IF('2017 Individual scores unweight'!AI78="","",'2017 Individual scores unweight'!AI78*'2017 Individual scores weighted'!CL78)</f>
        <v>156020.51555555552</v>
      </c>
      <c r="AJ78" s="62">
        <f>IF('2017 Individual scores unweight'!AJ78="","",'2017 Individual scores unweight'!AJ78*'2017 Individual scores weighted'!CL78)</f>
        <v>181575.6</v>
      </c>
      <c r="AK78" s="62">
        <f>IF('2017 Individual scores unweight'!AK78="","",'2017 Individual scores unweight'!AK78*'2017 Individual scores weighted'!CL78)</f>
        <v>111635.36888888889</v>
      </c>
      <c r="AL78" s="62">
        <f>IF('2017 Individual scores unweight'!AL78="","",'2017 Individual scores unweight'!AL78*'2017 Individual scores weighted'!CL78)</f>
        <v>168605.9142857143</v>
      </c>
      <c r="AM78" s="62">
        <f>IF('2017 Individual scores unweight'!AM78="","",'2017 Individual scores unweight'!AM78*'2017 Individual scores weighted'!CL78)</f>
        <v>79355.262222222227</v>
      </c>
      <c r="AN78" s="62">
        <f>IF('2017 Individual scores unweight'!AN78="","",'2017 Individual scores unweight'!AN78*'2017 Individual scores weighted'!CL78)</f>
        <v>25939.371428571427</v>
      </c>
      <c r="AO78" s="62">
        <f>IF('2017 Individual scores unweight'!AO78="","",'2017 Individual scores unweight'!AO78*'2017 Individual scores weighted'!CL78)</f>
        <v>16140.053333333335</v>
      </c>
      <c r="AP78" s="62">
        <f>IF('2017 Individual scores unweight'!AP78="","",'2017 Individual scores unweight'!AP78*'2017 Individual scores weighted'!CL78)</f>
        <v>168605.9142857143</v>
      </c>
      <c r="AQ78" s="62">
        <f>IF('2017 Individual scores unweight'!AQ78="","",'2017 Individual scores unweight'!AQ78*'2017 Individual scores weighted'!CL78)</f>
        <v>79355.262222222227</v>
      </c>
      <c r="AR78" s="62">
        <f>IF('2017 Individual scores unweight'!AR78="","",'2017 Individual scores unweight'!AR78*'2017 Individual scores weighted'!CL78)</f>
        <v>168605.9142857143</v>
      </c>
      <c r="AS78" s="62">
        <f>IF('2017 Individual scores unweight'!AS78="","",'2017 Individual scores unweight'!AS78*'2017 Individual scores weighted'!CL78)</f>
        <v>64560.21333333334</v>
      </c>
      <c r="AT78" s="62">
        <f>IF('2017 Individual scores unweight'!AT78="","",'2017 Individual scores unweight'!AT78*'2017 Individual scores weighted'!CL78)</f>
        <v>104910.34666666668</v>
      </c>
      <c r="AU78" s="62">
        <f>IF('2017 Individual scores unweight'!AU78="","",'2017 Individual scores unweight'!AU78*'2017 Individual scores weighted'!CL78)</f>
        <v>91460.302222222221</v>
      </c>
      <c r="AV78" s="62">
        <f>IF('2017 Individual scores unweight'!AV78="","",'2017 Individual scores unweight'!AV78*'2017 Individual scores weighted'!CL78)</f>
        <v>96840.319999999992</v>
      </c>
      <c r="AW78" s="62">
        <f>IF('2017 Individual scores unweight'!AW78="","",'2017 Individual scores unweight'!AW78*'2017 Individual scores weighted'!CL78)</f>
        <v>102220.33777777778</v>
      </c>
      <c r="AX78" s="62">
        <f>IF('2017 Individual scores unweight'!AX78="","",'2017 Individual scores unweight'!AX78*'2017 Individual scores weighted'!CL78)</f>
        <v>65905.217777777783</v>
      </c>
      <c r="AY78" s="62">
        <f>IF('2017 Individual scores unweight'!AY78="","",'2017 Individual scores unweight'!AY78*'2017 Individual scores weighted'!CL78)</f>
        <v>119705.39555555556</v>
      </c>
      <c r="AZ78" s="62">
        <f>IF('2017 Individual scores unweight'!AZ78="","",'2017 Individual scores unweight'!AZ78*'2017 Individual scores weighted'!CL78)</f>
        <v>145460.01362637361</v>
      </c>
      <c r="BA78" s="62">
        <f>IF('2017 Individual scores unweight'!BA78="","",'2017 Individual scores unweight'!BA78*'2017 Individual scores weighted'!CL78)</f>
        <v>75589.24977777779</v>
      </c>
      <c r="BB78" s="62">
        <f>IF('2017 Individual scores unweight'!BB78="","",'2017 Individual scores unweight'!BB78*'2017 Individual scores weighted'!CL78)</f>
        <v>181575.6</v>
      </c>
      <c r="BC78" s="62">
        <f>IF('2017 Individual scores unweight'!BC78="","",'2017 Individual scores unweight'!BC78*'2017 Individual scores weighted'!CL78)</f>
        <v>79355.262222222227</v>
      </c>
      <c r="BD78" s="62">
        <f>IF('2017 Individual scores unweight'!BD78="","",'2017 Individual scores unweight'!BD78*'2017 Individual scores weighted'!CL78)</f>
        <v>181575.6</v>
      </c>
      <c r="BE78" s="62">
        <f>IF('2017 Individual scores unweight'!BE78="","",'2017 Individual scores unweight'!BE78*'2017 Individual scores weighted'!CL78)</f>
        <v>82045.271111111113</v>
      </c>
      <c r="BF78" s="62">
        <f>IF('2017 Individual scores unweight'!BF78="","",'2017 Individual scores unweight'!BF78*'2017 Individual scores weighted'!CL78)</f>
        <v>181575.6</v>
      </c>
      <c r="BG78" s="62">
        <f>IF('2017 Individual scores unweight'!BG78="","",'2017 Individual scores unweight'!BG78*'2017 Individual scores weighted'!CL78)</f>
        <v>88770.293333333349</v>
      </c>
      <c r="BH78" s="62">
        <f>IF('2017 Individual scores unweight'!BH78="","",'2017 Individual scores unweight'!BH78*'2017 Individual scores weighted'!CL78)</f>
        <v>13967.353846153846</v>
      </c>
      <c r="BI78" s="62">
        <f>IF('2017 Individual scores unweight'!BI78="","",'2017 Individual scores unweight'!BI78*'2017 Individual scores weighted'!CL78)</f>
        <v>13450.044444444447</v>
      </c>
      <c r="BJ78" s="62">
        <f>IF('2017 Individual scores unweight'!BJ78="","",'2017 Individual scores unweight'!BJ78*'2017 Individual scores weighted'!CL78)</f>
        <v>168605.9142857143</v>
      </c>
      <c r="BK78" s="62">
        <f>IF('2017 Individual scores unweight'!BK78="","",'2017 Individual scores unweight'!BK78*'2017 Individual scores weighted'!CL78)</f>
        <v>114325.37777777779</v>
      </c>
      <c r="BL78" s="62">
        <f>IF('2017 Individual scores unweight'!BL78="","",'2017 Individual scores unweight'!BL78*'2017 Individual scores weighted'!CL78)</f>
        <v>167587.55377777776</v>
      </c>
      <c r="BM78" s="62">
        <f>IF('2017 Individual scores unweight'!BM78="","",'2017 Individual scores unweight'!BM78*'2017 Individual scores weighted'!CL78)</f>
        <v>16140.053333333335</v>
      </c>
      <c r="BN78" s="62">
        <f>IF('2017 Individual scores unweight'!BN78="","",'2017 Individual scores unweight'!BN78*'2017 Individual scores weighted'!CL78)</f>
        <v>8070.0266666666639</v>
      </c>
      <c r="BO78" s="62">
        <f>IF('2017 Individual scores unweight'!BO78="","",'2017 Individual scores unweight'!BO78*'2017 Individual scores weighted'!CL78)</f>
        <v>8070.0266666666639</v>
      </c>
      <c r="BP78" s="62">
        <f>IF('2017 Individual scores unweight'!BP78="","",'2017 Individual scores unweight'!BP78*'2017 Individual scores weighted'!CL78)</f>
        <v>14795.04888888889</v>
      </c>
      <c r="BQ78" s="62">
        <f>IF('2017 Individual scores unweight'!BQ78="","",'2017 Individual scores unweight'!BQ78*'2017 Individual scores weighted'!CL78)</f>
        <v>22865.075555555555</v>
      </c>
      <c r="BR78" s="62">
        <f>IF('2017 Individual scores unweight'!BR78="","",'2017 Individual scores unweight'!BR78*'2017 Individual scores weighted'!CL78)</f>
        <v>79355.262222222227</v>
      </c>
      <c r="BS78" s="62">
        <f>IF('2017 Individual scores unweight'!BS78="","",'2017 Individual scores unweight'!BS78*'2017 Individual scores weighted'!CL78)</f>
        <v>87425.288888888899</v>
      </c>
      <c r="BT78" s="62">
        <f>IF('2017 Individual scores unweight'!BT78="","",'2017 Individual scores unweight'!BT78*'2017 Individual scores weighted'!CL78)</f>
        <v>84735.28</v>
      </c>
      <c r="BU78" s="62">
        <f>IF('2017 Individual scores unweight'!BU78="","",'2017 Individual scores unweight'!BU78*'2017 Individual scores weighted'!CL78)</f>
        <v>43040.142222222225</v>
      </c>
      <c r="BV78" s="62">
        <f>IF('2017 Individual scores unweight'!BV78="","",'2017 Individual scores unweight'!BV78*'2017 Individual scores weighted'!CL78)</f>
        <v>83390.275555555563</v>
      </c>
      <c r="BW78" s="62">
        <f>IF('2017 Individual scores unweight'!BW78="","",'2017 Individual scores unweight'!BW78*'2017 Individual scores weighted'!CL78)</f>
        <v>138535.45777777777</v>
      </c>
      <c r="BX78" s="62">
        <f>IF('2017 Individual scores unweight'!BX78="","",'2017 Individual scores unweight'!BX78*'2017 Individual scores weighted'!CL78)</f>
        <v>168573.89037037038</v>
      </c>
      <c r="BY78" s="62">
        <f>IF('2017 Individual scores unweight'!BY78="","",'2017 Individual scores unweight'!BY78*'2017 Individual scores weighted'!CL78)</f>
        <v>166780.55111111113</v>
      </c>
      <c r="BZ78" s="62">
        <f>IF('2017 Individual scores unweight'!BZ78="","",'2017 Individual scores unweight'!BZ78*'2017 Individual scores weighted'!CL78)</f>
        <v>168125.55555555556</v>
      </c>
      <c r="CA78" s="62">
        <f>IF('2017 Individual scores unweight'!CA78="","",'2017 Individual scores unweight'!CA78*'2017 Individual scores weighted'!CL78)</f>
        <v>170815.56444444446</v>
      </c>
      <c r="CB78" s="62">
        <f>IF('2017 Individual scores unweight'!CB78="","",'2017 Individual scores unweight'!CB78*'2017 Individual scores weighted'!CL78)</f>
        <v>168605.9142857143</v>
      </c>
      <c r="CC78" s="62">
        <f>IF('2017 Individual scores unweight'!CC78="","",'2017 Individual scores unweight'!CC78*'2017 Individual scores weighted'!CL78)</f>
        <v>78010.257777777762</v>
      </c>
      <c r="CD78" s="62">
        <f>IF('2017 Individual scores unweight'!CD78="","",'2017 Individual scores unweight'!CD78*'2017 Individual scores weighted'!CL78)</f>
        <v>12105.04</v>
      </c>
      <c r="CE78" s="62">
        <f>IF('2017 Individual scores unweight'!CE78="","",'2017 Individual scores unweight'!CE78*'2017 Individual scores weighted'!CL78)</f>
        <v>8070.0266666666639</v>
      </c>
      <c r="CF78" s="62">
        <f>IF('2017 Individual scores unweight'!CF78="","",'2017 Individual scores unweight'!CF78*'2017 Individual scores weighted'!CL78)</f>
        <v>0</v>
      </c>
      <c r="CG78" s="62">
        <f>IF('2017 Individual scores unweight'!CG78="","",'2017 Individual scores unweight'!CG78*'2017 Individual scores weighted'!CL78)</f>
        <v>1345.0044444444443</v>
      </c>
      <c r="CH78" s="62">
        <f>IF('2017 Individual scores unweight'!CH78="","",'2017 Individual scores unweight'!CH78*'2017 Individual scores weighted'!CL78)</f>
        <v>181575.6</v>
      </c>
      <c r="CI78" s="62">
        <f>IF('2017 Individual scores unweight'!CI78="","",'2017 Individual scores unweight'!CI78*'2017 Individual scores weighted'!CL78)</f>
        <v>60525.2</v>
      </c>
      <c r="CJ78" s="62">
        <f>IF('2017 Individual scores unweight'!CJ78="","",'2017 Individual scores unweight'!CJ78*'2017 Individual scores weighted'!CL78)</f>
        <v>181575.6</v>
      </c>
      <c r="CK78" s="62">
        <f>IF('2017 Individual scores unweight'!CK78="","",'2017 Individual scores unweight'!CK78*'2017 Individual scores weighted'!CL78)</f>
        <v>118360.39111111109</v>
      </c>
      <c r="CL78">
        <v>1815.7560000000001</v>
      </c>
    </row>
    <row r="79" spans="1:90">
      <c r="A79" s="60" t="s">
        <v>110</v>
      </c>
      <c r="B79" s="61" t="s">
        <v>193</v>
      </c>
      <c r="C79" s="62">
        <f>IF('2017 Individual scores unweight'!C79="","",'2017 Individual scores unweight'!C79*'2017 Individual scores weighted'!CL79)</f>
        <v>12976.023076923077</v>
      </c>
      <c r="D79" s="62">
        <f>IF('2017 Individual scores unweight'!D79="","",'2017 Individual scores unweight'!D79*'2017 Individual scores weighted'!CL79)</f>
        <v>8388.5401709401722</v>
      </c>
      <c r="E79" s="62">
        <f>IF('2017 Individual scores unweight'!E79="","",'2017 Individual scores unweight'!E79*'2017 Individual scores weighted'!CL79)</f>
        <v>12976.023076923077</v>
      </c>
      <c r="F79" s="62">
        <f>IF('2017 Individual scores unweight'!F79="","",'2017 Individual scores unweight'!F79*'2017 Individual scores weighted'!CL79)</f>
        <v>8912.8239316239324</v>
      </c>
      <c r="G79" s="62">
        <f>IF('2017 Individual scores unweight'!G79="","",'2017 Individual scores unweight'!G79*'2017 Individual scores weighted'!CL79)</f>
        <v>14155.66153846154</v>
      </c>
      <c r="H79" s="62">
        <f>IF('2017 Individual scores unweight'!H79="","",'2017 Individual scores unweight'!H79*'2017 Individual scores weighted'!CL79)</f>
        <v>8650.6820512820505</v>
      </c>
      <c r="I79" s="62">
        <f>IF('2017 Individual scores unweight'!I79="","",'2017 Individual scores unweight'!I79*'2017 Individual scores weighted'!CL79)</f>
        <v>11796.384615384617</v>
      </c>
      <c r="J79" s="62">
        <f>IF('2017 Individual scores unweight'!J79="","",'2017 Individual scores unweight'!J79*'2017 Individual scores weighted'!CL79)</f>
        <v>9174.9658119658125</v>
      </c>
      <c r="K79" s="62">
        <f>IF('2017 Individual scores unweight'!K79="","",'2017 Individual scores unweight'!K79*'2017 Individual scores weighted'!CL79)</f>
        <v>9174.9658119658125</v>
      </c>
      <c r="L79" s="62">
        <f>IF('2017 Individual scores unweight'!L79="","",'2017 Individual scores unweight'!L79*'2017 Individual scores weighted'!CL79)</f>
        <v>8519.6111111111113</v>
      </c>
      <c r="M79" s="62">
        <f>IF('2017 Individual scores unweight'!M79="","",'2017 Individual scores unweight'!M79*'2017 Individual scores weighted'!CL79)</f>
        <v>11796.384615384617</v>
      </c>
      <c r="N79" s="62">
        <f>IF('2017 Individual scores unweight'!N79="","",'2017 Individual scores unweight'!N79*'2017 Individual scores weighted'!CL79)</f>
        <v>8781.7529914529932</v>
      </c>
      <c r="O79" s="62">
        <f>IF('2017 Individual scores unweight'!O79="","",'2017 Individual scores unweight'!O79*'2017 Individual scores weighted'!CL79)</f>
        <v>12976.023076923077</v>
      </c>
      <c r="P79" s="62">
        <f>IF('2017 Individual scores unweight'!P79="","",'2017 Individual scores unweight'!P79*'2017 Individual scores weighted'!CL79)</f>
        <v>8388.5401709401722</v>
      </c>
      <c r="Q79" s="62">
        <f>IF('2017 Individual scores unweight'!Q79="","",'2017 Individual scores unweight'!Q79*'2017 Individual scores weighted'!CL79)</f>
        <v>10616.746153846154</v>
      </c>
      <c r="R79" s="62">
        <f>IF('2017 Individual scores unweight'!R79="","",'2017 Individual scores unweight'!R79*'2017 Individual scores weighted'!CL79)</f>
        <v>9306.0367521367516</v>
      </c>
      <c r="S79" s="62">
        <f>IF('2017 Individual scores unweight'!S79="","",'2017 Individual scores unweight'!S79*'2017 Individual scores weighted'!CL79)</f>
        <v>12268.240000000002</v>
      </c>
      <c r="T79" s="62">
        <f>IF('2017 Individual scores unweight'!T79="","",'2017 Individual scores unweight'!T79*'2017 Individual scores weighted'!CL79)</f>
        <v>8021.5415384615389</v>
      </c>
      <c r="U79" s="62">
        <f>IF('2017 Individual scores unweight'!U79="","",'2017 Individual scores unweight'!U79*'2017 Individual scores weighted'!CL79)</f>
        <v>12976.023076923077</v>
      </c>
      <c r="V79" s="62">
        <f>IF('2017 Individual scores unweight'!V79="","",'2017 Individual scores unweight'!V79*'2017 Individual scores weighted'!CL79)</f>
        <v>7995.3273504273511</v>
      </c>
      <c r="W79" s="62">
        <f>IF('2017 Individual scores unweight'!W79="","",'2017 Individual scores unweight'!W79*'2017 Individual scores weighted'!CL79)</f>
        <v>12976.023076923077</v>
      </c>
      <c r="X79" s="62">
        <f>IF('2017 Individual scores unweight'!X79="","",'2017 Individual scores unweight'!X79*'2017 Individual scores weighted'!CL79)</f>
        <v>7864.2564102564102</v>
      </c>
      <c r="Y79" s="62">
        <f>IF('2017 Individual scores unweight'!Y79="","",'2017 Individual scores unweight'!Y79*'2017 Individual scores weighted'!CL79)</f>
        <v>10616.746153846154</v>
      </c>
      <c r="Z79" s="62">
        <f>IF('2017 Individual scores unweight'!Z79="","",'2017 Individual scores unweight'!Z79*'2017 Individual scores weighted'!CL79)</f>
        <v>6815.6888888888889</v>
      </c>
      <c r="AA79" s="62">
        <f>IF('2017 Individual scores unweight'!AA79="","",'2017 Individual scores unweight'!AA79*'2017 Individual scores weighted'!CL79)</f>
        <v>12976.023076923077</v>
      </c>
      <c r="AB79" s="62">
        <f>IF('2017 Individual scores unweight'!AB79="","",'2017 Individual scores unweight'!AB79*'2017 Individual scores weighted'!CL79)</f>
        <v>9306.0367521367516</v>
      </c>
      <c r="AC79" s="62">
        <f>IF('2017 Individual scores unweight'!AC79="","",'2017 Individual scores unweight'!AC79*'2017 Individual scores weighted'!CL79)</f>
        <v>11796.384615384617</v>
      </c>
      <c r="AD79" s="62">
        <f>IF('2017 Individual scores unweight'!AD79="","",'2017 Individual scores unweight'!AD79*'2017 Individual scores weighted'!CL79)</f>
        <v>8126.3982905982903</v>
      </c>
      <c r="AE79" s="62">
        <f>IF('2017 Individual scores unweight'!AE79="","",'2017 Individual scores unweight'!AE79*'2017 Individual scores weighted'!CL79)</f>
        <v>9568.1786324786317</v>
      </c>
      <c r="AF79" s="62">
        <f>IF('2017 Individual scores unweight'!AF79="","",'2017 Individual scores unweight'!AF79*'2017 Individual scores weighted'!CL79)</f>
        <v>10223.533333333333</v>
      </c>
      <c r="AG79" s="62">
        <f>IF('2017 Individual scores unweight'!AG79="","",'2017 Individual scores unweight'!AG79*'2017 Individual scores weighted'!CL79)</f>
        <v>7995.3273504273511</v>
      </c>
      <c r="AH79" s="62">
        <f>IF('2017 Individual scores unweight'!AH79="","",'2017 Individual scores unweight'!AH79*'2017 Individual scores weighted'!CL79)</f>
        <v>14155.66153846154</v>
      </c>
      <c r="AI79" s="62">
        <f>IF('2017 Individual scores unweight'!AI79="","",'2017 Individual scores unweight'!AI79*'2017 Individual scores weighted'!CL79)</f>
        <v>10485.675213675215</v>
      </c>
      <c r="AJ79" s="62">
        <f>IF('2017 Individual scores unweight'!AJ79="","",'2017 Individual scores unweight'!AJ79*'2017 Individual scores weighted'!CL79)</f>
        <v>14155.66153846154</v>
      </c>
      <c r="AK79" s="62">
        <f>IF('2017 Individual scores unweight'!AK79="","",'2017 Individual scores unweight'!AK79*'2017 Individual scores weighted'!CL79)</f>
        <v>11272.100854700855</v>
      </c>
      <c r="AL79" s="62">
        <f>IF('2017 Individual scores unweight'!AL79="","",'2017 Individual scores unweight'!AL79*'2017 Individual scores weighted'!CL79)</f>
        <v>14155.66153846154</v>
      </c>
      <c r="AM79" s="62">
        <f>IF('2017 Individual scores unweight'!AM79="","",'2017 Individual scores unweight'!AM79*'2017 Individual scores weighted'!CL79)</f>
        <v>10616.746153846154</v>
      </c>
      <c r="AN79" s="62">
        <f>IF('2017 Individual scores unweight'!AN79="","",'2017 Individual scores unweight'!AN79*'2017 Individual scores weighted'!CL79)</f>
        <v>10616.746153846154</v>
      </c>
      <c r="AO79" s="62">
        <f>IF('2017 Individual scores unweight'!AO79="","",'2017 Individual scores unweight'!AO79*'2017 Individual scores weighted'!CL79)</f>
        <v>7733.1854700854701</v>
      </c>
      <c r="AP79" s="62">
        <f>IF('2017 Individual scores unweight'!AP79="","",'2017 Individual scores unweight'!AP79*'2017 Individual scores weighted'!CL79)</f>
        <v>14155.66153846154</v>
      </c>
      <c r="AQ79" s="62">
        <f>IF('2017 Individual scores unweight'!AQ79="","",'2017 Individual scores unweight'!AQ79*'2017 Individual scores weighted'!CL79)</f>
        <v>7995.3273504273511</v>
      </c>
      <c r="AR79" s="62">
        <f>IF('2017 Individual scores unweight'!AR79="","",'2017 Individual scores unweight'!AR79*'2017 Individual scores weighted'!CL79)</f>
        <v>8257.4692307692312</v>
      </c>
      <c r="AS79" s="62">
        <f>IF('2017 Individual scores unweight'!AS79="","",'2017 Individual scores unweight'!AS79*'2017 Individual scores weighted'!CL79)</f>
        <v>6422.4760683760687</v>
      </c>
      <c r="AT79" s="62">
        <f>IF('2017 Individual scores unweight'!AT79="","",'2017 Individual scores unweight'!AT79*'2017 Individual scores weighted'!CL79)</f>
        <v>10354.604273504272</v>
      </c>
      <c r="AU79" s="62">
        <f>IF('2017 Individual scores unweight'!AU79="","",'2017 Individual scores unweight'!AU79*'2017 Individual scores weighted'!CL79)</f>
        <v>10354.604273504272</v>
      </c>
      <c r="AV79" s="62">
        <f>IF('2017 Individual scores unweight'!AV79="","",'2017 Individual scores unweight'!AV79*'2017 Individual scores weighted'!CL79)</f>
        <v>8650.6820512820505</v>
      </c>
      <c r="AW79" s="62">
        <f>IF('2017 Individual scores unweight'!AW79="","",'2017 Individual scores unweight'!AW79*'2017 Individual scores weighted'!CL79)</f>
        <v>11927.455555555554</v>
      </c>
      <c r="AX79" s="62">
        <f>IF('2017 Individual scores unweight'!AX79="","",'2017 Individual scores unweight'!AX79*'2017 Individual scores weighted'!CL79)</f>
        <v>12320.668376068374</v>
      </c>
      <c r="AY79" s="62">
        <f>IF('2017 Individual scores unweight'!AY79="","",'2017 Individual scores unweight'!AY79*'2017 Individual scores weighted'!CL79)</f>
        <v>11665.313675213676</v>
      </c>
      <c r="AZ79" s="62">
        <f>IF('2017 Individual scores unweight'!AZ79="","",'2017 Individual scores unweight'!AZ79*'2017 Individual scores weighted'!CL79)</f>
        <v>6605.9753846153853</v>
      </c>
      <c r="BA79" s="62">
        <f>IF('2017 Individual scores unweight'!BA79="","",'2017 Individual scores unweight'!BA79*'2017 Individual scores weighted'!CL79)</f>
        <v>6605.9753846153844</v>
      </c>
      <c r="BB79" s="62">
        <f>IF('2017 Individual scores unweight'!BB79="","",'2017 Individual scores unweight'!BB79*'2017 Individual scores weighted'!CL79)</f>
        <v>5898.1923076923085</v>
      </c>
      <c r="BC79" s="62">
        <f>IF('2017 Individual scores unweight'!BC79="","",'2017 Individual scores unweight'!BC79*'2017 Individual scores weighted'!CL79)</f>
        <v>6553.5470085470088</v>
      </c>
      <c r="BD79" s="62">
        <f>IF('2017 Individual scores unweight'!BD79="","",'2017 Individual scores unweight'!BD79*'2017 Individual scores weighted'!CL79)</f>
        <v>7077.8307692307699</v>
      </c>
      <c r="BE79" s="62">
        <f>IF('2017 Individual scores unweight'!BE79="","",'2017 Individual scores unweight'!BE79*'2017 Individual scores weighted'!CL79)</f>
        <v>6160.3341880341868</v>
      </c>
      <c r="BF79" s="62">
        <f>IF('2017 Individual scores unweight'!BF79="","",'2017 Individual scores unweight'!BF79*'2017 Individual scores weighted'!CL79)</f>
        <v>5898.1923076923085</v>
      </c>
      <c r="BG79" s="62">
        <f>IF('2017 Individual scores unweight'!BG79="","",'2017 Individual scores unweight'!BG79*'2017 Individual scores weighted'!CL79)</f>
        <v>6291.4051282051287</v>
      </c>
      <c r="BH79" s="62">
        <f>IF('2017 Individual scores unweight'!BH79="","",'2017 Individual scores unweight'!BH79*'2017 Individual scores weighted'!CL79)</f>
        <v>5898.1923076923085</v>
      </c>
      <c r="BI79" s="62">
        <f>IF('2017 Individual scores unweight'!BI79="","",'2017 Individual scores unweight'!BI79*'2017 Individual scores weighted'!CL79)</f>
        <v>7208.901709401709</v>
      </c>
      <c r="BJ79" s="62">
        <f>IF('2017 Individual scores unweight'!BJ79="","",'2017 Individual scores unweight'!BJ79*'2017 Individual scores weighted'!CL79)</f>
        <v>8257.4692307692312</v>
      </c>
      <c r="BK79" s="62">
        <f>IF('2017 Individual scores unweight'!BK79="","",'2017 Individual scores unweight'!BK79*'2017 Individual scores weighted'!CL79)</f>
        <v>6815.6888888888889</v>
      </c>
      <c r="BL79" s="62">
        <f>IF('2017 Individual scores unweight'!BL79="","",'2017 Individual scores unweight'!BL79*'2017 Individual scores weighted'!CL79)</f>
        <v>11665.313675213676</v>
      </c>
      <c r="BM79" s="62">
        <f>IF('2017 Individual scores unweight'!BM79="","",'2017 Individual scores unweight'!BM79*'2017 Individual scores weighted'!CL79)</f>
        <v>4325.3410256410252</v>
      </c>
      <c r="BN79" s="62">
        <f>IF('2017 Individual scores unweight'!BN79="","",'2017 Individual scores unweight'!BN79*'2017 Individual scores weighted'!CL79)</f>
        <v>3932.1282051282051</v>
      </c>
      <c r="BO79" s="62">
        <f>IF('2017 Individual scores unweight'!BO79="","",'2017 Individual scores unweight'!BO79*'2017 Individual scores weighted'!CL79)</f>
        <v>3145.7025641025643</v>
      </c>
      <c r="BP79" s="62">
        <f>IF('2017 Individual scores unweight'!BP79="","",'2017 Individual scores unweight'!BP79*'2017 Individual scores weighted'!CL79)</f>
        <v>3801.0572649572655</v>
      </c>
      <c r="BQ79" s="62">
        <f>IF('2017 Individual scores unweight'!BQ79="","",'2017 Individual scores unweight'!BQ79*'2017 Individual scores weighted'!CL79)</f>
        <v>3145.7025641025643</v>
      </c>
      <c r="BR79" s="62">
        <f>IF('2017 Individual scores unweight'!BR79="","",'2017 Individual scores unweight'!BR79*'2017 Individual scores weighted'!CL79)</f>
        <v>6684.6179487179497</v>
      </c>
      <c r="BS79" s="62">
        <f>IF('2017 Individual scores unweight'!BS79="","",'2017 Individual scores unweight'!BS79*'2017 Individual scores weighted'!CL79)</f>
        <v>8355.7724358974374</v>
      </c>
      <c r="BT79" s="62">
        <f>IF('2017 Individual scores unweight'!BT79="","",'2017 Individual scores unweight'!BT79*'2017 Individual scores weighted'!CL79)</f>
        <v>7208.901709401709</v>
      </c>
      <c r="BU79" s="62">
        <f>IF('2017 Individual scores unweight'!BU79="","",'2017 Individual scores unweight'!BU79*'2017 Individual scores weighted'!CL79)</f>
        <v>7077.8307692307699</v>
      </c>
      <c r="BV79" s="62">
        <f>IF('2017 Individual scores unweight'!BV79="","",'2017 Individual scores unweight'!BV79*'2017 Individual scores weighted'!CL79)</f>
        <v>9306.0367521367516</v>
      </c>
      <c r="BW79" s="62">
        <f>IF('2017 Individual scores unweight'!BW79="","",'2017 Individual scores unweight'!BW79*'2017 Individual scores weighted'!CL79)</f>
        <v>9830.3205128205136</v>
      </c>
      <c r="BX79" s="62">
        <f>IF('2017 Individual scores unweight'!BX79="","",'2017 Individual scores unweight'!BX79*'2017 Individual scores weighted'!CL79)</f>
        <v>12189.597435897436</v>
      </c>
      <c r="BY79" s="62">
        <f>IF('2017 Individual scores unweight'!BY79="","",'2017 Individual scores unweight'!BY79*'2017 Individual scores weighted'!CL79)</f>
        <v>11534.242735042737</v>
      </c>
      <c r="BZ79" s="62">
        <f>IF('2017 Individual scores unweight'!BZ79="","",'2017 Individual scores unweight'!BZ79*'2017 Individual scores weighted'!CL79)</f>
        <v>12320.668376068374</v>
      </c>
      <c r="CA79" s="62">
        <f>IF('2017 Individual scores unweight'!CA79="","",'2017 Individual scores unweight'!CA79*'2017 Individual scores weighted'!CL79)</f>
        <v>12713.881196581198</v>
      </c>
      <c r="CB79" s="62">
        <f>IF('2017 Individual scores unweight'!CB79="","",'2017 Individual scores unweight'!CB79*'2017 Individual scores weighted'!CL79)</f>
        <v>9437.1076923076926</v>
      </c>
      <c r="CC79" s="62">
        <f>IF('2017 Individual scores unweight'!CC79="","",'2017 Individual scores unweight'!CC79*'2017 Individual scores weighted'!CL79)</f>
        <v>7077.8307692307699</v>
      </c>
      <c r="CD79" s="62">
        <f>IF('2017 Individual scores unweight'!CD79="","",'2017 Individual scores unweight'!CD79*'2017 Individual scores weighted'!CL79)</f>
        <v>4718.5538461538463</v>
      </c>
      <c r="CE79" s="62">
        <f>IF('2017 Individual scores unweight'!CE79="","",'2017 Individual scores unweight'!CE79*'2017 Individual scores weighted'!CL79)</f>
        <v>5898.1923076923076</v>
      </c>
      <c r="CF79" s="62">
        <f>IF('2017 Individual scores unweight'!CF79="","",'2017 Individual scores unweight'!CF79*'2017 Individual scores weighted'!CL79)</f>
        <v>9437.1076923076926</v>
      </c>
      <c r="CG79" s="62">
        <f>IF('2017 Individual scores unweight'!CG79="","",'2017 Individual scores unweight'!CG79*'2017 Individual scores weighted'!CL79)</f>
        <v>7602.114529914531</v>
      </c>
      <c r="CH79" s="62">
        <f>IF('2017 Individual scores unweight'!CH79="","",'2017 Individual scores unweight'!CH79*'2017 Individual scores weighted'!CL79)</f>
        <v>12976.023076923077</v>
      </c>
      <c r="CI79" s="62">
        <f>IF('2017 Individual scores unweight'!CI79="","",'2017 Individual scores unweight'!CI79*'2017 Individual scores weighted'!CL79)</f>
        <v>9306.0367521367516</v>
      </c>
      <c r="CJ79" s="62">
        <f>IF('2017 Individual scores unweight'!CJ79="","",'2017 Individual scores unweight'!CJ79*'2017 Individual scores weighted'!CL79)</f>
        <v>15335.300000000001</v>
      </c>
      <c r="CK79" s="62">
        <f>IF('2017 Individual scores unweight'!CK79="","",'2017 Individual scores unweight'!CK79*'2017 Individual scores weighted'!CL79)</f>
        <v>10878.888034188036</v>
      </c>
      <c r="CL79">
        <v>153.35300000000001</v>
      </c>
    </row>
    <row r="80" spans="1:90">
      <c r="A80" s="60" t="s">
        <v>127</v>
      </c>
      <c r="B80" s="61" t="s">
        <v>194</v>
      </c>
      <c r="C80" s="62">
        <f>IF('2017 Individual scores unweight'!C80="","",'2017 Individual scores unweight'!C80*'2017 Individual scores weighted'!CL80)</f>
        <v>216087.59999999995</v>
      </c>
      <c r="D80" s="62">
        <f>IF('2017 Individual scores unweight'!D80="","",'2017 Individual scores unweight'!D80*'2017 Individual scores weighted'!CL80)</f>
        <v>150606.50909090909</v>
      </c>
      <c r="E80" s="62">
        <f>IF('2017 Individual scores unweight'!E80="","",'2017 Individual scores unweight'!E80*'2017 Individual scores weighted'!CL80)</f>
        <v>324131.39999999997</v>
      </c>
      <c r="F80" s="62">
        <f>IF('2017 Individual scores unweight'!F80="","",'2017 Individual scores unweight'!F80*'2017 Individual scores weighted'!CL80)</f>
        <v>177071.78333333333</v>
      </c>
      <c r="G80" s="62">
        <f>IF('2017 Individual scores unweight'!G80="","",'2017 Individual scores unweight'!G80*'2017 Individual scores weighted'!CL80)</f>
        <v>243098.55</v>
      </c>
      <c r="H80" s="62">
        <f>IF('2017 Individual scores unweight'!H80="","",'2017 Individual scores unweight'!H80*'2017 Individual scores weighted'!CL80)</f>
        <v>138055.96666666665</v>
      </c>
      <c r="I80" s="62">
        <f>IF('2017 Individual scores unweight'!I80="","",'2017 Individual scores unweight'!I80*'2017 Individual scores weighted'!CL80)</f>
        <v>270109.5</v>
      </c>
      <c r="J80" s="62">
        <f>IF('2017 Individual scores unweight'!J80="","",'2017 Individual scores unweight'!J80*'2017 Individual scores weighted'!CL80)</f>
        <v>150060.83333333334</v>
      </c>
      <c r="K80" s="62">
        <f>IF('2017 Individual scores unweight'!K80="","",'2017 Individual scores unweight'!K80*'2017 Individual scores weighted'!CL80)</f>
        <v>180073</v>
      </c>
      <c r="L80" s="62">
        <f>IF('2017 Individual scores unweight'!L80="","",'2017 Individual scores unweight'!L80*'2017 Individual scores weighted'!CL80)</f>
        <v>113584.5076923077</v>
      </c>
      <c r="M80" s="62">
        <f>IF('2017 Individual scores unweight'!M80="","",'2017 Individual scores unweight'!M80*'2017 Individual scores weighted'!CL80)</f>
        <v>81032.849999999991</v>
      </c>
      <c r="N80" s="62">
        <f>IF('2017 Individual scores unweight'!N80="","",'2017 Individual scores unweight'!N80*'2017 Individual scores weighted'!CL80)</f>
        <v>24009.733333333334</v>
      </c>
      <c r="O80" s="62">
        <f>IF('2017 Individual scores unweight'!O80="","",'2017 Individual scores unweight'!O80*'2017 Individual scores weighted'!CL80)</f>
        <v>99732.738461538465</v>
      </c>
      <c r="P80" s="62">
        <f>IF('2017 Individual scores unweight'!P80="","",'2017 Individual scores unweight'!P80*'2017 Individual scores weighted'!CL80)</f>
        <v>90036.5</v>
      </c>
      <c r="Q80" s="62">
        <f>IF('2017 Individual scores unweight'!Q80="","",'2017 Individual scores unweight'!Q80*'2017 Individual scores weighted'!CL80)</f>
        <v>299198.21538461535</v>
      </c>
      <c r="R80" s="62">
        <f>IF('2017 Individual scores unweight'!R80="","",'2017 Individual scores unweight'!R80*'2017 Individual scores weighted'!CL80)</f>
        <v>114046.23333333335</v>
      </c>
      <c r="S80" s="62">
        <f>IF('2017 Individual scores unweight'!S80="","",'2017 Individual scores unweight'!S80*'2017 Individual scores weighted'!CL80)</f>
        <v>172870.08</v>
      </c>
      <c r="T80" s="62">
        <f>IF('2017 Individual scores unweight'!T80="","",'2017 Individual scores unweight'!T80*'2017 Individual scores weighted'!CL80)</f>
        <v>95733.354909090893</v>
      </c>
      <c r="U80" s="62">
        <f>IF('2017 Individual scores unweight'!U80="","",'2017 Individual scores unweight'!U80*'2017 Individual scores weighted'!CL80)</f>
        <v>135054.75</v>
      </c>
      <c r="V80" s="62">
        <f>IF('2017 Individual scores unweight'!V80="","",'2017 Individual scores unweight'!V80*'2017 Individual scores weighted'!CL80)</f>
        <v>72029.2</v>
      </c>
      <c r="W80" s="62">
        <f>IF('2017 Individual scores unweight'!W80="","",'2017 Individual scores unweight'!W80*'2017 Individual scores weighted'!CL80)</f>
        <v>54021.899999999987</v>
      </c>
      <c r="X80" s="62">
        <f>IF('2017 Individual scores unweight'!X80="","",'2017 Individual scores unweight'!X80*'2017 Individual scores weighted'!CL80)</f>
        <v>50420.439999999988</v>
      </c>
      <c r="Y80" s="62">
        <f>IF('2017 Individual scores unweight'!Y80="","",'2017 Individual scores unweight'!Y80*'2017 Individual scores weighted'!CL80)</f>
        <v>108043.79999999997</v>
      </c>
      <c r="Z80" s="62">
        <f>IF('2017 Individual scores unweight'!Z80="","",'2017 Individual scores unweight'!Z80*'2017 Individual scores weighted'!CL80)</f>
        <v>49110.818181818184</v>
      </c>
      <c r="AA80" s="62">
        <f>IF('2017 Individual scores unweight'!AA80="","",'2017 Individual scores unweight'!AA80*'2017 Individual scores weighted'!CL80)</f>
        <v>297120.44999999995</v>
      </c>
      <c r="AB80" s="62">
        <f>IF('2017 Individual scores unweight'!AB80="","",'2017 Individual scores unweight'!AB80*'2017 Individual scores weighted'!CL80)</f>
        <v>134236.23636363636</v>
      </c>
      <c r="AC80" s="62">
        <f>IF('2017 Individual scores unweight'!AC80="","",'2017 Individual scores unweight'!AC80*'2017 Individual scores weighted'!CL80)</f>
        <v>270109.5</v>
      </c>
      <c r="AD80" s="62">
        <f>IF('2017 Individual scores unweight'!AD80="","",'2017 Individual scores unweight'!AD80*'2017 Individual scores weighted'!CL80)</f>
        <v>172870.08</v>
      </c>
      <c r="AE80" s="62">
        <f>IF('2017 Individual scores unweight'!AE80="","",'2017 Individual scores unweight'!AE80*'2017 Individual scores weighted'!CL80)</f>
        <v>130206.63076923075</v>
      </c>
      <c r="AF80" s="62">
        <f>IF('2017 Individual scores unweight'!AF80="","",'2017 Individual scores unweight'!AF80*'2017 Individual scores weighted'!CL80)</f>
        <v>121895.56923076922</v>
      </c>
      <c r="AG80" s="62">
        <f>IF('2017 Individual scores unweight'!AG80="","",'2017 Individual scores unweight'!AG80*'2017 Individual scores weighted'!CL80)</f>
        <v>144058.4</v>
      </c>
      <c r="AH80" s="62">
        <f>IF('2017 Individual scores unweight'!AH80="","",'2017 Individual scores unweight'!AH80*'2017 Individual scores weighted'!CL80)</f>
        <v>299198.21538461535</v>
      </c>
      <c r="AI80" s="62">
        <f>IF('2017 Individual scores unweight'!AI80="","",'2017 Individual scores unweight'!AI80*'2017 Individual scores weighted'!CL80)</f>
        <v>201081.51666666663</v>
      </c>
      <c r="AJ80" s="62">
        <f>IF('2017 Individual scores unweight'!AJ80="","",'2017 Individual scores unweight'!AJ80*'2017 Individual scores weighted'!CL80)</f>
        <v>243098.55</v>
      </c>
      <c r="AK80" s="62">
        <f>IF('2017 Individual scores unweight'!AK80="","",'2017 Individual scores unweight'!AK80*'2017 Individual scores weighted'!CL80)</f>
        <v>153062.04999999999</v>
      </c>
      <c r="AL80" s="62">
        <f>IF('2017 Individual scores unweight'!AL80="","",'2017 Individual scores unweight'!AL80*'2017 Individual scores weighted'!CL80)</f>
        <v>224398.66153846151</v>
      </c>
      <c r="AM80" s="62">
        <f>IF('2017 Individual scores unweight'!AM80="","",'2017 Individual scores unweight'!AM80*'2017 Individual scores weighted'!CL80)</f>
        <v>98221.636363636353</v>
      </c>
      <c r="AN80" s="62">
        <f>IF('2017 Individual scores unweight'!AN80="","",'2017 Individual scores unweight'!AN80*'2017 Individual scores weighted'!CL80)</f>
        <v>147332.45454545453</v>
      </c>
      <c r="AO80" s="62">
        <f>IF('2017 Individual scores unweight'!AO80="","",'2017 Individual scores unweight'!AO80*'2017 Individual scores weighted'!CL80)</f>
        <v>50420.439999999988</v>
      </c>
      <c r="AP80" s="62">
        <f>IF('2017 Individual scores unweight'!AP80="","",'2017 Individual scores unweight'!AP80*'2017 Individual scores weighted'!CL80)</f>
        <v>224398.66153846151</v>
      </c>
      <c r="AQ80" s="62">
        <f>IF('2017 Individual scores unweight'!AQ80="","",'2017 Individual scores unweight'!AQ80*'2017 Individual scores weighted'!CL80)</f>
        <v>102503.09230769231</v>
      </c>
      <c r="AR80" s="62">
        <f>IF('2017 Individual scores unweight'!AR80="","",'2017 Individual scores unweight'!AR80*'2017 Individual scores weighted'!CL80)</f>
        <v>135054.75</v>
      </c>
      <c r="AS80" s="62">
        <f>IF('2017 Individual scores unweight'!AS80="","",'2017 Individual scores unweight'!AS80*'2017 Individual scores weighted'!CL80)</f>
        <v>72029.2</v>
      </c>
      <c r="AT80" s="62">
        <f>IF('2017 Individual scores unweight'!AT80="","",'2017 Individual scores unweight'!AT80*'2017 Individual scores weighted'!CL80)</f>
        <v>166221.23076923075</v>
      </c>
      <c r="AU80" s="62">
        <f>IF('2017 Individual scores unweight'!AU80="","",'2017 Individual scores unweight'!AU80*'2017 Individual scores weighted'!CL80)</f>
        <v>119125.21538461537</v>
      </c>
      <c r="AV80" s="62">
        <f>IF('2017 Individual scores unweight'!AV80="","",'2017 Individual scores unweight'!AV80*'2017 Individual scores weighted'!CL80)</f>
        <v>108043.79999999997</v>
      </c>
      <c r="AW80" s="62">
        <f>IF('2017 Individual scores unweight'!AW80="","",'2017 Individual scores unweight'!AW80*'2017 Individual scores weighted'!CL80)</f>
        <v>85125.418181818182</v>
      </c>
      <c r="AX80" s="62">
        <f>IF('2017 Individual scores unweight'!AX80="","",'2017 Individual scores unweight'!AX80*'2017 Individual scores weighted'!CL80)</f>
        <v>66026.766666666663</v>
      </c>
      <c r="AY80" s="62">
        <f>IF('2017 Individual scores unweight'!AY80="","",'2017 Individual scores unweight'!AY80*'2017 Individual scores weighted'!CL80)</f>
        <v>160428.6727272727</v>
      </c>
      <c r="AZ80" s="62">
        <f>IF('2017 Individual scores unweight'!AZ80="","",'2017 Individual scores unweight'!AZ80*'2017 Individual scores weighted'!CL80)</f>
        <v>155583.07199999999</v>
      </c>
      <c r="BA80" s="62">
        <f>IF('2017 Individual scores unweight'!BA80="","",'2017 Individual scores unweight'!BA80*'2017 Individual scores weighted'!CL80)</f>
        <v>93572.478909090918</v>
      </c>
      <c r="BB80" s="62">
        <f>IF('2017 Individual scores unweight'!BB80="","",'2017 Individual scores unweight'!BB80*'2017 Individual scores weighted'!CL80)</f>
        <v>117865.96363636364</v>
      </c>
      <c r="BC80" s="62">
        <f>IF('2017 Individual scores unweight'!BC80="","",'2017 Individual scores unweight'!BC80*'2017 Individual scores weighted'!CL80)</f>
        <v>68755.145454545447</v>
      </c>
      <c r="BD80" s="62">
        <f>IF('2017 Individual scores unweight'!BD80="","",'2017 Individual scores unweight'!BD80*'2017 Individual scores weighted'!CL80)</f>
        <v>88399.472727272718</v>
      </c>
      <c r="BE80" s="62">
        <f>IF('2017 Individual scores unweight'!BE80="","",'2017 Individual scores unweight'!BE80*'2017 Individual scores weighted'!CL80)</f>
        <v>49110.818181818184</v>
      </c>
      <c r="BF80" s="62">
        <f>IF('2017 Individual scores unweight'!BF80="","",'2017 Individual scores unweight'!BF80*'2017 Individual scores weighted'!CL80)</f>
        <v>129652.56</v>
      </c>
      <c r="BG80" s="62">
        <f>IF('2017 Individual scores unweight'!BG80="","",'2017 Individual scores unweight'!BG80*'2017 Individual scores weighted'!CL80)</f>
        <v>65481.090909090912</v>
      </c>
      <c r="BH80" s="62">
        <f>IF('2017 Individual scores unweight'!BH80="","",'2017 Individual scores unweight'!BH80*'2017 Individual scores weighted'!CL80)</f>
        <v>235731.92727272728</v>
      </c>
      <c r="BI80" s="62">
        <f>IF('2017 Individual scores unweight'!BI80="","",'2017 Individual scores unweight'!BI80*'2017 Individual scores weighted'!CL80)</f>
        <v>169268.62</v>
      </c>
      <c r="BJ80" s="62">
        <f>IF('2017 Individual scores unweight'!BJ80="","",'2017 Individual scores unweight'!BJ80*'2017 Individual scores weighted'!CL80)</f>
        <v>206265.43636363634</v>
      </c>
      <c r="BK80" s="62">
        <f>IF('2017 Individual scores unweight'!BK80="","",'2017 Individual scores unweight'!BK80*'2017 Individual scores weighted'!CL80)</f>
        <v>115246.72</v>
      </c>
      <c r="BL80" s="62">
        <f>IF('2017 Individual scores unweight'!BL80="","",'2017 Individual scores unweight'!BL80*'2017 Individual scores weighted'!CL80)</f>
        <v>191139.30436363639</v>
      </c>
      <c r="BM80" s="62">
        <f>IF('2017 Individual scores unweight'!BM80="","",'2017 Individual scores unweight'!BM80*'2017 Individual scores weighted'!CL80)</f>
        <v>172870.08</v>
      </c>
      <c r="BN80" s="62">
        <f>IF('2017 Individual scores unweight'!BN80="","",'2017 Individual scores unweight'!BN80*'2017 Individual scores weighted'!CL80)</f>
        <v>183674.45999999996</v>
      </c>
      <c r="BO80" s="62">
        <f>IF('2017 Individual scores unweight'!BO80="","",'2017 Individual scores unweight'!BO80*'2017 Individual scores weighted'!CL80)</f>
        <v>68755.145454545447</v>
      </c>
      <c r="BP80" s="62">
        <f>IF('2017 Individual scores unweight'!BP80="","",'2017 Individual scores unweight'!BP80*'2017 Individual scores weighted'!CL80)</f>
        <v>106406.77272727274</v>
      </c>
      <c r="BQ80" s="62">
        <f>IF('2017 Individual scores unweight'!BQ80="","",'2017 Individual scores unweight'!BQ80*'2017 Individual scores weighted'!CL80)</f>
        <v>133254.02000000002</v>
      </c>
      <c r="BR80" s="62">
        <f>IF('2017 Individual scores unweight'!BR80="","",'2017 Individual scores unweight'!BR80*'2017 Individual scores weighted'!CL80)</f>
        <v>114591.90909090907</v>
      </c>
      <c r="BS80" s="62">
        <f>IF('2017 Individual scores unweight'!BS80="","",'2017 Individual scores unweight'!BS80*'2017 Individual scores weighted'!CL80)</f>
        <v>72029.2</v>
      </c>
      <c r="BT80" s="62">
        <f>IF('2017 Individual scores unweight'!BT80="","",'2017 Individual scores unweight'!BT80*'2017 Individual scores weighted'!CL80)</f>
        <v>19644.327272727267</v>
      </c>
      <c r="BU80" s="62">
        <f>IF('2017 Individual scores unweight'!BU80="","",'2017 Individual scores unweight'!BU80*'2017 Individual scores weighted'!CL80)</f>
        <v>36014.6</v>
      </c>
      <c r="BV80" s="62">
        <f>IF('2017 Individual scores unweight'!BV80="","",'2017 Individual scores unweight'!BV80*'2017 Individual scores weighted'!CL80)</f>
        <v>72029.2</v>
      </c>
      <c r="BW80" s="62">
        <f>IF('2017 Individual scores unweight'!BW80="","",'2017 Individual scores unweight'!BW80*'2017 Individual scores weighted'!CL80)</f>
        <v>160428.6727272727</v>
      </c>
      <c r="BX80" s="62">
        <f>IF('2017 Individual scores unweight'!BX80="","",'2017 Individual scores unweight'!BX80*'2017 Individual scores weighted'!CL80)</f>
        <v>141875.69696969693</v>
      </c>
      <c r="BY80" s="62">
        <f>IF('2017 Individual scores unweight'!BY80="","",'2017 Individual scores unweight'!BY80*'2017 Individual scores weighted'!CL80)</f>
        <v>42562.709090909084</v>
      </c>
      <c r="BZ80" s="62">
        <f>IF('2017 Individual scores unweight'!BZ80="","",'2017 Individual scores unweight'!BZ80*'2017 Individual scores weighted'!CL80)</f>
        <v>196443.27272727271</v>
      </c>
      <c r="CA80" s="62">
        <f>IF('2017 Individual scores unweight'!CA80="","",'2017 Individual scores unweight'!CA80*'2017 Individual scores weighted'!CL80)</f>
        <v>186621.10909090907</v>
      </c>
      <c r="CB80" s="62">
        <f>IF('2017 Individual scores unweight'!CB80="","",'2017 Individual scores unweight'!CB80*'2017 Individual scores weighted'!CL80)</f>
        <v>224398.66153846151</v>
      </c>
      <c r="CC80" s="62">
        <f>IF('2017 Individual scores unweight'!CC80="","",'2017 Individual scores unweight'!CC80*'2017 Individual scores weighted'!CL80)</f>
        <v>87035.283333333311</v>
      </c>
      <c r="CD80" s="62">
        <f>IF('2017 Individual scores unweight'!CD80="","",'2017 Individual scores unweight'!CD80*'2017 Individual scores weighted'!CL80)</f>
        <v>29466.49090909091</v>
      </c>
      <c r="CE80" s="62">
        <f>IF('2017 Individual scores unweight'!CE80="","",'2017 Individual scores unweight'!CE80*'2017 Individual scores weighted'!CL80)</f>
        <v>39616.060000000005</v>
      </c>
      <c r="CF80" s="62">
        <f>IF('2017 Individual scores unweight'!CF80="","",'2017 Individual scores unweight'!CF80*'2017 Individual scores weighted'!CL80)</f>
        <v>54021.899999999987</v>
      </c>
      <c r="CG80" s="62">
        <f>IF('2017 Individual scores unweight'!CG80="","",'2017 Individual scores unweight'!CG80*'2017 Individual scores weighted'!CL80)</f>
        <v>46818.979999999989</v>
      </c>
      <c r="CH80" s="62">
        <f>IF('2017 Individual scores unweight'!CH80="","",'2017 Individual scores unweight'!CH80*'2017 Individual scores weighted'!CL80)</f>
        <v>224398.66153846151</v>
      </c>
      <c r="CI80" s="62">
        <f>IF('2017 Individual scores unweight'!CI80="","",'2017 Individual scores unweight'!CI80*'2017 Individual scores weighted'!CL80)</f>
        <v>119125.21538461537</v>
      </c>
      <c r="CJ80" s="62">
        <f>IF('2017 Individual scores unweight'!CJ80="","",'2017 Individual scores unweight'!CJ80*'2017 Individual scores weighted'!CL80)</f>
        <v>299198.21538461535</v>
      </c>
      <c r="CK80" s="62">
        <f>IF('2017 Individual scores unweight'!CK80="","",'2017 Individual scores unweight'!CK80*'2017 Individual scores weighted'!CL80)</f>
        <v>160680.52307692307</v>
      </c>
      <c r="CL80">
        <v>3241.3139999999999</v>
      </c>
    </row>
    <row r="81" spans="1:90">
      <c r="A81" s="60" t="s">
        <v>127</v>
      </c>
      <c r="B81" s="61" t="s">
        <v>196</v>
      </c>
      <c r="C81" s="62">
        <f>IF('2017 Individual scores unweight'!C81="","",'2017 Individual scores unweight'!C81*'2017 Individual scores weighted'!CL81)</f>
        <v>117938.18181818181</v>
      </c>
      <c r="D81" s="62">
        <f>IF('2017 Individual scores unweight'!D81="","",'2017 Individual scores unweight'!D81*'2017 Individual scores weighted'!CL81)</f>
        <v>86487.999999999985</v>
      </c>
      <c r="E81" s="62">
        <f>IF('2017 Individual scores unweight'!E81="","",'2017 Individual scores unweight'!E81*'2017 Individual scores weighted'!CL81)</f>
        <v>259464</v>
      </c>
      <c r="F81" s="62">
        <f>IF('2017 Individual scores unweight'!F81="","",'2017 Individual scores unweight'!F81*'2017 Individual scores weighted'!CL81)</f>
        <v>126849.06666666667</v>
      </c>
      <c r="G81" s="62">
        <f>IF('2017 Individual scores unweight'!G81="","",'2017 Individual scores unweight'!G81*'2017 Individual scores weighted'!CL81)</f>
        <v>188701.09090909091</v>
      </c>
      <c r="H81" s="62">
        <f>IF('2017 Individual scores unweight'!H81="","",'2017 Individual scores unweight'!H81*'2017 Individual scores weighted'!CL81)</f>
        <v>76004.606060606049</v>
      </c>
      <c r="I81" s="62">
        <f>IF('2017 Individual scores unweight'!I81="","",'2017 Individual scores unweight'!I81*'2017 Individual scores weighted'!CL81)</f>
        <v>117938.18181818181</v>
      </c>
      <c r="J81" s="62">
        <f>IF('2017 Individual scores unweight'!J81="","",'2017 Individual scores unweight'!J81*'2017 Individual scores weighted'!CL81)</f>
        <v>60279.515151515145</v>
      </c>
      <c r="K81" s="62">
        <f>IF('2017 Individual scores unweight'!K81="","",'2017 Individual scores unweight'!K81*'2017 Individual scores weighted'!CL81)</f>
        <v>172975.99999999997</v>
      </c>
      <c r="L81" s="62">
        <f>IF('2017 Individual scores unweight'!L81="","",'2017 Individual scores unweight'!L81*'2017 Individual scores weighted'!CL81)</f>
        <v>156158.88888888888</v>
      </c>
      <c r="M81" s="62">
        <f>IF('2017 Individual scores unweight'!M81="","",'2017 Individual scores unweight'!M81*'2017 Individual scores weighted'!CL81)</f>
        <v>47175.272727272728</v>
      </c>
      <c r="N81" s="62">
        <f>IF('2017 Individual scores unweight'!N81="","",'2017 Individual scores unweight'!N81*'2017 Individual scores weighted'!CL81)</f>
        <v>46126.933333333334</v>
      </c>
      <c r="O81" s="62">
        <f>IF('2017 Individual scores unweight'!O81="","",'2017 Individual scores unweight'!O81*'2017 Individual scores weighted'!CL81)</f>
        <v>172975.99999999997</v>
      </c>
      <c r="P81" s="62">
        <f>IF('2017 Individual scores unweight'!P81="","",'2017 Individual scores unweight'!P81*'2017 Individual scores weighted'!CL81)</f>
        <v>67268.444444444438</v>
      </c>
      <c r="Q81" s="62">
        <f>IF('2017 Individual scores unweight'!Q81="","",'2017 Individual scores unweight'!Q81*'2017 Individual scores weighted'!CL81)</f>
        <v>86487.999999999985</v>
      </c>
      <c r="R81" s="62">
        <f>IF('2017 Individual scores unweight'!R81="","",'2017 Individual scores unweight'!R81*'2017 Individual scores weighted'!CL81)</f>
        <v>84085.555555555547</v>
      </c>
      <c r="S81" s="62">
        <f>IF('2017 Individual scores unweight'!S81="","",'2017 Individual scores unweight'!S81*'2017 Individual scores weighted'!CL81)</f>
        <v>101033.70909090911</v>
      </c>
      <c r="T81" s="62">
        <f>IF('2017 Individual scores unweight'!T81="","",'2017 Individual scores unweight'!T81*'2017 Individual scores weighted'!CL81)</f>
        <v>99207.851313131294</v>
      </c>
      <c r="U81" s="62">
        <f>IF('2017 Individual scores unweight'!U81="","",'2017 Individual scores unweight'!U81*'2017 Individual scores weighted'!CL81)</f>
        <v>129732</v>
      </c>
      <c r="V81" s="62">
        <f>IF('2017 Individual scores unweight'!V81="","",'2017 Individual scores unweight'!V81*'2017 Individual scores weighted'!CL81)</f>
        <v>110512.44444444442</v>
      </c>
      <c r="W81" s="62">
        <f>IF('2017 Individual scores unweight'!W81="","",'2017 Individual scores unweight'!W81*'2017 Individual scores weighted'!CL81)</f>
        <v>47175.272727272728</v>
      </c>
      <c r="X81" s="62">
        <f>IF('2017 Individual scores unweight'!X81="","",'2017 Individual scores unweight'!X81*'2017 Individual scores weighted'!CL81)</f>
        <v>60541.599999999991</v>
      </c>
      <c r="Y81" s="62">
        <f>IF('2017 Individual scores unweight'!Y81="","",'2017 Individual scores unweight'!Y81*'2017 Individual scores weighted'!CL81)</f>
        <v>47175.272727272728</v>
      </c>
      <c r="Z81" s="62">
        <f>IF('2017 Individual scores unweight'!Z81="","",'2017 Individual scores unweight'!Z81*'2017 Individual scores weighted'!CL81)</f>
        <v>76004.606060606049</v>
      </c>
      <c r="AA81" s="62">
        <f>IF('2017 Individual scores unweight'!AA81="","",'2017 Individual scores unweight'!AA81*'2017 Individual scores weighted'!CL81)</f>
        <v>129732</v>
      </c>
      <c r="AB81" s="62">
        <f>IF('2017 Individual scores unweight'!AB81="","",'2017 Individual scores unweight'!AB81*'2017 Individual scores weighted'!CL81)</f>
        <v>115317.33333333333</v>
      </c>
      <c r="AC81" s="62">
        <f>IF('2017 Individual scores unweight'!AC81="","",'2017 Individual scores unweight'!AC81*'2017 Individual scores weighted'!CL81)</f>
        <v>151354</v>
      </c>
      <c r="AD81" s="62">
        <f>IF('2017 Individual scores unweight'!AD81="","",'2017 Individual scores unweight'!AD81*'2017 Individual scores weighted'!CL81)</f>
        <v>133663.27272727274</v>
      </c>
      <c r="AE81" s="62">
        <f>IF('2017 Individual scores unweight'!AE81="","",'2017 Individual scores unweight'!AE81*'2017 Individual scores weighted'!CL81)</f>
        <v>105707.55555555555</v>
      </c>
      <c r="AF81" s="62">
        <f>IF('2017 Individual scores unweight'!AF81="","",'2017 Individual scores unweight'!AF81*'2017 Individual scores weighted'!CL81)</f>
        <v>108109.99999999999</v>
      </c>
      <c r="AG81" s="62">
        <f>IF('2017 Individual scores unweight'!AG81="","",'2017 Individual scores unweight'!AG81*'2017 Individual scores weighted'!CL81)</f>
        <v>110512.44444444442</v>
      </c>
      <c r="AH81" s="62">
        <f>IF('2017 Individual scores unweight'!AH81="","",'2017 Individual scores unweight'!AH81*'2017 Individual scores weighted'!CL81)</f>
        <v>212288.72727272729</v>
      </c>
      <c r="AI81" s="62">
        <f>IF('2017 Individual scores unweight'!AI81="","",'2017 Individual scores unweight'!AI81*'2017 Individual scores weighted'!CL81)</f>
        <v>133663.27272727274</v>
      </c>
      <c r="AJ81" s="62">
        <f>IF('2017 Individual scores unweight'!AJ81="","",'2017 Individual scores unweight'!AJ81*'2017 Individual scores weighted'!CL81)</f>
        <v>129732</v>
      </c>
      <c r="AK81" s="62">
        <f>IF('2017 Individual scores unweight'!AK81="","",'2017 Individual scores unweight'!AK81*'2017 Individual scores weighted'!CL81)</f>
        <v>83605.066666666666</v>
      </c>
      <c r="AL81" s="62">
        <f>IF('2017 Individual scores unweight'!AL81="","",'2017 Individual scores unweight'!AL81*'2017 Individual scores weighted'!CL81)</f>
        <v>141525.81818181815</v>
      </c>
      <c r="AM81" s="62">
        <f>IF('2017 Individual scores unweight'!AM81="","",'2017 Individual scores unweight'!AM81*'2017 Individual scores weighted'!CL81)</f>
        <v>65521.21212121212</v>
      </c>
      <c r="AN81" s="62">
        <f>IF('2017 Individual scores unweight'!AN81="","",'2017 Individual scores unweight'!AN81*'2017 Individual scores weighted'!CL81)</f>
        <v>43243.999999999993</v>
      </c>
      <c r="AO81" s="62">
        <f>IF('2017 Individual scores unweight'!AO81="","",'2017 Individual scores unweight'!AO81*'2017 Individual scores weighted'!CL81)</f>
        <v>51892.799999999988</v>
      </c>
      <c r="AP81" s="62">
        <f>IF('2017 Individual scores unweight'!AP81="","",'2017 Individual scores unweight'!AP81*'2017 Individual scores weighted'!CL81)</f>
        <v>117938.18181818181</v>
      </c>
      <c r="AQ81" s="62">
        <f>IF('2017 Individual scores unweight'!AQ81="","",'2017 Individual scores unweight'!AQ81*'2017 Individual scores weighted'!CL81)</f>
        <v>57658.666666666664</v>
      </c>
      <c r="AR81" s="62">
        <f>IF('2017 Individual scores unweight'!AR81="","",'2017 Individual scores unweight'!AR81*'2017 Individual scores weighted'!CL81)</f>
        <v>43243.999999999993</v>
      </c>
      <c r="AS81" s="62">
        <f>IF('2017 Individual scores unweight'!AS81="","",'2017 Individual scores unweight'!AS81*'2017 Individual scores weighted'!CL81)</f>
        <v>23063.466666666667</v>
      </c>
      <c r="AT81" s="62">
        <f>IF('2017 Individual scores unweight'!AT81="","",'2017 Individual scores unweight'!AT81*'2017 Individual scores weighted'!CL81)</f>
        <v>146549.11111111109</v>
      </c>
      <c r="AU81" s="62">
        <f>IF('2017 Individual scores unweight'!AU81="","",'2017 Individual scores unweight'!AU81*'2017 Individual scores weighted'!CL81)</f>
        <v>105707.55555555555</v>
      </c>
      <c r="AV81" s="62">
        <f>IF('2017 Individual scores unweight'!AV81="","",'2017 Individual scores unweight'!AV81*'2017 Individual scores weighted'!CL81)</f>
        <v>81683.111111111109</v>
      </c>
      <c r="AW81" s="62">
        <f>IF('2017 Individual scores unweight'!AW81="","",'2017 Individual scores unweight'!AW81*'2017 Individual scores weighted'!CL81)</f>
        <v>104833.93939393941</v>
      </c>
      <c r="AX81" s="62">
        <f>IF('2017 Individual scores unweight'!AX81="","",'2017 Individual scores unweight'!AX81*'2017 Individual scores weighted'!CL81)</f>
        <v>57658.666666666664</v>
      </c>
      <c r="AY81" s="62">
        <f>IF('2017 Individual scores unweight'!AY81="","",'2017 Individual scores unweight'!AY81*'2017 Individual scores weighted'!CL81)</f>
        <v>91292.888888888905</v>
      </c>
      <c r="AZ81" s="62">
        <f>IF('2017 Individual scores unweight'!AZ81="","",'2017 Individual scores unweight'!AZ81*'2017 Individual scores weighted'!CL81)</f>
        <v>181624.8</v>
      </c>
      <c r="BA81" s="62">
        <f>IF('2017 Individual scores unweight'!BA81="","",'2017 Individual scores unweight'!BA81*'2017 Individual scores weighted'!CL81)</f>
        <v>117833.34787878787</v>
      </c>
      <c r="BB81" s="62">
        <f>IF('2017 Individual scores unweight'!BB81="","",'2017 Individual scores unweight'!BB81*'2017 Individual scores weighted'!CL81)</f>
        <v>235876.36363636362</v>
      </c>
      <c r="BC81" s="62">
        <f>IF('2017 Individual scores unweight'!BC81="","",'2017 Individual scores unweight'!BC81*'2017 Individual scores weighted'!CL81)</f>
        <v>115317.33333333333</v>
      </c>
      <c r="BD81" s="62">
        <f>IF('2017 Individual scores unweight'!BD81="","",'2017 Individual scores unweight'!BD81*'2017 Individual scores weighted'!CL81)</f>
        <v>212288.72727272729</v>
      </c>
      <c r="BE81" s="62">
        <f>IF('2017 Individual scores unweight'!BE81="","",'2017 Individual scores unweight'!BE81*'2017 Individual scores weighted'!CL81)</f>
        <v>118200.26666666665</v>
      </c>
      <c r="BF81" s="62">
        <f>IF('2017 Individual scores unweight'!BF81="","",'2017 Individual scores unweight'!BF81*'2017 Individual scores weighted'!CL81)</f>
        <v>117938.18181818181</v>
      </c>
      <c r="BG81" s="62">
        <f>IF('2017 Individual scores unweight'!BG81="","",'2017 Individual scores unweight'!BG81*'2017 Individual scores weighted'!CL81)</f>
        <v>95136.799999999988</v>
      </c>
      <c r="BH81" s="62">
        <f>IF('2017 Individual scores unweight'!BH81="","",'2017 Individual scores unweight'!BH81*'2017 Individual scores weighted'!CL81)</f>
        <v>129732</v>
      </c>
      <c r="BI81" s="62">
        <f>IF('2017 Individual scores unweight'!BI81="","",'2017 Individual scores unweight'!BI81*'2017 Individual scores weighted'!CL81)</f>
        <v>98019.733333333337</v>
      </c>
      <c r="BJ81" s="62">
        <f>IF('2017 Individual scores unweight'!BJ81="","",'2017 Individual scores unweight'!BJ81*'2017 Individual scores weighted'!CL81)</f>
        <v>212288.72727272729</v>
      </c>
      <c r="BK81" s="62">
        <f>IF('2017 Individual scores unweight'!BK81="","",'2017 Individual scores unweight'!BK81*'2017 Individual scores weighted'!CL81)</f>
        <v>162492.60606060605</v>
      </c>
      <c r="BL81" s="62">
        <f>IF('2017 Individual scores unweight'!BL81="","",'2017 Individual scores unweight'!BL81*'2017 Individual scores weighted'!CL81)</f>
        <v>169263.13131313134</v>
      </c>
      <c r="BM81" s="62">
        <f>IF('2017 Individual scores unweight'!BM81="","",'2017 Individual scores unweight'!BM81*'2017 Individual scores weighted'!CL81)</f>
        <v>124927.11111111109</v>
      </c>
      <c r="BN81" s="62">
        <f>IF('2017 Individual scores unweight'!BN81="","",'2017 Individual scores unweight'!BN81*'2017 Individual scores weighted'!CL81)</f>
        <v>120122.22222222222</v>
      </c>
      <c r="BO81" s="62">
        <f>IF('2017 Individual scores unweight'!BO81="","",'2017 Individual scores unweight'!BO81*'2017 Individual scores weighted'!CL81)</f>
        <v>49796.121212121208</v>
      </c>
      <c r="BP81" s="62">
        <f>IF('2017 Individual scores unweight'!BP81="","",'2017 Individual scores unweight'!BP81*'2017 Individual scores weighted'!CL81)</f>
        <v>74475.777777777781</v>
      </c>
      <c r="BQ81" s="62">
        <f>IF('2017 Individual scores unweight'!BQ81="","",'2017 Individual scores unweight'!BQ81*'2017 Individual scores weighted'!CL81)</f>
        <v>81683.111111111109</v>
      </c>
      <c r="BR81" s="62">
        <f>IF('2017 Individual scores unweight'!BR81="","",'2017 Individual scores unweight'!BR81*'2017 Individual scores weighted'!CL81)</f>
        <v>52416.969696969703</v>
      </c>
      <c r="BS81" s="62">
        <f>IF('2017 Individual scores unweight'!BS81="","",'2017 Individual scores unweight'!BS81*'2017 Individual scores weighted'!CL81)</f>
        <v>60607.121212121201</v>
      </c>
      <c r="BT81" s="62">
        <f>IF('2017 Individual scores unweight'!BT81="","",'2017 Individual scores unweight'!BT81*'2017 Individual scores weighted'!CL81)</f>
        <v>41933.57575757576</v>
      </c>
      <c r="BU81" s="62">
        <f>IF('2017 Individual scores unweight'!BU81="","",'2017 Individual scores unweight'!BU81*'2017 Individual scores weighted'!CL81)</f>
        <v>41933.57575757576</v>
      </c>
      <c r="BV81" s="62">
        <f>IF('2017 Individual scores unweight'!BV81="","",'2017 Individual scores unweight'!BV81*'2017 Individual scores weighted'!CL81)</f>
        <v>62463.555555555547</v>
      </c>
      <c r="BW81" s="62">
        <f>IF('2017 Individual scores unweight'!BW81="","",'2017 Individual scores unweight'!BW81*'2017 Individual scores weighted'!CL81)</f>
        <v>96097.777777777752</v>
      </c>
      <c r="BX81" s="62">
        <f>IF('2017 Individual scores unweight'!BX81="","",'2017 Individual scores unweight'!BX81*'2017 Individual scores weighted'!CL81)</f>
        <v>143273.05050505049</v>
      </c>
      <c r="BY81" s="62">
        <f>IF('2017 Individual scores unweight'!BY81="","",'2017 Individual scores unweight'!BY81*'2017 Individual scores weighted'!CL81)</f>
        <v>167734.30303030304</v>
      </c>
      <c r="BZ81" s="62">
        <f>IF('2017 Individual scores unweight'!BZ81="","",'2017 Individual scores unweight'!BZ81*'2017 Individual scores weighted'!CL81)</f>
        <v>131042.42424242424</v>
      </c>
      <c r="CA81" s="62">
        <f>IF('2017 Individual scores unweight'!CA81="","",'2017 Individual scores unweight'!CA81*'2017 Individual scores weighted'!CL81)</f>
        <v>131042.42424242424</v>
      </c>
      <c r="CB81" s="62">
        <f>IF('2017 Individual scores unweight'!CB81="","",'2017 Individual scores unweight'!CB81*'2017 Individual scores weighted'!CL81)</f>
        <v>47175.272727272728</v>
      </c>
      <c r="CC81" s="62">
        <f>IF('2017 Individual scores unweight'!CC81="","",'2017 Individual scores unweight'!CC81*'2017 Individual scores weighted'!CL81)</f>
        <v>54775.73333333333</v>
      </c>
      <c r="CD81" s="62">
        <f>IF('2017 Individual scores unweight'!CD81="","",'2017 Individual scores unweight'!CD81*'2017 Individual scores weighted'!CL81)</f>
        <v>0</v>
      </c>
      <c r="CE81" s="62">
        <f>IF('2017 Individual scores unweight'!CE81="","",'2017 Individual scores unweight'!CE81*'2017 Individual scores weighted'!CL81)</f>
        <v>54775.73333333333</v>
      </c>
      <c r="CF81" s="62">
        <f>IF('2017 Individual scores unweight'!CF81="","",'2017 Individual scores unweight'!CF81*'2017 Individual scores weighted'!CL81)</f>
        <v>21621.999999999996</v>
      </c>
      <c r="CG81" s="62">
        <f>IF('2017 Individual scores unweight'!CG81="","",'2017 Individual scores unweight'!CG81*'2017 Individual scores weighted'!CL81)</f>
        <v>49796.121212121208</v>
      </c>
      <c r="CH81" s="62">
        <f>IF('2017 Individual scores unweight'!CH81="","",'2017 Individual scores unweight'!CH81*'2017 Individual scores weighted'!CL81)</f>
        <v>86487.999999999985</v>
      </c>
      <c r="CI81" s="62">
        <f>IF('2017 Individual scores unweight'!CI81="","",'2017 Individual scores unweight'!CI81*'2017 Individual scores weighted'!CL81)</f>
        <v>49796.121212121208</v>
      </c>
      <c r="CJ81" s="62">
        <f>IF('2017 Individual scores unweight'!CJ81="","",'2017 Individual scores unweight'!CJ81*'2017 Individual scores weighted'!CL81)</f>
        <v>151354</v>
      </c>
      <c r="CK81" s="62">
        <f>IF('2017 Individual scores unweight'!CK81="","",'2017 Individual scores unweight'!CK81*'2017 Individual scores weighted'!CL81)</f>
        <v>91729.696969696961</v>
      </c>
      <c r="CL81">
        <v>2594.64</v>
      </c>
    </row>
    <row r="82" spans="1:90">
      <c r="A82" s="60" t="s">
        <v>110</v>
      </c>
      <c r="B82" s="61" t="s">
        <v>197</v>
      </c>
      <c r="C82" s="62">
        <f>IF('2017 Individual scores unweight'!C82="","",'2017 Individual scores unweight'!C82*'2017 Individual scores weighted'!CL82)</f>
        <v>311174.61666666664</v>
      </c>
      <c r="D82" s="62">
        <f>IF('2017 Individual scores unweight'!D82="","",'2017 Individual scores unweight'!D82*'2017 Individual scores weighted'!CL82)</f>
        <v>243012.55777777772</v>
      </c>
      <c r="E82" s="62">
        <f>IF('2017 Individual scores unweight'!E82="","",'2017 Individual scores unweight'!E82*'2017 Individual scores weighted'!CL82)</f>
        <v>444535.16666666669</v>
      </c>
      <c r="F82" s="62">
        <f>IF('2017 Individual scores unweight'!F82="","",'2017 Individual scores unweight'!F82*'2017 Individual scores weighted'!CL82)</f>
        <v>350239.82828282827</v>
      </c>
      <c r="G82" s="62">
        <f>IF('2017 Individual scores unweight'!G82="","",'2017 Individual scores unweight'!G82*'2017 Individual scores weighted'!CL82)</f>
        <v>400081.64999999997</v>
      </c>
      <c r="H82" s="62">
        <f>IF('2017 Individual scores unweight'!H82="","",'2017 Individual scores unweight'!H82*'2017 Individual scores weighted'!CL82)</f>
        <v>308211.04888888885</v>
      </c>
      <c r="I82" s="62">
        <f>IF('2017 Individual scores unweight'!I82="","",'2017 Individual scores unweight'!I82*'2017 Individual scores weighted'!CL82)</f>
        <v>387957.96363636362</v>
      </c>
      <c r="J82" s="62">
        <f>IF('2017 Individual scores unweight'!J82="","",'2017 Individual scores unweight'!J82*'2017 Individual scores weighted'!CL82)</f>
        <v>278575.37111111108</v>
      </c>
      <c r="K82" s="62">
        <f>IF('2017 Individual scores unweight'!K82="","",'2017 Individual scores unweight'!K82*'2017 Individual scores weighted'!CL82)</f>
        <v>431834.16190476192</v>
      </c>
      <c r="L82" s="62">
        <f>IF('2017 Individual scores unweight'!L82="","",'2017 Individual scores unweight'!L82*'2017 Individual scores weighted'!CL82)</f>
        <v>396662.1487179487</v>
      </c>
      <c r="M82" s="62">
        <f>IF('2017 Individual scores unweight'!M82="","",'2017 Individual scores unweight'!M82*'2017 Individual scores weighted'!CL82)</f>
        <v>177814.06666666662</v>
      </c>
      <c r="N82" s="62">
        <f>IF('2017 Individual scores unweight'!N82="","",'2017 Individual scores unweight'!N82*'2017 Individual scores weighted'!CL82)</f>
        <v>246204.09230769228</v>
      </c>
      <c r="O82" s="62">
        <f>IF('2017 Individual scores unweight'!O82="","",'2017 Individual scores unweight'!O82*'2017 Individual scores weighted'!CL82)</f>
        <v>462316.5733333333</v>
      </c>
      <c r="P82" s="62">
        <f>IF('2017 Individual scores unweight'!P82="","",'2017 Individual scores unweight'!P82*'2017 Individual scores weighted'!CL82)</f>
        <v>331919.59111111105</v>
      </c>
      <c r="Q82" s="62">
        <f>IF('2017 Individual scores unweight'!Q82="","",'2017 Individual scores unweight'!Q82*'2017 Individual scores weighted'!CL82)</f>
        <v>426753.75999999995</v>
      </c>
      <c r="R82" s="62">
        <f>IF('2017 Individual scores unweight'!R82="","",'2017 Individual scores unweight'!R82*'2017 Individual scores weighted'!CL82)</f>
        <v>339822.43851851847</v>
      </c>
      <c r="S82" s="62">
        <f>IF('2017 Individual scores unweight'!S82="","",'2017 Individual scores unweight'!S82*'2017 Individual scores weighted'!CL82)</f>
        <v>248939.69333333333</v>
      </c>
      <c r="T82" s="62">
        <f>IF('2017 Individual scores unweight'!T82="","",'2017 Individual scores unweight'!T82*'2017 Individual scores weighted'!CL82)</f>
        <v>300080.23472934467</v>
      </c>
      <c r="U82" s="62">
        <f>IF('2017 Individual scores unweight'!U82="","",'2017 Individual scores unweight'!U82*'2017 Individual scores weighted'!CL82)</f>
        <v>284502.50666666665</v>
      </c>
      <c r="V82" s="62">
        <f>IF('2017 Individual scores unweight'!V82="","",'2017 Individual scores unweight'!V82*'2017 Individual scores weighted'!CL82)</f>
        <v>310034.78290598287</v>
      </c>
      <c r="W82" s="62">
        <f>IF('2017 Individual scores unweight'!W82="","",'2017 Individual scores unweight'!W82*'2017 Individual scores weighted'!CL82)</f>
        <v>213376.87999999998</v>
      </c>
      <c r="X82" s="62">
        <f>IF('2017 Individual scores unweight'!X82="","",'2017 Individual scores unweight'!X82*'2017 Individual scores weighted'!CL82)</f>
        <v>339463.2181818182</v>
      </c>
      <c r="Y82" s="62">
        <f>IF('2017 Individual scores unweight'!Y82="","",'2017 Individual scores unweight'!Y82*'2017 Individual scores weighted'!CL82)</f>
        <v>177814.06666666662</v>
      </c>
      <c r="Z82" s="62">
        <f>IF('2017 Individual scores unweight'!Z82="","",'2017 Individual scores unweight'!Z82*'2017 Individual scores weighted'!CL82)</f>
        <v>253250.3373737373</v>
      </c>
      <c r="AA82" s="62">
        <f>IF('2017 Individual scores unweight'!AA82="","",'2017 Individual scores unweight'!AA82*'2017 Individual scores weighted'!CL82)</f>
        <v>284502.50666666665</v>
      </c>
      <c r="AB82" s="62">
        <f>IF('2017 Individual scores unweight'!AB82="","",'2017 Individual scores unweight'!AB82*'2017 Individual scores weighted'!CL82)</f>
        <v>271660.37962962961</v>
      </c>
      <c r="AC82" s="62">
        <f>IF('2017 Individual scores unweight'!AC82="","",'2017 Individual scores unweight'!AC82*'2017 Individual scores weighted'!CL82)</f>
        <v>284502.50666666665</v>
      </c>
      <c r="AD82" s="62">
        <f>IF('2017 Individual scores unweight'!AD82="","",'2017 Individual scores unweight'!AD82*'2017 Individual scores weighted'!CL82)</f>
        <v>325992.45555555553</v>
      </c>
      <c r="AE82" s="62">
        <f>IF('2017 Individual scores unweight'!AE82="","",'2017 Individual scores unweight'!AE82*'2017 Individual scores weighted'!CL82)</f>
        <v>379336.67555555556</v>
      </c>
      <c r="AF82" s="62">
        <f>IF('2017 Individual scores unweight'!AF82="","",'2017 Individual scores unweight'!AF82*'2017 Individual scores weighted'!CL82)</f>
        <v>347725.28592592583</v>
      </c>
      <c r="AG82" s="62">
        <f>IF('2017 Individual scores unweight'!AG82="","",'2017 Individual scores unweight'!AG82*'2017 Individual scores weighted'!CL82)</f>
        <v>347725.28592592583</v>
      </c>
      <c r="AH82" s="62">
        <f>IF('2017 Individual scores unweight'!AH82="","",'2017 Individual scores unweight'!AH82*'2017 Individual scores weighted'!CL82)</f>
        <v>488988.68333333323</v>
      </c>
      <c r="AI82" s="62">
        <f>IF('2017 Individual scores unweight'!AI82="","",'2017 Individual scores unweight'!AI82*'2017 Individual scores weighted'!CL82)</f>
        <v>341950.12820512819</v>
      </c>
      <c r="AJ82" s="62">
        <f>IF('2017 Individual scores unweight'!AJ82="","",'2017 Individual scores unweight'!AJ82*'2017 Individual scores weighted'!CL82)</f>
        <v>426753.75999999995</v>
      </c>
      <c r="AK82" s="62">
        <f>IF('2017 Individual scores unweight'!AK82="","",'2017 Individual scores unweight'!AK82*'2017 Individual scores weighted'!CL82)</f>
        <v>334459.79206349206</v>
      </c>
      <c r="AL82" s="62">
        <f>IF('2017 Individual scores unweight'!AL82="","",'2017 Individual scores unweight'!AL82*'2017 Individual scores weighted'!CL82)</f>
        <v>410340.15384615387</v>
      </c>
      <c r="AM82" s="62">
        <f>IF('2017 Individual scores unweight'!AM82="","",'2017 Individual scores unweight'!AM82*'2017 Individual scores weighted'!CL82)</f>
        <v>337390.79316239315</v>
      </c>
      <c r="AN82" s="62">
        <f>IF('2017 Individual scores unweight'!AN82="","",'2017 Individual scores unweight'!AN82*'2017 Individual scores weighted'!CL82)</f>
        <v>76206.028571428556</v>
      </c>
      <c r="AO82" s="62">
        <f>IF('2017 Individual scores unweight'!AO82="","",'2017 Individual scores unweight'!AO82*'2017 Individual scores weighted'!CL82)</f>
        <v>188590.67676767672</v>
      </c>
      <c r="AP82" s="62">
        <f>IF('2017 Individual scores unweight'!AP82="","",'2017 Individual scores unweight'!AP82*'2017 Individual scores weighted'!CL82)</f>
        <v>391190.9466666666</v>
      </c>
      <c r="AQ82" s="62">
        <f>IF('2017 Individual scores unweight'!AQ82="","",'2017 Individual scores unweight'!AQ82*'2017 Individual scores weighted'!CL82)</f>
        <v>346509.46324786323</v>
      </c>
      <c r="AR82" s="62">
        <f>IF('2017 Individual scores unweight'!AR82="","",'2017 Individual scores unweight'!AR82*'2017 Individual scores weighted'!CL82)</f>
        <v>248939.6933333333</v>
      </c>
      <c r="AS82" s="62">
        <f>IF('2017 Individual scores unweight'!AS82="","",'2017 Individual scores unweight'!AS82*'2017 Individual scores weighted'!CL82)</f>
        <v>301296.05740740732</v>
      </c>
      <c r="AT82" s="62">
        <f>IF('2017 Individual scores unweight'!AT82="","",'2017 Individual scores unweight'!AT82*'2017 Individual scores weighted'!CL82)</f>
        <v>347725.28592592583</v>
      </c>
      <c r="AU82" s="62">
        <f>IF('2017 Individual scores unweight'!AU82="","",'2017 Individual scores unweight'!AU82*'2017 Individual scores weighted'!CL82)</f>
        <v>367482.4044444444</v>
      </c>
      <c r="AV82" s="62">
        <f>IF('2017 Individual scores unweight'!AV82="","",'2017 Individual scores unweight'!AV82*'2017 Individual scores weighted'!CL82)</f>
        <v>335871.01481481479</v>
      </c>
      <c r="AW82" s="62">
        <f>IF('2017 Individual scores unweight'!AW82="","",'2017 Individual scores unweight'!AW82*'2017 Individual scores weighted'!CL82)</f>
        <v>448768.83492063486</v>
      </c>
      <c r="AX82" s="62">
        <f>IF('2017 Individual scores unweight'!AX82="","",'2017 Individual scores unweight'!AX82*'2017 Individual scores weighted'!CL82)</f>
        <v>448768.83492063486</v>
      </c>
      <c r="AY82" s="62">
        <f>IF('2017 Individual scores unweight'!AY82="","",'2017 Individual scores unweight'!AY82*'2017 Individual scores weighted'!CL82)</f>
        <v>376796.47460317455</v>
      </c>
      <c r="AZ82" s="62">
        <f>IF('2017 Individual scores unweight'!AZ82="","",'2017 Individual scores unweight'!AZ82*'2017 Individual scores weighted'!CL82)</f>
        <v>362857.93604395597</v>
      </c>
      <c r="BA82" s="62">
        <f>IF('2017 Individual scores unweight'!BA82="","",'2017 Individual scores unweight'!BA82*'2017 Individual scores weighted'!CL82)</f>
        <v>361631.25780626776</v>
      </c>
      <c r="BB82" s="62">
        <f>IF('2017 Individual scores unweight'!BB82="","",'2017 Individual scores unweight'!BB82*'2017 Individual scores weighted'!CL82)</f>
        <v>342927.12857142859</v>
      </c>
      <c r="BC82" s="62">
        <f>IF('2017 Individual scores unweight'!BC82="","",'2017 Individual scores unweight'!BC82*'2017 Individual scores weighted'!CL82)</f>
        <v>337390.79316239315</v>
      </c>
      <c r="BD82" s="62">
        <f>IF('2017 Individual scores unweight'!BD82="","",'2017 Individual scores unweight'!BD82*'2017 Individual scores weighted'!CL82)</f>
        <v>328272.12307692308</v>
      </c>
      <c r="BE82" s="62">
        <f>IF('2017 Individual scores unweight'!BE82="","",'2017 Individual scores unweight'!BE82*'2017 Individual scores weighted'!CL82)</f>
        <v>330931.7351851851</v>
      </c>
      <c r="BF82" s="62">
        <f>IF('2017 Individual scores unweight'!BF82="","",'2017 Individual scores unweight'!BF82*'2017 Individual scores weighted'!CL82)</f>
        <v>342927.12857142859</v>
      </c>
      <c r="BG82" s="62">
        <f>IF('2017 Individual scores unweight'!BG82="","",'2017 Individual scores unweight'!BG82*'2017 Individual scores weighted'!CL82)</f>
        <v>396662.1487179487</v>
      </c>
      <c r="BH82" s="62">
        <f>IF('2017 Individual scores unweight'!BH82="","",'2017 Individual scores unweight'!BH82*'2017 Individual scores weighted'!CL82)</f>
        <v>381030.14285714284</v>
      </c>
      <c r="BI82" s="62">
        <f>IF('2017 Individual scores unweight'!BI82="","",'2017 Individual scores unweight'!BI82*'2017 Individual scores weighted'!CL82)</f>
        <v>378424.80854700855</v>
      </c>
      <c r="BJ82" s="62">
        <f>IF('2017 Individual scores unweight'!BJ82="","",'2017 Individual scores unweight'!BJ82*'2017 Individual scores weighted'!CL82)</f>
        <v>419133.15714285709</v>
      </c>
      <c r="BK82" s="62">
        <f>IF('2017 Individual scores unweight'!BK82="","",'2017 Individual scores unweight'!BK82*'2017 Individual scores weighted'!CL82)</f>
        <v>364746.80341880338</v>
      </c>
      <c r="BL82" s="62">
        <f>IF('2017 Individual scores unweight'!BL82="","",'2017 Individual scores unweight'!BL82*'2017 Individual scores weighted'!CL82)</f>
        <v>287889.44126984122</v>
      </c>
      <c r="BM82" s="62">
        <f>IF('2017 Individual scores unweight'!BM82="","",'2017 Individual scores unweight'!BM82*'2017 Individual scores weighted'!CL82)</f>
        <v>300590.44603174599</v>
      </c>
      <c r="BN82" s="62">
        <f>IF('2017 Individual scores unweight'!BN82="","",'2017 Individual scores unweight'!BN82*'2017 Individual scores weighted'!CL82)</f>
        <v>266721.09999999998</v>
      </c>
      <c r="BO82" s="62">
        <f>IF('2017 Individual scores unweight'!BO82="","",'2017 Individual scores unweight'!BO82*'2017 Individual scores weighted'!CL82)</f>
        <v>182047.73492063486</v>
      </c>
      <c r="BP82" s="62">
        <f>IF('2017 Individual scores unweight'!BP82="","",'2017 Individual scores unweight'!BP82*'2017 Individual scores weighted'!CL82)</f>
        <v>215917.08095238096</v>
      </c>
      <c r="BQ82" s="62">
        <f>IF('2017 Individual scores unweight'!BQ82="","",'2017 Individual scores unweight'!BQ82*'2017 Individual scores weighted'!CL82)</f>
        <v>262487.43174603174</v>
      </c>
      <c r="BR82" s="62">
        <f>IF('2017 Individual scores unweight'!BR82="","",'2017 Individual scores unweight'!BR82*'2017 Individual scores weighted'!CL82)</f>
        <v>300590.44603174599</v>
      </c>
      <c r="BS82" s="62">
        <f>IF('2017 Individual scores unweight'!BS82="","",'2017 Individual scores unweight'!BS82*'2017 Individual scores weighted'!CL82)</f>
        <v>306235.33703703701</v>
      </c>
      <c r="BT82" s="62">
        <f>IF('2017 Individual scores unweight'!BT82="","",'2017 Individual scores unweight'!BT82*'2017 Individual scores weighted'!CL82)</f>
        <v>268696.81185185182</v>
      </c>
      <c r="BU82" s="62">
        <f>IF('2017 Individual scores unweight'!BU82="","",'2017 Individual scores unweight'!BU82*'2017 Individual scores weighted'!CL82)</f>
        <v>94834.168888888889</v>
      </c>
      <c r="BV82" s="62">
        <f>IF('2017 Individual scores unweight'!BV82="","",'2017 Individual scores unweight'!BV82*'2017 Individual scores weighted'!CL82)</f>
        <v>442559.45481481479</v>
      </c>
      <c r="BW82" s="62">
        <f>IF('2017 Individual scores unweight'!BW82="","",'2017 Individual scores unweight'!BW82*'2017 Individual scores weighted'!CL82)</f>
        <v>418850.91259259253</v>
      </c>
      <c r="BX82" s="62">
        <f>IF('2017 Individual scores unweight'!BX82="","",'2017 Individual scores unweight'!BX82*'2017 Individual scores weighted'!CL82)</f>
        <v>466267.99703703698</v>
      </c>
      <c r="BY82" s="62">
        <f>IF('2017 Individual scores unweight'!BY82="","",'2017 Individual scores unweight'!BY82*'2017 Individual scores weighted'!CL82)</f>
        <v>482073.69185185182</v>
      </c>
      <c r="BZ82" s="62">
        <f>IF('2017 Individual scores unweight'!BZ82="","",'2017 Individual scores unweight'!BZ82*'2017 Individual scores weighted'!CL82)</f>
        <v>470219.42074074072</v>
      </c>
      <c r="CA82" s="62">
        <f>IF('2017 Individual scores unweight'!CA82="","",'2017 Individual scores unweight'!CA82*'2017 Individual scores weighted'!CL82)</f>
        <v>446510.87851851841</v>
      </c>
      <c r="CB82" s="62">
        <f>IF('2017 Individual scores unweight'!CB82="","",'2017 Individual scores unweight'!CB82*'2017 Individual scores weighted'!CL82)</f>
        <v>462316.5733333333</v>
      </c>
      <c r="CC82" s="62">
        <f>IF('2017 Individual scores unweight'!CC82="","",'2017 Individual scores unweight'!CC82*'2017 Individual scores weighted'!CL82)</f>
        <v>273560.1025641025</v>
      </c>
      <c r="CD82" s="62">
        <f>IF('2017 Individual scores unweight'!CD82="","",'2017 Individual scores unweight'!CD82*'2017 Individual scores weighted'!CL82)</f>
        <v>152412.05714285711</v>
      </c>
      <c r="CE82" s="62">
        <f>IF('2017 Individual scores unweight'!CE82="","",'2017 Individual scores unweight'!CE82*'2017 Individual scores weighted'!CL82)</f>
        <v>243671.12839506168</v>
      </c>
      <c r="CF82" s="62">
        <f>IF('2017 Individual scores unweight'!CF82="","",'2017 Individual scores unweight'!CF82*'2017 Individual scores weighted'!CL82)</f>
        <v>106688.43999999999</v>
      </c>
      <c r="CG82" s="62">
        <f>IF('2017 Individual scores unweight'!CG82="","",'2017 Individual scores unweight'!CG82*'2017 Individual scores weighted'!CL82)</f>
        <v>189668.33777777778</v>
      </c>
      <c r="CH82" s="62">
        <f>IF('2017 Individual scores unweight'!CH82="","",'2017 Individual scores unweight'!CH82*'2017 Individual scores weighted'!CL82)</f>
        <v>248939.6933333333</v>
      </c>
      <c r="CI82" s="62">
        <f>IF('2017 Individual scores unweight'!CI82="","",'2017 Individual scores unweight'!CI82*'2017 Individual scores weighted'!CL82)</f>
        <v>259882.09743589745</v>
      </c>
      <c r="CJ82" s="62">
        <f>IF('2017 Individual scores unweight'!CJ82="","",'2017 Individual scores unweight'!CJ82*'2017 Individual scores weighted'!CL82)</f>
        <v>391190.9466666666</v>
      </c>
      <c r="CK82" s="62">
        <f>IF('2017 Individual scores unweight'!CK82="","",'2017 Individual scores unweight'!CK82*'2017 Individual scores weighted'!CL82)</f>
        <v>330931.7351851851</v>
      </c>
      <c r="CL82">
        <v>5334.4219999999996</v>
      </c>
    </row>
    <row r="83" spans="1:90">
      <c r="A83" s="60" t="s">
        <v>127</v>
      </c>
      <c r="B83" s="61" t="s">
        <v>230</v>
      </c>
      <c r="C83" s="62">
        <f>IF('2017 Individual scores unweight'!C83="","",'2017 Individual scores unweight'!C83*'2017 Individual scores weighted'!CL83)</f>
        <v>30193.4</v>
      </c>
      <c r="D83" s="62">
        <f>IF('2017 Individual scores unweight'!D83="","",'2017 Individual scores unweight'!D83*'2017 Individual scores weighted'!CL83)</f>
        <v>23004.495238095238</v>
      </c>
      <c r="E83" s="62">
        <f>IF('2017 Individual scores unweight'!E83="","",'2017 Individual scores unweight'!E83*'2017 Individual scores weighted'!CL83)</f>
        <v>30193.4</v>
      </c>
      <c r="F83" s="62">
        <f>IF('2017 Individual scores unweight'!F83="","",'2017 Individual scores unweight'!F83*'2017 Individual scores weighted'!CL83)</f>
        <v>25290.198290598291</v>
      </c>
      <c r="G83" s="62">
        <f>IF('2017 Individual scores unweight'!G83="","",'2017 Individual scores unweight'!G83*'2017 Individual scores weighted'!CL83)</f>
        <v>27870.830769230772</v>
      </c>
      <c r="H83" s="62">
        <f>IF('2017 Individual scores unweight'!H83="","",'2017 Individual scores unweight'!H83*'2017 Individual scores weighted'!CL83)</f>
        <v>19870.870085470091</v>
      </c>
      <c r="I83" s="62">
        <f>IF('2017 Individual scores unweight'!I83="","",'2017 Individual scores unweight'!I83*'2017 Individual scores weighted'!CL83)</f>
        <v>28036.728571428575</v>
      </c>
      <c r="J83" s="62">
        <f>IF('2017 Individual scores unweight'!J83="","",'2017 Individual scores unweight'!J83*'2017 Individual scores weighted'!CL83)</f>
        <v>19410.042857142857</v>
      </c>
      <c r="K83" s="62">
        <f>IF('2017 Individual scores unweight'!K83="","",'2017 Individual scores unweight'!K83*'2017 Individual scores weighted'!CL83)</f>
        <v>26322.451282051286</v>
      </c>
      <c r="L83" s="62">
        <f>IF('2017 Individual scores unweight'!L83="","",'2017 Individual scores unweight'!L83*'2017 Individual scores weighted'!CL83)</f>
        <v>22477.308888888889</v>
      </c>
      <c r="M83" s="62">
        <f>IF('2017 Individual scores unweight'!M83="","",'2017 Individual scores unweight'!M83*'2017 Individual scores weighted'!CL83)</f>
        <v>30193.4</v>
      </c>
      <c r="N83" s="62">
        <f>IF('2017 Individual scores unweight'!N83="","",'2017 Individual scores unweight'!N83*'2017 Individual scores weighted'!CL83)</f>
        <v>20128.933333333331</v>
      </c>
      <c r="O83" s="62">
        <f>IF('2017 Individual scores unweight'!O83="","",'2017 Individual scores unweight'!O83*'2017 Individual scores weighted'!CL83)</f>
        <v>30193.4</v>
      </c>
      <c r="P83" s="62">
        <f>IF('2017 Individual scores unweight'!P83="","",'2017 Individual scores unweight'!P83*'2017 Individual scores weighted'!CL83)</f>
        <v>19410.042857142857</v>
      </c>
      <c r="Q83" s="62">
        <f>IF('2017 Individual scores unweight'!Q83="","",'2017 Individual scores unweight'!Q83*'2017 Individual scores weighted'!CL83)</f>
        <v>30193.4</v>
      </c>
      <c r="R83" s="62">
        <f>IF('2017 Individual scores unweight'!R83="","",'2017 Individual scores unweight'!R83*'2017 Individual scores weighted'!CL83)</f>
        <v>21247.207407407408</v>
      </c>
      <c r="S83" s="62">
        <f>IF('2017 Individual scores unweight'!S83="","",'2017 Individual scores unweight'!S83*'2017 Individual scores weighted'!CL83)</f>
        <v>27132.032556776561</v>
      </c>
      <c r="T83" s="62">
        <f>IF('2017 Individual scores unweight'!T83="","",'2017 Individual scores unweight'!T83*'2017 Individual scores weighted'!CL83)</f>
        <v>20454.830349206346</v>
      </c>
      <c r="U83" s="62">
        <f>IF('2017 Individual scores unweight'!U83="","",'2017 Individual scores unweight'!U83*'2017 Individual scores weighted'!CL83)</f>
        <v>28180.506666666668</v>
      </c>
      <c r="V83" s="62">
        <f>IF('2017 Individual scores unweight'!V83="","",'2017 Individual scores unweight'!V83*'2017 Individual scores weighted'!CL83)</f>
        <v>20576.242962962966</v>
      </c>
      <c r="W83" s="62">
        <f>IF('2017 Individual scores unweight'!W83="","",'2017 Individual scores unweight'!W83*'2017 Individual scores weighted'!CL83)</f>
        <v>28180.506666666668</v>
      </c>
      <c r="X83" s="62">
        <f>IF('2017 Individual scores unweight'!X83="","",'2017 Individual scores unweight'!X83*'2017 Individual scores weighted'!CL83)</f>
        <v>21470.862222222226</v>
      </c>
      <c r="Y83" s="62">
        <f>IF('2017 Individual scores unweight'!Y83="","",'2017 Individual scores unweight'!Y83*'2017 Individual scores weighted'!CL83)</f>
        <v>23225.692307692312</v>
      </c>
      <c r="Z83" s="62">
        <f>IF('2017 Individual scores unweight'!Z83="","",'2017 Individual scores unweight'!Z83*'2017 Individual scores weighted'!CL83)</f>
        <v>15655.837037037039</v>
      </c>
      <c r="AA83" s="62">
        <f>IF('2017 Individual scores unweight'!AA83="","",'2017 Individual scores unweight'!AA83*'2017 Individual scores weighted'!CL83)</f>
        <v>25880.057142857142</v>
      </c>
      <c r="AB83" s="62">
        <f>IF('2017 Individual scores unweight'!AB83="","",'2017 Individual scores unweight'!AB83*'2017 Individual scores weighted'!CL83)</f>
        <v>17493.001587301587</v>
      </c>
      <c r="AC83" s="62">
        <f>IF('2017 Individual scores unweight'!AC83="","",'2017 Individual scores unweight'!AC83*'2017 Individual scores weighted'!CL83)</f>
        <v>30193.4</v>
      </c>
      <c r="AD83" s="62">
        <f>IF('2017 Individual scores unweight'!AD83="","",'2017 Individual scores unweight'!AD83*'2017 Individual scores weighted'!CL83)</f>
        <v>27078.207936507933</v>
      </c>
      <c r="AE83" s="62">
        <f>IF('2017 Individual scores unweight'!AE83="","",'2017 Individual scores unweight'!AE83*'2017 Individual scores weighted'!CL83)</f>
        <v>23260.100740740741</v>
      </c>
      <c r="AF83" s="62">
        <f>IF('2017 Individual scores unweight'!AF83="","",'2017 Individual scores unweight'!AF83*'2017 Individual scores weighted'!CL83)</f>
        <v>24378.374814814819</v>
      </c>
      <c r="AG83" s="62">
        <f>IF('2017 Individual scores unweight'!AG83="","",'2017 Individual scores unweight'!AG83*'2017 Individual scores weighted'!CL83)</f>
        <v>24154.719999999998</v>
      </c>
      <c r="AH83" s="62">
        <f>IF('2017 Individual scores unweight'!AH83="","",'2017 Individual scores unweight'!AH83*'2017 Individual scores weighted'!CL83)</f>
        <v>30193.4</v>
      </c>
      <c r="AI83" s="62">
        <f>IF('2017 Individual scores unweight'!AI83="","",'2017 Individual scores unweight'!AI83*'2017 Individual scores weighted'!CL83)</f>
        <v>24202.646031746033</v>
      </c>
      <c r="AJ83" s="62">
        <f>IF('2017 Individual scores unweight'!AJ83="","",'2017 Individual scores unweight'!AJ83*'2017 Individual scores weighted'!CL83)</f>
        <v>17253.37142857143</v>
      </c>
      <c r="AK83" s="62">
        <f>IF('2017 Individual scores unweight'!AK83="","",'2017 Individual scores unweight'!AK83*'2017 Individual scores weighted'!CL83)</f>
        <v>11741.877777777778</v>
      </c>
      <c r="AL83" s="62">
        <f>IF('2017 Individual scores unweight'!AL83="","",'2017 Individual scores unweight'!AL83*'2017 Individual scores weighted'!CL83)</f>
        <v>27870.830769230772</v>
      </c>
      <c r="AM83" s="62">
        <f>IF('2017 Individual scores unweight'!AM83="","",'2017 Individual scores unweight'!AM83*'2017 Individual scores weighted'!CL83)</f>
        <v>20128.933333333331</v>
      </c>
      <c r="AN83" s="62">
        <f>IF('2017 Individual scores unweight'!AN83="","",'2017 Individual scores unweight'!AN83*'2017 Individual scores weighted'!CL83)</f>
        <v>27448.545454545456</v>
      </c>
      <c r="AO83" s="62">
        <f>IF('2017 Individual scores unweight'!AO83="","",'2017 Individual scores unweight'!AO83*'2017 Individual scores weighted'!CL83)</f>
        <v>18787.004444444443</v>
      </c>
      <c r="AP83" s="62">
        <f>IF('2017 Individual scores unweight'!AP83="","",'2017 Individual scores unweight'!AP83*'2017 Individual scores weighted'!CL83)</f>
        <v>30193.4</v>
      </c>
      <c r="AQ83" s="62">
        <f>IF('2017 Individual scores unweight'!AQ83="","",'2017 Individual scores unweight'!AQ83*'2017 Individual scores weighted'!CL83)</f>
        <v>16774.111111111113</v>
      </c>
      <c r="AR83" s="62">
        <f>IF('2017 Individual scores unweight'!AR83="","",'2017 Individual scores unweight'!AR83*'2017 Individual scores weighted'!CL83)</f>
        <v>10064.466666666665</v>
      </c>
      <c r="AS83" s="62">
        <f>IF('2017 Individual scores unweight'!AS83="","",'2017 Individual scores unweight'!AS83*'2017 Individual scores weighted'!CL83)</f>
        <v>17445.075555555559</v>
      </c>
      <c r="AT83" s="62">
        <f>IF('2017 Individual scores unweight'!AT83="","",'2017 Individual scores unweight'!AT83*'2017 Individual scores weighted'!CL83)</f>
        <v>22525.234920634924</v>
      </c>
      <c r="AU83" s="62">
        <f>IF('2017 Individual scores unweight'!AU83="","",'2017 Individual scores unweight'!AU83*'2017 Individual scores weighted'!CL83)</f>
        <v>19889.303174603177</v>
      </c>
      <c r="AV83" s="62">
        <f>IF('2017 Individual scores unweight'!AV83="","",'2017 Individual scores unweight'!AV83*'2017 Individual scores weighted'!CL83)</f>
        <v>18211.892063492065</v>
      </c>
      <c r="AW83" s="62">
        <f>IF('2017 Individual scores unweight'!AW83="","",'2017 Individual scores unweight'!AW83*'2017 Individual scores weighted'!CL83)</f>
        <v>21653.852525252525</v>
      </c>
      <c r="AX83" s="62">
        <f>IF('2017 Individual scores unweight'!AX83="","",'2017 Individual scores unweight'!AX83*'2017 Individual scores weighted'!CL83)</f>
        <v>21348.868686868685</v>
      </c>
      <c r="AY83" s="62">
        <f>IF('2017 Individual scores unweight'!AY83="","",'2017 Individual scores unweight'!AY83*'2017 Individual scores weighted'!CL83)</f>
        <v>22812.791111111113</v>
      </c>
      <c r="AZ83" s="62">
        <f>IF('2017 Individual scores unweight'!AZ83="","",'2017 Individual scores unweight'!AZ83*'2017 Individual scores weighted'!CL83)</f>
        <v>26910.466825396827</v>
      </c>
      <c r="BA83" s="62">
        <f>IF('2017 Individual scores unweight'!BA83="","",'2017 Individual scores unweight'!BA83*'2017 Individual scores weighted'!CL83)</f>
        <v>22489.122823287824</v>
      </c>
      <c r="BB83" s="62">
        <f>IF('2017 Individual scores unweight'!BB83="","",'2017 Individual scores unweight'!BB83*'2017 Individual scores weighted'!CL83)</f>
        <v>28036.728571428575</v>
      </c>
      <c r="BC83" s="62">
        <f>IF('2017 Individual scores unweight'!BC83="","",'2017 Individual scores unweight'!BC83*'2017 Individual scores weighted'!CL83)</f>
        <v>21806.344444444443</v>
      </c>
      <c r="BD83" s="62">
        <f>IF('2017 Individual scores unweight'!BD83="","",'2017 Individual scores unweight'!BD83*'2017 Individual scores weighted'!CL83)</f>
        <v>30193.4</v>
      </c>
      <c r="BE83" s="62">
        <f>IF('2017 Individual scores unweight'!BE83="","",'2017 Individual scores unweight'!BE83*'2017 Individual scores weighted'!CL83)</f>
        <v>22709.565811965815</v>
      </c>
      <c r="BF83" s="62">
        <f>IF('2017 Individual scores unweight'!BF83="","",'2017 Individual scores unweight'!BF83*'2017 Individual scores weighted'!CL83)</f>
        <v>23483.755555555559</v>
      </c>
      <c r="BG83" s="62">
        <f>IF('2017 Individual scores unweight'!BG83="","",'2017 Individual scores unweight'!BG83*'2017 Individual scores weighted'!CL83)</f>
        <v>22225.697222222225</v>
      </c>
      <c r="BH83" s="62">
        <f>IF('2017 Individual scores unweight'!BH83="","",'2017 Individual scores unweight'!BH83*'2017 Individual scores weighted'!CL83)</f>
        <v>22645.050000000003</v>
      </c>
      <c r="BI83" s="62">
        <f>IF('2017 Individual scores unweight'!BI83="","",'2017 Individual scores unweight'!BI83*'2017 Individual scores weighted'!CL83)</f>
        <v>19823.949494949498</v>
      </c>
      <c r="BJ83" s="62">
        <f>IF('2017 Individual scores unweight'!BJ83="","",'2017 Individual scores unweight'!BJ83*'2017 Individual scores weighted'!CL83)</f>
        <v>30193.4</v>
      </c>
      <c r="BK83" s="62">
        <f>IF('2017 Individual scores unweight'!BK83="","",'2017 Individual scores unweight'!BK83*'2017 Individual scores weighted'!CL83)</f>
        <v>25880.057142857142</v>
      </c>
      <c r="BL83" s="62">
        <f>IF('2017 Individual scores unweight'!BL83="","",'2017 Individual scores unweight'!BL83*'2017 Individual scores weighted'!CL83)</f>
        <v>22293.983438783442</v>
      </c>
      <c r="BM83" s="62">
        <f>IF('2017 Individual scores unweight'!BM83="","",'2017 Individual scores unweight'!BM83*'2017 Individual scores weighted'!CL83)</f>
        <v>10064.466666666665</v>
      </c>
      <c r="BN83" s="62">
        <f>IF('2017 Individual scores unweight'!BN83="","",'2017 Individual scores unweight'!BN83*'2017 Individual scores weighted'!CL83)</f>
        <v>8387.0555555555566</v>
      </c>
      <c r="BO83" s="62">
        <f>IF('2017 Individual scores unweight'!BO83="","",'2017 Individual scores unweight'!BO83*'2017 Individual scores weighted'!CL83)</f>
        <v>8234.5636363636368</v>
      </c>
      <c r="BP83" s="62">
        <f>IF('2017 Individual scores unweight'!BP83="","",'2017 Individual scores unweight'!BP83*'2017 Individual scores weighted'!CL83)</f>
        <v>4903.201709401711</v>
      </c>
      <c r="BQ83" s="62">
        <f>IF('2017 Individual scores unweight'!BQ83="","",'2017 Individual scores unweight'!BQ83*'2017 Individual scores weighted'!CL83)</f>
        <v>7907.7952380952383</v>
      </c>
      <c r="BR83" s="62">
        <f>IF('2017 Individual scores unweight'!BR83="","",'2017 Individual scores unweight'!BR83*'2017 Individual scores weighted'!CL83)</f>
        <v>10322.529914529912</v>
      </c>
      <c r="BS83" s="62">
        <f>IF('2017 Individual scores unweight'!BS83="","",'2017 Individual scores unweight'!BS83*'2017 Individual scores weighted'!CL83)</f>
        <v>17601.575275187777</v>
      </c>
      <c r="BT83" s="62">
        <f>IF('2017 Individual scores unweight'!BT83="","",'2017 Individual scores unweight'!BT83*'2017 Individual scores weighted'!CL83)</f>
        <v>15376.26851851852</v>
      </c>
      <c r="BU83" s="62">
        <f>IF('2017 Individual scores unweight'!BU83="","",'2017 Individual scores unweight'!BU83*'2017 Individual scores weighted'!CL83)</f>
        <v>11589.385858585858</v>
      </c>
      <c r="BV83" s="62">
        <f>IF('2017 Individual scores unweight'!BV83="","",'2017 Individual scores unweight'!BV83*'2017 Individual scores weighted'!CL83)</f>
        <v>21247.207407407408</v>
      </c>
      <c r="BW83" s="62">
        <f>IF('2017 Individual scores unweight'!BW83="","",'2017 Individual scores unweight'!BW83*'2017 Individual scores weighted'!CL83)</f>
        <v>22193.439316239317</v>
      </c>
      <c r="BX83" s="62">
        <f>IF('2017 Individual scores unweight'!BX83="","",'2017 Individual scores unweight'!BX83*'2017 Individual scores weighted'!CL83)</f>
        <v>25459.373086419761</v>
      </c>
      <c r="BY83" s="62">
        <f>IF('2017 Individual scores unweight'!BY83="","",'2017 Individual scores unweight'!BY83*'2017 Individual scores weighted'!CL83)</f>
        <v>27078.207936507933</v>
      </c>
      <c r="BZ83" s="62">
        <f>IF('2017 Individual scores unweight'!BZ83="","",'2017 Individual scores unweight'!BZ83*'2017 Individual scores weighted'!CL83)</f>
        <v>24921.536507936511</v>
      </c>
      <c r="CA83" s="62">
        <f>IF('2017 Individual scores unweight'!CA83="","",'2017 Individual scores unweight'!CA83*'2017 Individual scores weighted'!CL83)</f>
        <v>24378.374814814819</v>
      </c>
      <c r="CB83" s="62">
        <f>IF('2017 Individual scores unweight'!CB83="","",'2017 Individual scores unweight'!CB83*'2017 Individual scores weighted'!CL83)</f>
        <v>30193.4</v>
      </c>
      <c r="CC83" s="62">
        <f>IF('2017 Individual scores unweight'!CC83="","",'2017 Individual scores unweight'!CC83*'2017 Individual scores weighted'!CL83)</f>
        <v>19290.227777777778</v>
      </c>
      <c r="CD83" s="62">
        <f>IF('2017 Individual scores unweight'!CD83="","",'2017 Individual scores unweight'!CD83*'2017 Individual scores weighted'!CL83)</f>
        <v>13419.28888888889</v>
      </c>
      <c r="CE83" s="62">
        <f>IF('2017 Individual scores unweight'!CE83="","",'2017 Individual scores unweight'!CE83*'2017 Individual scores weighted'!CL83)</f>
        <v>12460.768253968256</v>
      </c>
      <c r="CF83" s="62">
        <f>IF('2017 Individual scores unweight'!CF83="","",'2017 Individual scores unweight'!CF83*'2017 Individual scores weighted'!CL83)</f>
        <v>6709.6444444444451</v>
      </c>
      <c r="CG83" s="62">
        <f>IF('2017 Individual scores unweight'!CG83="","",'2017 Individual scores unweight'!CG83*'2017 Individual scores weighted'!CL83)</f>
        <v>8722.5377777777794</v>
      </c>
      <c r="CH83" s="62">
        <f>IF('2017 Individual scores unweight'!CH83="","",'2017 Individual scores unweight'!CH83*'2017 Individual scores weighted'!CL83)</f>
        <v>22645.050000000003</v>
      </c>
      <c r="CI83" s="62">
        <f>IF('2017 Individual scores unweight'!CI83="","",'2017 Individual scores unweight'!CI83*'2017 Individual scores weighted'!CL83)</f>
        <v>15859.159595959598</v>
      </c>
      <c r="CJ83" s="62">
        <f>IF('2017 Individual scores unweight'!CJ83="","",'2017 Individual scores unweight'!CJ83*'2017 Individual scores weighted'!CL83)</f>
        <v>22645.050000000003</v>
      </c>
      <c r="CK83" s="62">
        <f>IF('2017 Individual scores unweight'!CK83="","",'2017 Individual scores unweight'!CK83*'2017 Individual scores weighted'!CL83)</f>
        <v>14761.21777777778</v>
      </c>
      <c r="CL83">
        <v>301.93400000000003</v>
      </c>
    </row>
    <row r="84" spans="1:90">
      <c r="A84" s="60" t="s">
        <v>115</v>
      </c>
      <c r="B84" s="61" t="s">
        <v>200</v>
      </c>
      <c r="C84" s="62">
        <f>IF('2017 Individual scores unweight'!C84="","",'2017 Individual scores unweight'!C84*'2017 Individual scores weighted'!CL84)</f>
        <v>225157.4</v>
      </c>
      <c r="D84" s="62">
        <f>IF('2017 Individual scores unweight'!D84="","",'2017 Individual scores unweight'!D84*'2017 Individual scores weighted'!CL84)</f>
        <v>194366.64444444445</v>
      </c>
      <c r="E84" s="62">
        <f>IF('2017 Individual scores unweight'!E84="","",'2017 Individual scores unweight'!E84*'2017 Individual scores weighted'!CL84)</f>
        <v>225157.4</v>
      </c>
      <c r="F84" s="62">
        <f>IF('2017 Individual scores unweight'!F84="","",'2017 Individual scores unweight'!F84*'2017 Individual scores weighted'!CL84)</f>
        <v>190517.8</v>
      </c>
      <c r="G84" s="62">
        <f>IF('2017 Individual scores unweight'!G84="","",'2017 Individual scores unweight'!G84*'2017 Individual scores weighted'!CL84)</f>
        <v>225157.4</v>
      </c>
      <c r="H84" s="62">
        <f>IF('2017 Individual scores unweight'!H84="","",'2017 Individual scores unweight'!H84*'2017 Individual scores weighted'!CL84)</f>
        <v>186668.95555555556</v>
      </c>
      <c r="I84" s="62">
        <f>IF('2017 Individual scores unweight'!I84="","",'2017 Individual scores unweight'!I84*'2017 Individual scores weighted'!CL84)</f>
        <v>225157.4</v>
      </c>
      <c r="J84" s="62">
        <f>IF('2017 Individual scores unweight'!J84="","",'2017 Individual scores unweight'!J84*'2017 Individual scores weighted'!CL84)</f>
        <v>192992.05714285714</v>
      </c>
      <c r="K84" s="62">
        <f>IF('2017 Individual scores unweight'!K84="","",'2017 Individual scores unweight'!K84*'2017 Individual scores weighted'!CL84)</f>
        <v>200139.91111111111</v>
      </c>
      <c r="L84" s="62">
        <f>IF('2017 Individual scores unweight'!L84="","",'2017 Individual scores unweight'!L84*'2017 Individual scores weighted'!CL84)</f>
        <v>201926.87460317457</v>
      </c>
      <c r="M84" s="62">
        <f>IF('2017 Individual scores unweight'!M84="","",'2017 Individual scores unweight'!M84*'2017 Individual scores weighted'!CL84)</f>
        <v>121238.6</v>
      </c>
      <c r="N84" s="62">
        <f>IF('2017 Individual scores unweight'!N84="","",'2017 Individual scores unweight'!N84*'2017 Individual scores weighted'!CL84)</f>
        <v>111441.54141414141</v>
      </c>
      <c r="O84" s="62">
        <f>IF('2017 Individual scores unweight'!O84="","",'2017 Individual scores unweight'!O84*'2017 Individual scores weighted'!CL84)</f>
        <v>225157.4</v>
      </c>
      <c r="P84" s="62">
        <f>IF('2017 Individual scores unweight'!P84="","",'2017 Individual scores unweight'!P84*'2017 Individual scores weighted'!CL84)</f>
        <v>216222.58253968254</v>
      </c>
      <c r="Q84" s="62">
        <f>IF('2017 Individual scores unweight'!Q84="","",'2017 Individual scores unweight'!Q84*'2017 Individual scores weighted'!CL84)</f>
        <v>225157.4</v>
      </c>
      <c r="R84" s="62">
        <f>IF('2017 Individual scores unweight'!R84="","",'2017 Individual scores unweight'!R84*'2017 Individual scores weighted'!CL84)</f>
        <v>216222.58253968254</v>
      </c>
      <c r="S84" s="62">
        <f>IF('2017 Individual scores unweight'!S84="","",'2017 Individual scores unweight'!S84*'2017 Individual scores weighted'!CL84)</f>
        <v>218724.33142857146</v>
      </c>
      <c r="T84" s="62">
        <f>IF('2017 Individual scores unweight'!T84="","",'2017 Individual scores unweight'!T84*'2017 Individual scores weighted'!CL84)</f>
        <v>194696.54539682542</v>
      </c>
      <c r="U84" s="62">
        <f>IF('2017 Individual scores unweight'!U84="","",'2017 Individual scores unweight'!U84*'2017 Individual scores weighted'!CL84)</f>
        <v>225157.4</v>
      </c>
      <c r="V84" s="62">
        <f>IF('2017 Individual scores unweight'!V84="","",'2017 Individual scores unweight'!V84*'2017 Individual scores weighted'!CL84)</f>
        <v>194779.02063492066</v>
      </c>
      <c r="W84" s="62">
        <f>IF('2017 Individual scores unweight'!W84="","",'2017 Individual scores unweight'!W84*'2017 Individual scores weighted'!CL84)</f>
        <v>225157.4</v>
      </c>
      <c r="X84" s="62">
        <f>IF('2017 Individual scores unweight'!X84="","",'2017 Individual scores unweight'!X84*'2017 Individual scores weighted'!CL84)</f>
        <v>180483.31269841269</v>
      </c>
      <c r="Y84" s="62">
        <f>IF('2017 Individual scores unweight'!Y84="","",'2017 Individual scores unweight'!Y84*'2017 Individual scores weighted'!CL84)</f>
        <v>209074.7285714286</v>
      </c>
      <c r="Z84" s="62">
        <f>IF('2017 Individual scores unweight'!Z84="","",'2017 Individual scores unweight'!Z84*'2017 Individual scores weighted'!CL84)</f>
        <v>180483.31269841269</v>
      </c>
      <c r="AA84" s="62">
        <f>IF('2017 Individual scores unweight'!AA84="","",'2017 Individual scores unweight'!AA84*'2017 Individual scores weighted'!CL84)</f>
        <v>209074.7285714286</v>
      </c>
      <c r="AB84" s="62">
        <f>IF('2017 Individual scores unweight'!AB84="","",'2017 Individual scores unweight'!AB84*'2017 Individual scores weighted'!CL84)</f>
        <v>198352.94761904763</v>
      </c>
      <c r="AC84" s="62">
        <f>IF('2017 Individual scores unweight'!AC84="","",'2017 Individual scores unweight'!AC84*'2017 Individual scores weighted'!CL84)</f>
        <v>225157.4</v>
      </c>
      <c r="AD84" s="62">
        <f>IF('2017 Individual scores unweight'!AD84="","",'2017 Individual scores unweight'!AD84*'2017 Individual scores weighted'!CL84)</f>
        <v>219384.13333333336</v>
      </c>
      <c r="AE84" s="62">
        <f>IF('2017 Individual scores unweight'!AE84="","",'2017 Individual scores unweight'!AE84*'2017 Individual scores weighted'!CL84)</f>
        <v>212648.65555555557</v>
      </c>
      <c r="AF84" s="62">
        <f>IF('2017 Individual scores unweight'!AF84="","",'2017 Individual scores unweight'!AF84*'2017 Individual scores weighted'!CL84)</f>
        <v>209074.7285714286</v>
      </c>
      <c r="AG84" s="62">
        <f>IF('2017 Individual scores unweight'!AG84="","",'2017 Individual scores unweight'!AG84*'2017 Individual scores weighted'!CL84)</f>
        <v>201926.87460317457</v>
      </c>
      <c r="AH84" s="62">
        <f>IF('2017 Individual scores unweight'!AH84="","",'2017 Individual scores unweight'!AH84*'2017 Individual scores weighted'!CL84)</f>
        <v>225157.4</v>
      </c>
      <c r="AI84" s="62">
        <f>IF('2017 Individual scores unweight'!AI84="","",'2017 Individual scores unweight'!AI84*'2017 Individual scores weighted'!CL84)</f>
        <v>207837.6</v>
      </c>
      <c r="AJ84" s="62">
        <f>IF('2017 Individual scores unweight'!AJ84="","",'2017 Individual scores unweight'!AJ84*'2017 Individual scores weighted'!CL84)</f>
        <v>209074.7285714286</v>
      </c>
      <c r="AK84" s="62">
        <f>IF('2017 Individual scores unweight'!AK84="","",'2017 Individual scores unweight'!AK84*'2017 Individual scores weighted'!CL84)</f>
        <v>216060.13131313131</v>
      </c>
      <c r="AL84" s="62">
        <f>IF('2017 Individual scores unweight'!AL84="","",'2017 Individual scores unweight'!AL84*'2017 Individual scores weighted'!CL84)</f>
        <v>192992.05714285714</v>
      </c>
      <c r="AM84" s="62">
        <f>IF('2017 Individual scores unweight'!AM84="","",'2017 Individual scores unweight'!AM84*'2017 Individual scores weighted'!CL84)</f>
        <v>177046.84444444443</v>
      </c>
      <c r="AN84" s="62">
        <f>IF('2017 Individual scores unweight'!AN84="","",'2017 Individual scores unweight'!AN84*'2017 Individual scores weighted'!CL84)</f>
        <v>112578.7</v>
      </c>
      <c r="AO84" s="62">
        <f>IF('2017 Individual scores unweight'!AO84="","",'2017 Individual scores unweight'!AO84*'2017 Individual scores weighted'!CL84)</f>
        <v>158444.09629629628</v>
      </c>
      <c r="AP84" s="62">
        <f>IF('2017 Individual scores unweight'!AP84="","",'2017 Individual scores unweight'!AP84*'2017 Individual scores weighted'!CL84)</f>
        <v>225157.4</v>
      </c>
      <c r="AQ84" s="62">
        <f>IF('2017 Individual scores unweight'!AQ84="","",'2017 Individual scores unweight'!AQ84*'2017 Individual scores weighted'!CL84)</f>
        <v>190517.8</v>
      </c>
      <c r="AR84" s="62">
        <f>IF('2017 Individual scores unweight'!AR84="","",'2017 Individual scores unweight'!AR84*'2017 Individual scores weighted'!CL84)</f>
        <v>160826.71428571429</v>
      </c>
      <c r="AS84" s="62">
        <f>IF('2017 Individual scores unweight'!AS84="","",'2017 Individual scores unweight'!AS84*'2017 Individual scores weighted'!CL84)</f>
        <v>172848.10505050505</v>
      </c>
      <c r="AT84" s="62">
        <f>IF('2017 Individual scores unweight'!AT84="","",'2017 Individual scores unweight'!AT84*'2017 Individual scores weighted'!CL84)</f>
        <v>175122.4222222222</v>
      </c>
      <c r="AU84" s="62">
        <f>IF('2017 Individual scores unweight'!AU84="","",'2017 Individual scores unweight'!AU84*'2017 Individual scores weighted'!CL84)</f>
        <v>167974.56825396826</v>
      </c>
      <c r="AV84" s="62">
        <f>IF('2017 Individual scores unweight'!AV84="","",'2017 Individual scores unweight'!AV84*'2017 Individual scores weighted'!CL84)</f>
        <v>212648.65555555557</v>
      </c>
      <c r="AW84" s="62">
        <f>IF('2017 Individual scores unweight'!AW84="","",'2017 Individual scores unweight'!AW84*'2017 Individual scores weighted'!CL84)</f>
        <v>196565.98412698414</v>
      </c>
      <c r="AX84" s="62">
        <f>IF('2017 Individual scores unweight'!AX84="","",'2017 Individual scores unweight'!AX84*'2017 Individual scores weighted'!CL84)</f>
        <v>221583.47301587302</v>
      </c>
      <c r="AY84" s="62">
        <f>IF('2017 Individual scores unweight'!AY84="","",'2017 Individual scores unweight'!AY84*'2017 Individual scores weighted'!CL84)</f>
        <v>182270.27619047623</v>
      </c>
      <c r="AZ84" s="62">
        <f>IF('2017 Individual scores unweight'!AZ84="","",'2017 Individual scores unweight'!AZ84*'2017 Individual scores weighted'!CL84)</f>
        <v>170476.31714285712</v>
      </c>
      <c r="BA84" s="62">
        <f>IF('2017 Individual scores unweight'!BA84="","",'2017 Individual scores unweight'!BA84*'2017 Individual scores weighted'!CL84)</f>
        <v>176135.03486772484</v>
      </c>
      <c r="BB84" s="62">
        <f>IF('2017 Individual scores unweight'!BB84="","",'2017 Individual scores unweight'!BB84*'2017 Individual scores weighted'!CL84)</f>
        <v>176909.38571428572</v>
      </c>
      <c r="BC84" s="62">
        <f>IF('2017 Individual scores unweight'!BC84="","",'2017 Individual scores unweight'!BC84*'2017 Individual scores weighted'!CL84)</f>
        <v>171548.49523809523</v>
      </c>
      <c r="BD84" s="62">
        <f>IF('2017 Individual scores unweight'!BD84="","",'2017 Individual scores unweight'!BD84*'2017 Individual scores weighted'!CL84)</f>
        <v>176909.38571428572</v>
      </c>
      <c r="BE84" s="62">
        <f>IF('2017 Individual scores unweight'!BE84="","",'2017 Individual scores unweight'!BE84*'2017 Individual scores weighted'!CL84)</f>
        <v>176909.38571428572</v>
      </c>
      <c r="BF84" s="62">
        <f>IF('2017 Individual scores unweight'!BF84="","",'2017 Individual scores unweight'!BF84*'2017 Individual scores weighted'!CL84)</f>
        <v>160826.71428571429</v>
      </c>
      <c r="BG84" s="62">
        <f>IF('2017 Individual scores unweight'!BG84="","",'2017 Individual scores unweight'!BG84*'2017 Individual scores weighted'!CL84)</f>
        <v>166187.60476190477</v>
      </c>
      <c r="BH84" s="62">
        <f>IF('2017 Individual scores unweight'!BH84="","",'2017 Individual scores unweight'!BH84*'2017 Individual scores weighted'!CL84)</f>
        <v>160826.71428571429</v>
      </c>
      <c r="BI84" s="62">
        <f>IF('2017 Individual scores unweight'!BI84="","",'2017 Individual scores unweight'!BI84*'2017 Individual scores weighted'!CL84)</f>
        <v>167974.56825396826</v>
      </c>
      <c r="BJ84" s="62">
        <f>IF('2017 Individual scores unweight'!BJ84="","",'2017 Individual scores unweight'!BJ84*'2017 Individual scores weighted'!CL84)</f>
        <v>176909.38571428572</v>
      </c>
      <c r="BK84" s="62">
        <f>IF('2017 Individual scores unweight'!BK84="","",'2017 Individual scores unweight'!BK84*'2017 Individual scores weighted'!CL84)</f>
        <v>198055.12037037034</v>
      </c>
      <c r="BL84" s="62">
        <f>IF('2017 Individual scores unweight'!BL84="","",'2017 Individual scores unweight'!BL84*'2017 Individual scores weighted'!CL84)</f>
        <v>201377.0396825397</v>
      </c>
      <c r="BM84" s="62">
        <f>IF('2017 Individual scores unweight'!BM84="","",'2017 Individual scores unweight'!BM84*'2017 Individual scores weighted'!CL84)</f>
        <v>30378.37936507937</v>
      </c>
      <c r="BN84" s="62">
        <f>IF('2017 Individual scores unweight'!BN84="","",'2017 Individual scores unweight'!BN84*'2017 Individual scores weighted'!CL84)</f>
        <v>26804.452380952385</v>
      </c>
      <c r="BO84" s="62">
        <f>IF('2017 Individual scores unweight'!BO84="","",'2017 Individual scores unweight'!BO84*'2017 Individual scores weighted'!CL84)</f>
        <v>13470.955555555558</v>
      </c>
      <c r="BP84" s="62">
        <f>IF('2017 Individual scores unweight'!BP84="","",'2017 Individual scores unweight'!BP84*'2017 Individual scores weighted'!CL84)</f>
        <v>25017.488888888889</v>
      </c>
      <c r="BQ84" s="62">
        <f>IF('2017 Individual scores unweight'!BQ84="","",'2017 Individual scores unweight'!BQ84*'2017 Individual scores weighted'!CL84)</f>
        <v>23230.5253968254</v>
      </c>
      <c r="BR84" s="62">
        <f>IF('2017 Individual scores unweight'!BR84="","",'2017 Individual scores unweight'!BR84*'2017 Individual scores weighted'!CL84)</f>
        <v>181376.79444444444</v>
      </c>
      <c r="BS84" s="62">
        <f>IF('2017 Individual scores unweight'!BS84="","",'2017 Individual scores unweight'!BS84*'2017 Individual scores weighted'!CL84)</f>
        <v>155019.08293650794</v>
      </c>
      <c r="BT84" s="62">
        <f>IF('2017 Individual scores unweight'!BT84="","",'2017 Individual scores unweight'!BT84*'2017 Individual scores weighted'!CL84)</f>
        <v>125087.44444444445</v>
      </c>
      <c r="BU84" s="62">
        <f>IF('2017 Individual scores unweight'!BU84="","",'2017 Individual scores unweight'!BU84*'2017 Individual scores weighted'!CL84)</f>
        <v>89348.174603174586</v>
      </c>
      <c r="BV84" s="62">
        <f>IF('2017 Individual scores unweight'!BV84="","",'2017 Individual scores unweight'!BV84*'2017 Individual scores weighted'!CL84)</f>
        <v>221583.47301587302</v>
      </c>
      <c r="BW84" s="62">
        <f>IF('2017 Individual scores unweight'!BW84="","",'2017 Individual scores unweight'!BW84*'2017 Individual scores weighted'!CL84)</f>
        <v>184057.23968253969</v>
      </c>
      <c r="BX84" s="62">
        <f>IF('2017 Individual scores unweight'!BX84="","",'2017 Individual scores unweight'!BX84*'2017 Individual scores weighted'!CL84)</f>
        <v>220392.164021164</v>
      </c>
      <c r="BY84" s="62">
        <f>IF('2017 Individual scores unweight'!BY84="","",'2017 Individual scores unweight'!BY84*'2017 Individual scores weighted'!CL84)</f>
        <v>221583.47301587302</v>
      </c>
      <c r="BZ84" s="62">
        <f>IF('2017 Individual scores unweight'!BZ84="","",'2017 Individual scores unweight'!BZ84*'2017 Individual scores weighted'!CL84)</f>
        <v>219796.50952380954</v>
      </c>
      <c r="CA84" s="62">
        <f>IF('2017 Individual scores unweight'!CA84="","",'2017 Individual scores unweight'!CA84*'2017 Individual scores weighted'!CL84)</f>
        <v>219796.50952380954</v>
      </c>
      <c r="CB84" s="62">
        <f>IF('2017 Individual scores unweight'!CB84="","",'2017 Individual scores unweight'!CB84*'2017 Individual scores weighted'!CL84)</f>
        <v>225157.4</v>
      </c>
      <c r="CC84" s="62">
        <f>IF('2017 Individual scores unweight'!CC84="","",'2017 Individual scores unweight'!CC84*'2017 Individual scores weighted'!CL84)</f>
        <v>178696.34920634917</v>
      </c>
      <c r="CD84" s="62">
        <f>IF('2017 Individual scores unweight'!CD84="","",'2017 Individual scores unweight'!CD84*'2017 Individual scores weighted'!CL84)</f>
        <v>160826.71428571429</v>
      </c>
      <c r="CE84" s="62">
        <f>IF('2017 Individual scores unweight'!CE84="","",'2017 Individual scores unweight'!CE84*'2017 Individual scores weighted'!CL84)</f>
        <v>144744.04285714283</v>
      </c>
      <c r="CF84" s="62">
        <f>IF('2017 Individual scores unweight'!CF84="","",'2017 Individual scores unweight'!CF84*'2017 Individual scores weighted'!CL84)</f>
        <v>160826.71428571429</v>
      </c>
      <c r="CG84" s="62">
        <f>IF('2017 Individual scores unweight'!CG84="","",'2017 Individual scores unweight'!CG84*'2017 Individual scores weighted'!CL84)</f>
        <v>191800.74814814812</v>
      </c>
      <c r="CH84" s="62">
        <f>IF('2017 Individual scores unweight'!CH84="","",'2017 Individual scores unweight'!CH84*'2017 Individual scores weighted'!CL84)</f>
        <v>225157.4</v>
      </c>
      <c r="CI84" s="62">
        <f>IF('2017 Individual scores unweight'!CI84="","",'2017 Individual scores unweight'!CI84*'2017 Individual scores weighted'!CL84)</f>
        <v>178696.34920634917</v>
      </c>
      <c r="CJ84" s="62">
        <f>IF('2017 Individual scores unweight'!CJ84="","",'2017 Individual scores unweight'!CJ84*'2017 Individual scores weighted'!CL84)</f>
        <v>225157.4</v>
      </c>
      <c r="CK84" s="62">
        <f>IF('2017 Individual scores unweight'!CK84="","",'2017 Individual scores unweight'!CK84*'2017 Individual scores weighted'!CL84)</f>
        <v>198352.94761904763</v>
      </c>
      <c r="CL84">
        <v>2251.5740000000001</v>
      </c>
    </row>
    <row r="85" spans="1:90">
      <c r="A85" s="60" t="s">
        <v>127</v>
      </c>
      <c r="B85" s="61" t="s">
        <v>201</v>
      </c>
      <c r="C85" s="62">
        <f>IF('2017 Individual scores unweight'!C85="","",'2017 Individual scores unweight'!C85*'2017 Individual scores weighted'!CL85)</f>
        <v>1279470.0999999999</v>
      </c>
      <c r="D85" s="62">
        <f>IF('2017 Individual scores unweight'!D85="","",'2017 Individual scores unweight'!D85*'2017 Individual scores weighted'!CL85)</f>
        <v>969295.53030303016</v>
      </c>
      <c r="E85" s="62">
        <f>IF('2017 Individual scores unweight'!E85="","",'2017 Individual scores unweight'!E85*'2017 Individual scores weighted'!CL85)</f>
        <v>1279470.0999999999</v>
      </c>
      <c r="F85" s="62">
        <f>IF('2017 Individual scores unweight'!F85="","",'2017 Individual scores unweight'!F85*'2017 Individual scores weighted'!CL85)</f>
        <v>956371.58989898989</v>
      </c>
      <c r="G85" s="62">
        <f>IF('2017 Individual scores unweight'!G85="","",'2017 Individual scores unweight'!G85*'2017 Individual scores weighted'!CL85)</f>
        <v>1137306.7555555555</v>
      </c>
      <c r="H85" s="62">
        <f>IF('2017 Individual scores unweight'!H85="","",'2017 Individual scores unweight'!H85*'2017 Individual scores weighted'!CL85)</f>
        <v>852980.06666666653</v>
      </c>
      <c r="I85" s="62">
        <f>IF('2017 Individual scores unweight'!I85="","",'2017 Individual scores unweight'!I85*'2017 Individual scores weighted'!CL85)</f>
        <v>1151523.0899999999</v>
      </c>
      <c r="J85" s="62">
        <f>IF('2017 Individual scores unweight'!J85="","",'2017 Individual scores unweight'!J85*'2017 Individual scores weighted'!CL85)</f>
        <v>695020.79506172833</v>
      </c>
      <c r="K85" s="62">
        <f>IF('2017 Individual scores unweight'!K85="","",'2017 Individual scores unweight'!K85*'2017 Individual scores weighted'!CL85)</f>
        <v>1033915.2323232323</v>
      </c>
      <c r="L85" s="62">
        <f>IF('2017 Individual scores unweight'!L85="","",'2017 Individual scores unweight'!L85*'2017 Individual scores weighted'!CL85)</f>
        <v>909845.40444444446</v>
      </c>
      <c r="M85" s="62">
        <f>IF('2017 Individual scores unweight'!M85="","",'2017 Individual scores unweight'!M85*'2017 Individual scores weighted'!CL85)</f>
        <v>1279470.0999999999</v>
      </c>
      <c r="N85" s="62">
        <f>IF('2017 Individual scores unweight'!N85="","",'2017 Individual scores unweight'!N85*'2017 Individual scores weighted'!CL85)</f>
        <v>684968.84141414135</v>
      </c>
      <c r="O85" s="62">
        <f>IF('2017 Individual scores unweight'!O85="","",'2017 Individual scores unweight'!O85*'2017 Individual scores weighted'!CL85)</f>
        <v>1279470.0999999999</v>
      </c>
      <c r="P85" s="62">
        <f>IF('2017 Individual scores unweight'!P85="","",'2017 Individual scores unweight'!P85*'2017 Individual scores weighted'!CL85)</f>
        <v>982219.47070707055</v>
      </c>
      <c r="Q85" s="62">
        <f>IF('2017 Individual scores unweight'!Q85="","",'2017 Individual scores unweight'!Q85*'2017 Individual scores weighted'!CL85)</f>
        <v>1279470.0999999999</v>
      </c>
      <c r="R85" s="62">
        <f>IF('2017 Individual scores unweight'!R85="","",'2017 Individual scores unweight'!R85*'2017 Individual scores weighted'!CL85)</f>
        <v>838763.73222222214</v>
      </c>
      <c r="S85" s="62">
        <f>IF('2017 Individual scores unweight'!S85="","",'2017 Individual scores unweight'!S85*'2017 Individual scores weighted'!CL85)</f>
        <v>1205028.2032727271</v>
      </c>
      <c r="T85" s="62">
        <f>IF('2017 Individual scores unweight'!T85="","",'2017 Individual scores unweight'!T85*'2017 Individual scores weighted'!CL85)</f>
        <v>855823.33355555544</v>
      </c>
      <c r="U85" s="62">
        <f>IF('2017 Individual scores unweight'!U85="","",'2017 Individual scores unweight'!U85*'2017 Individual scores weighted'!CL85)</f>
        <v>1279470.0999999999</v>
      </c>
      <c r="V85" s="62">
        <f>IF('2017 Individual scores unweight'!V85="","",'2017 Individual scores unweight'!V85*'2017 Individual scores weighted'!CL85)</f>
        <v>966710.74222222215</v>
      </c>
      <c r="W85" s="62">
        <f>IF('2017 Individual scores unweight'!W85="","",'2017 Individual scores unweight'!W85*'2017 Individual scores weighted'!CL85)</f>
        <v>1163154.6363636362</v>
      </c>
      <c r="X85" s="62">
        <f>IF('2017 Individual scores unweight'!X85="","",'2017 Individual scores unweight'!X85*'2017 Individual scores weighted'!CL85)</f>
        <v>824547.39777777775</v>
      </c>
      <c r="Y85" s="62">
        <f>IF('2017 Individual scores unweight'!Y85="","",'2017 Individual scores unweight'!Y85*'2017 Individual scores weighted'!CL85)</f>
        <v>1023576.08</v>
      </c>
      <c r="Z85" s="62">
        <f>IF('2017 Individual scores unweight'!Z85="","",'2017 Individual scores unweight'!Z85*'2017 Individual scores weighted'!CL85)</f>
        <v>668167.71888888883</v>
      </c>
      <c r="AA85" s="62">
        <f>IF('2017 Individual scores unweight'!AA85="","",'2017 Individual scores unweight'!AA85*'2017 Individual scores weighted'!CL85)</f>
        <v>1279470.0999999999</v>
      </c>
      <c r="AB85" s="62">
        <f>IF('2017 Individual scores unweight'!AB85="","",'2017 Individual scores unweight'!AB85*'2017 Individual scores weighted'!CL85)</f>
        <v>838763.73222222214</v>
      </c>
      <c r="AC85" s="62">
        <f>IF('2017 Individual scores unweight'!AC85="","",'2017 Individual scores unweight'!AC85*'2017 Individual scores weighted'!CL85)</f>
        <v>1279470.0999999999</v>
      </c>
      <c r="AD85" s="62">
        <f>IF('2017 Individual scores unweight'!AD85="","",'2017 Individual scores unweight'!AD85*'2017 Individual scores weighted'!CL85)</f>
        <v>980927.07666666666</v>
      </c>
      <c r="AE85" s="62">
        <f>IF('2017 Individual scores unweight'!AE85="","",'2017 Individual scores unweight'!AE85*'2017 Individual scores weighted'!CL85)</f>
        <v>917599.76868686848</v>
      </c>
      <c r="AF85" s="62">
        <f>IF('2017 Individual scores unweight'!AF85="","",'2017 Individual scores unweight'!AF85*'2017 Individual scores weighted'!CL85)</f>
        <v>878827.94747474731</v>
      </c>
      <c r="AG85" s="62">
        <f>IF('2017 Individual scores unweight'!AG85="","",'2017 Individual scores unweight'!AG85*'2017 Individual scores weighted'!CL85)</f>
        <v>824547.39777777775</v>
      </c>
      <c r="AH85" s="62">
        <f>IF('2017 Individual scores unweight'!AH85="","",'2017 Individual scores unweight'!AH85*'2017 Individual scores weighted'!CL85)</f>
        <v>1279470.0999999999</v>
      </c>
      <c r="AI85" s="62">
        <f>IF('2017 Individual scores unweight'!AI85="","",'2017 Individual scores unweight'!AI85*'2017 Individual scores weighted'!CL85)</f>
        <v>1023576.0799999997</v>
      </c>
      <c r="AJ85" s="62">
        <f>IF('2017 Individual scores unweight'!AJ85="","",'2017 Individual scores unweight'!AJ85*'2017 Individual scores weighted'!CL85)</f>
        <v>1151523.0899999999</v>
      </c>
      <c r="AK85" s="62">
        <f>IF('2017 Individual scores unweight'!AK85="","",'2017 Individual scores unweight'!AK85*'2017 Individual scores weighted'!CL85)</f>
        <v>639735.04999999993</v>
      </c>
      <c r="AL85" s="62">
        <f>IF('2017 Individual scores unweight'!AL85="","",'2017 Individual scores unweight'!AL85*'2017 Individual scores weighted'!CL85)</f>
        <v>1279470.0999999999</v>
      </c>
      <c r="AM85" s="62">
        <f>IF('2017 Individual scores unweight'!AM85="","",'2017 Individual scores unweight'!AM85*'2017 Individual scores weighted'!CL85)</f>
        <v>852980.06666666653</v>
      </c>
      <c r="AN85" s="62">
        <f>IF('2017 Individual scores unweight'!AN85="","",'2017 Individual scores unweight'!AN85*'2017 Individual scores weighted'!CL85)</f>
        <v>1279470.0999999999</v>
      </c>
      <c r="AO85" s="62">
        <f>IF('2017 Individual scores unweight'!AO85="","",'2017 Individual scores unweight'!AO85*'2017 Individual scores weighted'!CL85)</f>
        <v>916163.77530864184</v>
      </c>
      <c r="AP85" s="62">
        <f>IF('2017 Individual scores unweight'!AP85="","",'2017 Individual scores unweight'!AP85*'2017 Individual scores weighted'!CL85)</f>
        <v>1279470.0999999999</v>
      </c>
      <c r="AQ85" s="62">
        <f>IF('2017 Individual scores unweight'!AQ85="","",'2017 Individual scores unweight'!AQ85*'2017 Individual scores weighted'!CL85)</f>
        <v>852980.06666666653</v>
      </c>
      <c r="AR85" s="62">
        <f>IF('2017 Individual scores unweight'!AR85="","",'2017 Individual scores unweight'!AR85*'2017 Individual scores weighted'!CL85)</f>
        <v>1279470.0999999999</v>
      </c>
      <c r="AS85" s="62">
        <f>IF('2017 Individual scores unweight'!AS85="","",'2017 Individual scores unweight'!AS85*'2017 Individual scores weighted'!CL85)</f>
        <v>805592.28518518514</v>
      </c>
      <c r="AT85" s="62">
        <f>IF('2017 Individual scores unweight'!AT85="","",'2017 Individual scores unweight'!AT85*'2017 Individual scores weighted'!CL85)</f>
        <v>904675.82828282809</v>
      </c>
      <c r="AU85" s="62">
        <f>IF('2017 Individual scores unweight'!AU85="","",'2017 Individual scores unweight'!AU85*'2017 Individual scores weighted'!CL85)</f>
        <v>749588.5434343433</v>
      </c>
      <c r="AV85" s="62">
        <f>IF('2017 Individual scores unweight'!AV85="","",'2017 Individual scores unweight'!AV85*'2017 Individual scores weighted'!CL85)</f>
        <v>710816.72222222225</v>
      </c>
      <c r="AW85" s="62">
        <f>IF('2017 Individual scores unweight'!AW85="","",'2017 Individual scores unweight'!AW85*'2017 Individual scores weighted'!CL85)</f>
        <v>979347.48395061726</v>
      </c>
      <c r="AX85" s="62">
        <f>IF('2017 Individual scores unweight'!AX85="","",'2017 Individual scores unweight'!AX85*'2017 Individual scores weighted'!CL85)</f>
        <v>723740.66262626252</v>
      </c>
      <c r="AY85" s="62">
        <f>IF('2017 Individual scores unweight'!AY85="","",'2017 Individual scores unweight'!AY85*'2017 Individual scores weighted'!CL85)</f>
        <v>814208.24545454548</v>
      </c>
      <c r="AZ85" s="62">
        <f>IF('2017 Individual scores unweight'!AZ85="","",'2017 Individual scores unweight'!AZ85*'2017 Individual scores weighted'!CL85)</f>
        <v>1253880.6979999999</v>
      </c>
      <c r="BA85" s="62">
        <f>IF('2017 Individual scores unweight'!BA85="","",'2017 Individual scores unweight'!BA85*'2017 Individual scores weighted'!CL85)</f>
        <v>874146.60906172835</v>
      </c>
      <c r="BB85" s="62">
        <f>IF('2017 Individual scores unweight'!BB85="","",'2017 Individual scores unweight'!BB85*'2017 Individual scores weighted'!CL85)</f>
        <v>1279470.0999999999</v>
      </c>
      <c r="BC85" s="62">
        <f>IF('2017 Individual scores unweight'!BC85="","",'2017 Individual scores unweight'!BC85*'2017 Individual scores weighted'!CL85)</f>
        <v>938278.07333333325</v>
      </c>
      <c r="BD85" s="62">
        <f>IF('2017 Individual scores unweight'!BD85="","",'2017 Individual scores unweight'!BD85*'2017 Individual scores weighted'!CL85)</f>
        <v>1279470.0999999999</v>
      </c>
      <c r="BE85" s="62">
        <f>IF('2017 Individual scores unweight'!BE85="","",'2017 Individual scores unweight'!BE85*'2017 Individual scores weighted'!CL85)</f>
        <v>881412.73555555544</v>
      </c>
      <c r="BF85" s="62">
        <f>IF('2017 Individual scores unweight'!BF85="","",'2017 Individual scores unweight'!BF85*'2017 Individual scores weighted'!CL85)</f>
        <v>1151523.0899999999</v>
      </c>
      <c r="BG85" s="62">
        <f>IF('2017 Individual scores unweight'!BG85="","",'2017 Individual scores unweight'!BG85*'2017 Individual scores weighted'!CL85)</f>
        <v>774000.43086419755</v>
      </c>
      <c r="BH85" s="62">
        <f>IF('2017 Individual scores unweight'!BH85="","",'2017 Individual scores unweight'!BH85*'2017 Individual scores weighted'!CL85)</f>
        <v>1279470.0999999999</v>
      </c>
      <c r="BI85" s="62">
        <f>IF('2017 Individual scores unweight'!BI85="","",'2017 Individual scores unweight'!BI85*'2017 Individual scores weighted'!CL85)</f>
        <v>867196.40111111093</v>
      </c>
      <c r="BJ85" s="62">
        <f>IF('2017 Individual scores unweight'!BJ85="","",'2017 Individual scores unweight'!BJ85*'2017 Individual scores weighted'!CL85)</f>
        <v>1279470.0999999999</v>
      </c>
      <c r="BK85" s="62">
        <f>IF('2017 Individual scores unweight'!BK85="","",'2017 Individual scores unweight'!BK85*'2017 Individual scores weighted'!CL85)</f>
        <v>909845.40444444446</v>
      </c>
      <c r="BL85" s="62">
        <f>IF('2017 Individual scores unweight'!BL85="","",'2017 Individual scores unweight'!BL85*'2017 Individual scores weighted'!CL85)</f>
        <v>868933.95309876546</v>
      </c>
      <c r="BM85" s="62">
        <f>IF('2017 Individual scores unweight'!BM85="","",'2017 Individual scores unweight'!BM85*'2017 Individual scores weighted'!CL85)</f>
        <v>540220.70888888882</v>
      </c>
      <c r="BN85" s="62">
        <f>IF('2017 Individual scores unweight'!BN85="","",'2017 Individual scores unweight'!BN85*'2017 Individual scores weighted'!CL85)</f>
        <v>379102.25185185176</v>
      </c>
      <c r="BO85" s="62">
        <f>IF('2017 Individual scores unweight'!BO85="","",'2017 Individual scores unweight'!BO85*'2017 Individual scores weighted'!CL85)</f>
        <v>390949.19722222217</v>
      </c>
      <c r="BP85" s="62">
        <f>IF('2017 Individual scores unweight'!BP85="","",'2017 Individual scores unweight'!BP85*'2017 Individual scores weighted'!CL85)</f>
        <v>442285.96049382712</v>
      </c>
      <c r="BQ85" s="62">
        <f>IF('2017 Individual scores unweight'!BQ85="","",'2017 Individual scores unweight'!BQ85*'2017 Individual scores weighted'!CL85)</f>
        <v>300122.61604938272</v>
      </c>
      <c r="BR85" s="62">
        <f>IF('2017 Individual scores unweight'!BR85="","",'2017 Individual scores unweight'!BR85*'2017 Individual scores weighted'!CL85)</f>
        <v>540220.70888888882</v>
      </c>
      <c r="BS85" s="62">
        <f>IF('2017 Individual scores unweight'!BS85="","",'2017 Individual scores unweight'!BS85*'2017 Individual scores weighted'!CL85)</f>
        <v>568617.47794332204</v>
      </c>
      <c r="BT85" s="62">
        <f>IF('2017 Individual scores unweight'!BT85="","",'2017 Individual scores unweight'!BT85*'2017 Individual scores weighted'!CL85)</f>
        <v>440706.36777777766</v>
      </c>
      <c r="BU85" s="62">
        <f>IF('2017 Individual scores unweight'!BU85="","",'2017 Individual scores unweight'!BU85*'2017 Individual scores weighted'!CL85)</f>
        <v>347510.39753086417</v>
      </c>
      <c r="BV85" s="62">
        <f>IF('2017 Individual scores unweight'!BV85="","",'2017 Individual scores unweight'!BV85*'2017 Individual scores weighted'!CL85)</f>
        <v>672044.90101010096</v>
      </c>
      <c r="BW85" s="62">
        <f>IF('2017 Individual scores unweight'!BW85="","",'2017 Individual scores unweight'!BW85*'2017 Individual scores weighted'!CL85)</f>
        <v>814208.24545454548</v>
      </c>
      <c r="BX85" s="62">
        <f>IF('2017 Individual scores unweight'!BX85="","",'2017 Individual scores unweight'!BX85*'2017 Individual scores weighted'!CL85)</f>
        <v>947755.62962962955</v>
      </c>
      <c r="BY85" s="62">
        <f>IF('2017 Individual scores unweight'!BY85="","",'2017 Individual scores unweight'!BY85*'2017 Individual scores weighted'!CL85)</f>
        <v>917599.76868686848</v>
      </c>
      <c r="BZ85" s="62">
        <f>IF('2017 Individual scores unweight'!BZ85="","",'2017 Individual scores unweight'!BZ85*'2017 Individual scores weighted'!CL85)</f>
        <v>969295.53030303016</v>
      </c>
      <c r="CA85" s="62">
        <f>IF('2017 Individual scores unweight'!CA85="","",'2017 Individual scores unweight'!CA85*'2017 Individual scores weighted'!CL85)</f>
        <v>956371.58989898989</v>
      </c>
      <c r="CB85" s="62">
        <f>IF('2017 Individual scores unweight'!CB85="","",'2017 Individual scores unweight'!CB85*'2017 Individual scores weighted'!CL85)</f>
        <v>1279470.0999999999</v>
      </c>
      <c r="CC85" s="62">
        <f>IF('2017 Individual scores unweight'!CC85="","",'2017 Individual scores unweight'!CC85*'2017 Individual scores weighted'!CL85)</f>
        <v>767682.05999999994</v>
      </c>
      <c r="CD85" s="62">
        <f>IF('2017 Individual scores unweight'!CD85="","",'2017 Individual scores unweight'!CD85*'2017 Individual scores weighted'!CL85)</f>
        <v>1137306.7555555555</v>
      </c>
      <c r="CE85" s="62">
        <f>IF('2017 Individual scores unweight'!CE85="","",'2017 Individual scores unweight'!CE85*'2017 Individual scores weighted'!CL85)</f>
        <v>742408.57654320984</v>
      </c>
      <c r="CF85" s="62">
        <f>IF('2017 Individual scores unweight'!CF85="","",'2017 Individual scores unweight'!CF85*'2017 Individual scores weighted'!CL85)</f>
        <v>1023576.08</v>
      </c>
      <c r="CG85" s="62">
        <f>IF('2017 Individual scores unweight'!CG85="","",'2017 Individual scores unweight'!CG85*'2017 Individual scores weighted'!CL85)</f>
        <v>526004.37444444443</v>
      </c>
      <c r="CH85" s="62">
        <f>IF('2017 Individual scores unweight'!CH85="","",'2017 Individual scores unweight'!CH85*'2017 Individual scores weighted'!CL85)</f>
        <v>1279470.0999999999</v>
      </c>
      <c r="CI85" s="62">
        <f>IF('2017 Individual scores unweight'!CI85="","",'2017 Individual scores unweight'!CI85*'2017 Individual scores weighted'!CL85)</f>
        <v>631837.08641975303</v>
      </c>
      <c r="CJ85" s="62">
        <f>IF('2017 Individual scores unweight'!CJ85="","",'2017 Individual scores unweight'!CJ85*'2017 Individual scores weighted'!CL85)</f>
        <v>1279470.0999999999</v>
      </c>
      <c r="CK85" s="62">
        <f>IF('2017 Individual scores unweight'!CK85="","",'2017 Individual scores unweight'!CK85*'2017 Individual scores weighted'!CL85)</f>
        <v>774000.43086419755</v>
      </c>
      <c r="CL85">
        <v>12794.700999999999</v>
      </c>
    </row>
    <row r="86" spans="1:90">
      <c r="A86" s="60" t="s">
        <v>110</v>
      </c>
      <c r="B86" s="61" t="s">
        <v>203</v>
      </c>
      <c r="C86" s="62">
        <f>IF('2017 Individual scores unweight'!C86="","",'2017 Individual scores unweight'!C86*'2017 Individual scores weighted'!CL86)</f>
        <v>14985.1</v>
      </c>
      <c r="D86" s="62">
        <f>IF('2017 Individual scores unweight'!D86="","",'2017 Individual scores unweight'!D86*'2017 Individual scores weighted'!CL86)</f>
        <v>12903.836111111112</v>
      </c>
      <c r="E86" s="62">
        <f>IF('2017 Individual scores unweight'!E86="","",'2017 Individual scores unweight'!E86*'2017 Individual scores weighted'!CL86)</f>
        <v>14985.1</v>
      </c>
      <c r="F86" s="62">
        <f>IF('2017 Individual scores unweight'!F86="","",'2017 Individual scores unweight'!F86*'2017 Individual scores weighted'!CL86)</f>
        <v>6243.7916666666661</v>
      </c>
      <c r="G86" s="62">
        <f>IF('2017 Individual scores unweight'!G86="","",'2017 Individual scores unweight'!G86*'2017 Individual scores weighted'!CL86)</f>
        <v>12487.583333333334</v>
      </c>
      <c r="H86" s="62">
        <f>IF('2017 Individual scores unweight'!H86="","",'2017 Individual scores unweight'!H86*'2017 Individual scores weighted'!CL86)</f>
        <v>9038.6317460317459</v>
      </c>
      <c r="I86" s="62">
        <f>IF('2017 Individual scores unweight'!I86="","",'2017 Individual scores unweight'!I86*'2017 Individual scores weighted'!CL86)</f>
        <v>12487.583333333334</v>
      </c>
      <c r="J86" s="62">
        <f>IF('2017 Individual scores unweight'!J86="","",'2017 Individual scores unweight'!J86*'2017 Individual scores weighted'!CL86)</f>
        <v>7611.4793650793645</v>
      </c>
      <c r="K86" s="62">
        <f>IF('2017 Individual scores unweight'!K86="","",'2017 Individual scores unweight'!K86*'2017 Individual scores weighted'!CL86)</f>
        <v>7568.2323232323233</v>
      </c>
      <c r="L86" s="62">
        <f>IF('2017 Individual scores unweight'!L86="","",'2017 Individual scores unweight'!L86*'2017 Individual scores weighted'!CL86)</f>
        <v>11840.079012345679</v>
      </c>
      <c r="M86" s="62">
        <f>IF('2017 Individual scores unweight'!M86="","",'2017 Individual scores unweight'!M86*'2017 Individual scores weighted'!CL86)</f>
        <v>9990.0666666666657</v>
      </c>
      <c r="N86" s="62" t="str">
        <f>IF('2017 Individual scores unweight'!N86="","",'2017 Individual scores unweight'!N86*'2017 Individual scores weighted'!CL86)</f>
        <v/>
      </c>
      <c r="O86" s="62">
        <f>IF('2017 Individual scores unweight'!O86="","",'2017 Individual scores unweight'!O86*'2017 Individual scores weighted'!CL86)</f>
        <v>27245.636363636364</v>
      </c>
      <c r="P86" s="62">
        <f>IF('2017 Individual scores unweight'!P86="","",'2017 Individual scores unweight'!P86*'2017 Individual scores weighted'!CL86)</f>
        <v>9324.062222222221</v>
      </c>
      <c r="Q86" s="62">
        <f>IF('2017 Individual scores unweight'!Q86="","",'2017 Individual scores unweight'!Q86*'2017 Individual scores weighted'!CL86)</f>
        <v>2497.5166666666664</v>
      </c>
      <c r="R86" s="62" t="str">
        <f>IF('2017 Individual scores unweight'!R86="","",'2017 Individual scores unweight'!R86*'2017 Individual scores weighted'!CL86)</f>
        <v/>
      </c>
      <c r="S86" s="62">
        <f>IF('2017 Individual scores unweight'!S86="","",'2017 Individual scores unweight'!S86*'2017 Individual scores weighted'!CL86)</f>
        <v>17437.207272727275</v>
      </c>
      <c r="T86" s="62">
        <f>IF('2017 Individual scores unweight'!T86="","",'2017 Individual scores unweight'!T86*'2017 Individual scores weighted'!CL86)</f>
        <v>10644.178174603174</v>
      </c>
      <c r="U86" s="62">
        <f>IF('2017 Individual scores unweight'!U86="","",'2017 Individual scores unweight'!U86*'2017 Individual scores weighted'!CL86)</f>
        <v>21796.509090909094</v>
      </c>
      <c r="V86" s="62">
        <f>IF('2017 Individual scores unweight'!V86="","",'2017 Individual scores unweight'!V86*'2017 Individual scores weighted'!CL86)</f>
        <v>9990.0666666666657</v>
      </c>
      <c r="W86" s="62">
        <f>IF('2017 Individual scores unweight'!W86="","",'2017 Individual scores unweight'!W86*'2017 Individual scores weighted'!CL86)</f>
        <v>19071.945454545454</v>
      </c>
      <c r="X86" s="62">
        <f>IF('2017 Individual scores unweight'!X86="","",'2017 Individual scores unweight'!X86*'2017 Individual scores weighted'!CL86)</f>
        <v>14271.523809523807</v>
      </c>
      <c r="Y86" s="62">
        <f>IF('2017 Individual scores unweight'!Y86="","",'2017 Individual scores unweight'!Y86*'2017 Individual scores weighted'!CL86)</f>
        <v>5449.1272727272735</v>
      </c>
      <c r="Z86" s="62" t="str">
        <f>IF('2017 Individual scores unweight'!Z86="","",'2017 Individual scores unweight'!Z86*'2017 Individual scores weighted'!CL86)</f>
        <v/>
      </c>
      <c r="AA86" s="62">
        <f>IF('2017 Individual scores unweight'!AA86="","",'2017 Individual scores unweight'!AA86*'2017 Individual scores weighted'!CL86)</f>
        <v>16347.381818181817</v>
      </c>
      <c r="AB86" s="62">
        <f>IF('2017 Individual scores unweight'!AB86="","",'2017 Individual scores unweight'!AB86*'2017 Individual scores weighted'!CL86)</f>
        <v>7215.0481481481474</v>
      </c>
      <c r="AC86" s="62">
        <f>IF('2017 Individual scores unweight'!AC86="","",'2017 Individual scores unweight'!AC86*'2017 Individual scores weighted'!CL86)</f>
        <v>24521.072727272731</v>
      </c>
      <c r="AD86" s="62">
        <f>IF('2017 Individual scores unweight'!AD86="","",'2017 Individual scores unweight'!AD86*'2017 Individual scores weighted'!CL86)</f>
        <v>11100.074074074073</v>
      </c>
      <c r="AE86" s="62">
        <f>IF('2017 Individual scores unweight'!AE86="","",'2017 Individual scores unweight'!AE86*'2017 Individual scores weighted'!CL86)</f>
        <v>9990.0666666666657</v>
      </c>
      <c r="AF86" s="62">
        <f>IF('2017 Individual scores unweight'!AF86="","",'2017 Individual scores unweight'!AF86*'2017 Individual scores weighted'!CL86)</f>
        <v>13320.088888888888</v>
      </c>
      <c r="AG86" s="62">
        <f>IF('2017 Individual scores unweight'!AG86="","",'2017 Individual scores unweight'!AG86*'2017 Individual scores weighted'!CL86)</f>
        <v>7265.5030303030289</v>
      </c>
      <c r="AH86" s="62">
        <f>IF('2017 Individual scores unweight'!AH86="","",'2017 Individual scores unweight'!AH86*'2017 Individual scores weighted'!CL86)</f>
        <v>27245.636363636364</v>
      </c>
      <c r="AI86" s="62">
        <f>IF('2017 Individual scores unweight'!AI86="","",'2017 Individual scores unweight'!AI86*'2017 Individual scores weighted'!CL86)</f>
        <v>14228.276767676765</v>
      </c>
      <c r="AJ86" s="62">
        <f>IF('2017 Individual scores unweight'!AJ86="","",'2017 Individual scores unweight'!AJ86*'2017 Individual scores weighted'!CL86)</f>
        <v>5994.04</v>
      </c>
      <c r="AK86" s="62" t="str">
        <f>IF('2017 Individual scores unweight'!AK86="","",'2017 Individual scores unweight'!AK86*'2017 Individual scores weighted'!CL86)</f>
        <v/>
      </c>
      <c r="AL86" s="62">
        <f>IF('2017 Individual scores unweight'!AL86="","",'2017 Individual scores unweight'!AL86*'2017 Individual scores weighted'!CL86)</f>
        <v>24521.072727272731</v>
      </c>
      <c r="AM86" s="62">
        <f>IF('2017 Individual scores unweight'!AM86="","",'2017 Individual scores unweight'!AM86*'2017 Individual scores weighted'!CL86)</f>
        <v>8658.057777777778</v>
      </c>
      <c r="AN86" s="62">
        <f>IF('2017 Individual scores unweight'!AN86="","",'2017 Individual scores unweight'!AN86*'2017 Individual scores weighted'!CL86)</f>
        <v>6660.0444444444438</v>
      </c>
      <c r="AO86" s="62" t="str">
        <f>IF('2017 Individual scores unweight'!AO86="","",'2017 Individual scores unweight'!AO86*'2017 Individual scores weighted'!CL86)</f>
        <v/>
      </c>
      <c r="AP86" s="62">
        <f>IF('2017 Individual scores unweight'!AP86="","",'2017 Individual scores unweight'!AP86*'2017 Individual scores weighted'!CL86)</f>
        <v>17982.12</v>
      </c>
      <c r="AQ86" s="62">
        <f>IF('2017 Individual scores unweight'!AQ86="","",'2017 Individual scores unweight'!AQ86*'2017 Individual scores weighted'!CL86)</f>
        <v>10941.501587301587</v>
      </c>
      <c r="AR86" s="62">
        <f>IF('2017 Individual scores unweight'!AR86="","",'2017 Individual scores unweight'!AR86*'2017 Individual scores weighted'!CL86)</f>
        <v>5449.1272727272735</v>
      </c>
      <c r="AS86" s="62">
        <f>IF('2017 Individual scores unweight'!AS86="","",'2017 Individual scores unweight'!AS86*'2017 Individual scores weighted'!CL86)</f>
        <v>6660.0444444444438</v>
      </c>
      <c r="AT86" s="62">
        <f>IF('2017 Individual scores unweight'!AT86="","",'2017 Individual scores unweight'!AT86*'2017 Individual scores weighted'!CL86)</f>
        <v>14833.73535353535</v>
      </c>
      <c r="AU86" s="62">
        <f>IF('2017 Individual scores unweight'!AU86="","",'2017 Individual scores unweight'!AU86*'2017 Individual scores weighted'!CL86)</f>
        <v>9687.3373737373749</v>
      </c>
      <c r="AV86" s="62">
        <f>IF('2017 Individual scores unweight'!AV86="","",'2017 Individual scores unweight'!AV86*'2017 Individual scores weighted'!CL86)</f>
        <v>7568.2323232323233</v>
      </c>
      <c r="AW86" s="62">
        <f>IF('2017 Individual scores unweight'!AW86="","",'2017 Individual scores unweight'!AW86*'2017 Individual scores weighted'!CL86)</f>
        <v>12765.085185185184</v>
      </c>
      <c r="AX86" s="62">
        <f>IF('2017 Individual scores unweight'!AX86="","",'2017 Individual scores unweight'!AX86*'2017 Individual scores weighted'!CL86)</f>
        <v>9384.6080808080806</v>
      </c>
      <c r="AY86" s="62">
        <f>IF('2017 Individual scores unweight'!AY86="","",'2017 Individual scores unweight'!AY86*'2017 Individual scores weighted'!CL86)</f>
        <v>10292.795959595958</v>
      </c>
      <c r="AZ86" s="62">
        <f>IF('2017 Individual scores unweight'!AZ86="","",'2017 Individual scores unweight'!AZ86*'2017 Individual scores weighted'!CL86)</f>
        <v>16359.49098989899</v>
      </c>
      <c r="BA86" s="62">
        <f>IF('2017 Individual scores unweight'!BA86="","",'2017 Individual scores unweight'!BA86*'2017 Individual scores weighted'!CL86)</f>
        <v>12224.947652116403</v>
      </c>
      <c r="BB86" s="62">
        <f>IF('2017 Individual scores unweight'!BB86="","",'2017 Individual scores unweight'!BB86*'2017 Individual scores weighted'!CL86)</f>
        <v>16347.381818181817</v>
      </c>
      <c r="BC86" s="62">
        <f>IF('2017 Individual scores unweight'!BC86="","",'2017 Individual scores unweight'!BC86*'2017 Individual scores weighted'!CL86)</f>
        <v>8325.0555555555566</v>
      </c>
      <c r="BD86" s="62">
        <f>IF('2017 Individual scores unweight'!BD86="","",'2017 Individual scores unweight'!BD86*'2017 Individual scores weighted'!CL86)</f>
        <v>13320.088888888888</v>
      </c>
      <c r="BE86" s="62">
        <f>IF('2017 Individual scores unweight'!BE86="","",'2017 Individual scores unweight'!BE86*'2017 Individual scores weighted'!CL86)</f>
        <v>10545.070370370371</v>
      </c>
      <c r="BF86" s="62">
        <f>IF('2017 Individual scores unweight'!BF86="","",'2017 Individual scores unweight'!BF86*'2017 Individual scores weighted'!CL86)</f>
        <v>19980.133333333331</v>
      </c>
      <c r="BG86" s="62">
        <f>IF('2017 Individual scores unweight'!BG86="","",'2017 Individual scores unweight'!BG86*'2017 Individual scores weighted'!CL86)</f>
        <v>17125.828571428574</v>
      </c>
      <c r="BH86" s="62">
        <f>IF('2017 Individual scores unweight'!BH86="","",'2017 Individual scores unweight'!BH86*'2017 Individual scores weighted'!CL86)</f>
        <v>8173.6909090909085</v>
      </c>
      <c r="BI86" s="62" t="str">
        <f>IF('2017 Individual scores unweight'!BI86="","",'2017 Individual scores unweight'!BI86*'2017 Individual scores weighted'!CL86)</f>
        <v/>
      </c>
      <c r="BJ86" s="62">
        <f>IF('2017 Individual scores unweight'!BJ86="","",'2017 Individual scores unweight'!BJ86*'2017 Individual scores weighted'!CL86)</f>
        <v>23976.16</v>
      </c>
      <c r="BK86" s="62">
        <f>IF('2017 Individual scores unweight'!BK86="","",'2017 Individual scores unweight'!BK86*'2017 Individual scores weighted'!CL86)</f>
        <v>12903.836111111112</v>
      </c>
      <c r="BL86" s="62">
        <f>IF('2017 Individual scores unweight'!BL86="","",'2017 Individual scores unweight'!BL86*'2017 Individual scores weighted'!CL86)</f>
        <v>8632.8303367003355</v>
      </c>
      <c r="BM86" s="62">
        <f>IF('2017 Individual scores unweight'!BM86="","",'2017 Individual scores unweight'!BM86*'2017 Individual scores weighted'!CL86)</f>
        <v>26085.174074074075</v>
      </c>
      <c r="BN86" s="62">
        <f>IF('2017 Individual scores unweight'!BN86="","",'2017 Individual scores unweight'!BN86*'2017 Individual scores weighted'!CL86)</f>
        <v>24697.664814814812</v>
      </c>
      <c r="BO86" s="62">
        <f>IF('2017 Individual scores unweight'!BO86="","",'2017 Individual scores unweight'!BO86*'2017 Individual scores weighted'!CL86)</f>
        <v>12714.630303030302</v>
      </c>
      <c r="BP86" s="62">
        <f>IF('2017 Individual scores unweight'!BP86="","",'2017 Individual scores unweight'!BP86*'2017 Individual scores weighted'!CL86)</f>
        <v>21090.140740740739</v>
      </c>
      <c r="BQ86" s="62">
        <f>IF('2017 Individual scores unweight'!BQ86="","",'2017 Individual scores unweight'!BQ86*'2017 Individual scores weighted'!CL86)</f>
        <v>22099.238383838387</v>
      </c>
      <c r="BR86" s="62">
        <f>IF('2017 Individual scores unweight'!BR86="","",'2017 Individual scores unweight'!BR86*'2017 Individual scores weighted'!CL86)</f>
        <v>9687.3373737373749</v>
      </c>
      <c r="BS86" s="62">
        <f>IF('2017 Individual scores unweight'!BS86="","",'2017 Individual scores unweight'!BS86*'2017 Individual scores weighted'!CL86)</f>
        <v>7561.9254629629631</v>
      </c>
      <c r="BT86" s="62">
        <f>IF('2017 Individual scores unweight'!BT86="","",'2017 Individual scores unweight'!BT86*'2017 Individual scores weighted'!CL86)</f>
        <v>3607.5240740740742</v>
      </c>
      <c r="BU86" s="62">
        <f>IF('2017 Individual scores unweight'!BU86="","",'2017 Individual scores unweight'!BU86*'2017 Individual scores weighted'!CL86)</f>
        <v>1665.0111111111109</v>
      </c>
      <c r="BV86" s="62">
        <f>IF('2017 Individual scores unweight'!BV86="","",'2017 Individual scores unweight'!BV86*'2017 Individual scores weighted'!CL86)</f>
        <v>10545.070370370371</v>
      </c>
      <c r="BW86" s="62">
        <f>IF('2017 Individual scores unweight'!BW86="","",'2017 Individual scores unweight'!BW86*'2017 Individual scores weighted'!CL86)</f>
        <v>14430.096296296295</v>
      </c>
      <c r="BX86" s="62">
        <f>IF('2017 Individual scores unweight'!BX86="","",'2017 Individual scores unweight'!BX86*'2017 Individual scores weighted'!CL86)</f>
        <v>15632.604320987652</v>
      </c>
      <c r="BY86" s="62">
        <f>IF('2017 Individual scores unweight'!BY86="","",'2017 Individual scores unweight'!BY86*'2017 Individual scores weighted'!CL86)</f>
        <v>6937.5462962962965</v>
      </c>
      <c r="BZ86" s="62">
        <f>IF('2017 Individual scores unweight'!BZ86="","",'2017 Individual scores unweight'!BZ86*'2017 Individual scores weighted'!CL86)</f>
        <v>19147.627777777776</v>
      </c>
      <c r="CA86" s="62">
        <f>IF('2017 Individual scores unweight'!CA86="","",'2017 Individual scores unweight'!CA86*'2017 Individual scores weighted'!CL86)</f>
        <v>20812.638888888887</v>
      </c>
      <c r="CB86" s="62">
        <f>IF('2017 Individual scores unweight'!CB86="","",'2017 Individual scores unweight'!CB86*'2017 Individual scores weighted'!CL86)</f>
        <v>8173.6909090909085</v>
      </c>
      <c r="CC86" s="62">
        <f>IF('2017 Individual scores unweight'!CC86="","",'2017 Individual scores unweight'!CC86*'2017 Individual scores weighted'!CL86)</f>
        <v>8325.0555555555566</v>
      </c>
      <c r="CD86" s="62">
        <f>IF('2017 Individual scores unweight'!CD86="","",'2017 Individual scores unweight'!CD86*'2017 Individual scores weighted'!CL86)</f>
        <v>5449.1272727272735</v>
      </c>
      <c r="CE86" s="62">
        <f>IF('2017 Individual scores unweight'!CE86="","",'2017 Individual scores unweight'!CE86*'2017 Individual scores weighted'!CL86)</f>
        <v>3996.0266666666676</v>
      </c>
      <c r="CF86" s="62">
        <f>IF('2017 Individual scores unweight'!CF86="","",'2017 Individual scores unweight'!CF86*'2017 Individual scores weighted'!CL86)</f>
        <v>2724.5636363636368</v>
      </c>
      <c r="CG86" s="62" t="str">
        <f>IF('2017 Individual scores unweight'!CG86="","",'2017 Individual scores unweight'!CG86*'2017 Individual scores weighted'!CL86)</f>
        <v/>
      </c>
      <c r="CH86" s="62">
        <f>IF('2017 Individual scores unweight'!CH86="","",'2017 Individual scores unweight'!CH86*'2017 Individual scores weighted'!CL86)</f>
        <v>21796.509090909094</v>
      </c>
      <c r="CI86" s="62">
        <f>IF('2017 Individual scores unweight'!CI86="","",'2017 Individual scores unweight'!CI86*'2017 Individual scores weighted'!CL86)</f>
        <v>6327.0422222222223</v>
      </c>
      <c r="CJ86" s="62">
        <f>IF('2017 Individual scores unweight'!CJ86="","",'2017 Individual scores unweight'!CJ86*'2017 Individual scores weighted'!CL86)</f>
        <v>16347.381818181817</v>
      </c>
      <c r="CK86" s="62">
        <f>IF('2017 Individual scores unweight'!CK86="","",'2017 Individual scores unweight'!CK86*'2017 Individual scores weighted'!CL86)</f>
        <v>7492.55</v>
      </c>
      <c r="CL86">
        <v>299.702</v>
      </c>
    </row>
    <row r="87" spans="1:90">
      <c r="A87" s="60" t="s">
        <v>119</v>
      </c>
      <c r="B87" s="61" t="s">
        <v>204</v>
      </c>
      <c r="C87" s="62">
        <f>IF('2017 Individual scores unweight'!C87="","",'2017 Individual scores unweight'!C87*'2017 Individual scores weighted'!CL87)</f>
        <v>187542.3</v>
      </c>
      <c r="D87" s="62">
        <f>IF('2017 Individual scores unweight'!D87="","",'2017 Individual scores unweight'!D87*'2017 Individual scores weighted'!CL87)</f>
        <v>138920.22222222222</v>
      </c>
      <c r="E87" s="62">
        <f>IF('2017 Individual scores unweight'!E87="","",'2017 Individual scores unweight'!E87*'2017 Individual scores weighted'!CL87)</f>
        <v>187542.3</v>
      </c>
      <c r="F87" s="62">
        <f>IF('2017 Individual scores unweight'!F87="","",'2017 Individual scores unweight'!F87*'2017 Individual scores weighted'!CL87)</f>
        <v>166704.26666666666</v>
      </c>
      <c r="G87" s="62">
        <f>IF('2017 Individual scores unweight'!G87="","",'2017 Individual scores unweight'!G87*'2017 Individual scores weighted'!CL87)</f>
        <v>187542.3</v>
      </c>
      <c r="H87" s="62">
        <f>IF('2017 Individual scores unweight'!H87="","",'2017 Individual scores unweight'!H87*'2017 Individual scores weighted'!CL87)</f>
        <v>155338.06666666668</v>
      </c>
      <c r="I87" s="62">
        <f>IF('2017 Individual scores unweight'!I87="","",'2017 Individual scores unweight'!I87*'2017 Individual scores weighted'!CL87)</f>
        <v>153443.70000000001</v>
      </c>
      <c r="J87" s="62">
        <f>IF('2017 Individual scores unweight'!J87="","",'2017 Individual scores unweight'!J87*'2017 Individual scores weighted'!CL87)</f>
        <v>116692.98666666665</v>
      </c>
      <c r="K87" s="62">
        <f>IF('2017 Individual scores unweight'!K87="","",'2017 Individual scores unweight'!K87*'2017 Individual scores weighted'!CL87)</f>
        <v>90929.599999999991</v>
      </c>
      <c r="L87" s="62">
        <f>IF('2017 Individual scores unweight'!L87="","",'2017 Individual scores unweight'!L87*'2017 Individual scores weighted'!CL87)</f>
        <v>141698.62666666668</v>
      </c>
      <c r="M87" s="62">
        <f>IF('2017 Individual scores unweight'!M87="","",'2017 Individual scores unweight'!M87*'2017 Individual scores weighted'!CL87)</f>
        <v>125028.19999999998</v>
      </c>
      <c r="N87" s="62">
        <f>IF('2017 Individual scores unweight'!N87="","",'2017 Individual scores unweight'!N87*'2017 Individual scores weighted'!CL87)</f>
        <v>95507.652777777781</v>
      </c>
      <c r="O87" s="62">
        <f>IF('2017 Individual scores unweight'!O87="","",'2017 Individual scores unweight'!O87*'2017 Individual scores weighted'!CL87)</f>
        <v>187542.3</v>
      </c>
      <c r="P87" s="62">
        <f>IF('2017 Individual scores unweight'!P87="","",'2017 Individual scores unweight'!P87*'2017 Individual scores weighted'!CL87)</f>
        <v>137531.01999999999</v>
      </c>
      <c r="Q87" s="62">
        <f>IF('2017 Individual scores unweight'!Q87="","",'2017 Individual scores unweight'!Q87*'2017 Individual scores weighted'!CL87)</f>
        <v>187542.3</v>
      </c>
      <c r="R87" s="62">
        <f>IF('2017 Individual scores unweight'!R87="","",'2017 Individual scores unweight'!R87*'2017 Individual scores weighted'!CL87)</f>
        <v>135447.21666666665</v>
      </c>
      <c r="S87" s="62">
        <f>IF('2017 Individual scores unweight'!S87="","",'2017 Individual scores unweight'!S87*'2017 Individual scores weighted'!CL87)</f>
        <v>155868.48933333333</v>
      </c>
      <c r="T87" s="62">
        <f>IF('2017 Individual scores unweight'!T87="","",'2017 Individual scores unweight'!T87*'2017 Individual scores weighted'!CL87)</f>
        <v>117396.60857142856</v>
      </c>
      <c r="U87" s="62">
        <f>IF('2017 Individual scores unweight'!U87="","",'2017 Individual scores unweight'!U87*'2017 Individual scores weighted'!CL87)</f>
        <v>187542.3</v>
      </c>
      <c r="V87" s="62">
        <f>IF('2017 Individual scores unweight'!V87="","",'2017 Individual scores unweight'!V87*'2017 Individual scores weighted'!CL87)</f>
        <v>155338.06666666668</v>
      </c>
      <c r="W87" s="62">
        <f>IF('2017 Individual scores unweight'!W87="","",'2017 Individual scores unweight'!W87*'2017 Individual scores weighted'!CL87)</f>
        <v>112525.38</v>
      </c>
      <c r="X87" s="62">
        <f>IF('2017 Individual scores unweight'!X87="","",'2017 Individual scores unweight'!X87*'2017 Individual scores weighted'!CL87)</f>
        <v>98236.442857142858</v>
      </c>
      <c r="Y87" s="62">
        <f>IF('2017 Individual scores unweight'!Y87="","",'2017 Individual scores unweight'!Y87*'2017 Individual scores weighted'!CL87)</f>
        <v>104190.16666666667</v>
      </c>
      <c r="Z87" s="62">
        <f>IF('2017 Individual scores unweight'!Z87="","",'2017 Individual scores unweight'!Z87*'2017 Individual scores weighted'!CL87)</f>
        <v>90298.144444444435</v>
      </c>
      <c r="AA87" s="62">
        <f>IF('2017 Individual scores unweight'!AA87="","",'2017 Individual scores unweight'!AA87*'2017 Individual scores weighted'!CL87)</f>
        <v>187542.3</v>
      </c>
      <c r="AB87" s="62">
        <f>IF('2017 Individual scores unweight'!AB87="","",'2017 Individual scores unweight'!AB87*'2017 Individual scores weighted'!CL87)</f>
        <v>114609.18333333332</v>
      </c>
      <c r="AC87" s="62">
        <f>IF('2017 Individual scores unweight'!AC87="","",'2017 Individual scores unweight'!AC87*'2017 Individual scores weighted'!CL87)</f>
        <v>187542.3</v>
      </c>
      <c r="AD87" s="62">
        <f>IF('2017 Individual scores unweight'!AD87="","",'2017 Individual scores unweight'!AD87*'2017 Individual scores weighted'!CL87)</f>
        <v>128501.20555555556</v>
      </c>
      <c r="AE87" s="62">
        <f>IF('2017 Individual scores unweight'!AE87="","",'2017 Individual scores unweight'!AE87*'2017 Individual scores weighted'!CL87)</f>
        <v>140656.72500000001</v>
      </c>
      <c r="AF87" s="62">
        <f>IF('2017 Individual scores unweight'!AF87="","",'2017 Individual scores unweight'!AF87*'2017 Individual scores weighted'!CL87)</f>
        <v>130237.70833333333</v>
      </c>
      <c r="AG87" s="62">
        <f>IF('2017 Individual scores unweight'!AG87="","",'2017 Individual scores unweight'!AG87*'2017 Individual scores weighted'!CL87)</f>
        <v>142077.5</v>
      </c>
      <c r="AH87" s="62">
        <f>IF('2017 Individual scores unweight'!AH87="","",'2017 Individual scores unweight'!AH87*'2017 Individual scores weighted'!CL87)</f>
        <v>171913.77499999999</v>
      </c>
      <c r="AI87" s="62">
        <f>IF('2017 Individual scores unweight'!AI87="","",'2017 Individual scores unweight'!AI87*'2017 Individual scores weighted'!CL87)</f>
        <v>156285.25</v>
      </c>
      <c r="AJ87" s="62">
        <f>IF('2017 Individual scores unweight'!AJ87="","",'2017 Individual scores unweight'!AJ87*'2017 Individual scores weighted'!CL87)</f>
        <v>171913.77499999999</v>
      </c>
      <c r="AK87" s="62">
        <f>IF('2017 Individual scores unweight'!AK87="","",'2017 Individual scores unweight'!AK87*'2017 Individual scores weighted'!CL87)</f>
        <v>133710.71388888889</v>
      </c>
      <c r="AL87" s="62">
        <f>IF('2017 Individual scores unweight'!AL87="","",'2017 Individual scores unweight'!AL87*'2017 Individual scores weighted'!CL87)</f>
        <v>187542.3</v>
      </c>
      <c r="AM87" s="62">
        <f>IF('2017 Individual scores unweight'!AM87="","",'2017 Individual scores unweight'!AM87*'2017 Individual scores weighted'!CL87)</f>
        <v>173650.27777777778</v>
      </c>
      <c r="AN87" s="62">
        <f>IF('2017 Individual scores unweight'!AN87="","",'2017 Individual scores unweight'!AN87*'2017 Individual scores weighted'!CL87)</f>
        <v>170493</v>
      </c>
      <c r="AO87" s="62">
        <f>IF('2017 Individual scores unweight'!AO87="","",'2017 Individual scores unweight'!AO87*'2017 Individual scores weighted'!CL87)</f>
        <v>162915.53333333333</v>
      </c>
      <c r="AP87" s="62">
        <f>IF('2017 Individual scores unweight'!AP87="","",'2017 Individual scores unweight'!AP87*'2017 Individual scores weighted'!CL87)</f>
        <v>171913.77499999999</v>
      </c>
      <c r="AQ87" s="62">
        <f>IF('2017 Individual scores unweight'!AQ87="","",'2017 Individual scores unweight'!AQ87*'2017 Individual scores weighted'!CL87)</f>
        <v>131974.2111111111</v>
      </c>
      <c r="AR87" s="62">
        <f>IF('2017 Individual scores unweight'!AR87="","",'2017 Individual scores unweight'!AR87*'2017 Individual scores weighted'!CL87)</f>
        <v>109399.675</v>
      </c>
      <c r="AS87" s="62">
        <f>IF('2017 Individual scores unweight'!AS87="","",'2017 Individual scores unweight'!AS87*'2017 Individual scores weighted'!CL87)</f>
        <v>128816.93333333332</v>
      </c>
      <c r="AT87" s="62">
        <f>IF('2017 Individual scores unweight'!AT87="","",'2017 Individual scores unweight'!AT87*'2017 Individual scores weighted'!CL87)</f>
        <v>121555.19444444444</v>
      </c>
      <c r="AU87" s="62">
        <f>IF('2017 Individual scores unweight'!AU87="","",'2017 Individual scores unweight'!AU87*'2017 Individual scores weighted'!CL87)</f>
        <v>105926.66944444443</v>
      </c>
      <c r="AV87" s="62">
        <f>IF('2017 Individual scores unweight'!AV87="","",'2017 Individual scores unweight'!AV87*'2017 Individual scores weighted'!CL87)</f>
        <v>114609.18333333332</v>
      </c>
      <c r="AW87" s="62">
        <f>IF('2017 Individual scores unweight'!AW87="","",'2017 Individual scores unweight'!AW87*'2017 Individual scores weighted'!CL87)</f>
        <v>113661.99999999999</v>
      </c>
      <c r="AX87" s="62">
        <f>IF('2017 Individual scores unweight'!AX87="","",'2017 Individual scores unweight'!AX87*'2017 Individual scores weighted'!CL87)</f>
        <v>134289.54814814814</v>
      </c>
      <c r="AY87" s="62">
        <f>IF('2017 Individual scores unweight'!AY87="","",'2017 Individual scores unweight'!AY87*'2017 Individual scores weighted'!CL87)</f>
        <v>142077.5</v>
      </c>
      <c r="AZ87" s="62">
        <f>IF('2017 Individual scores unweight'!AZ87="","",'2017 Individual scores unweight'!AZ87*'2017 Individual scores weighted'!CL87)</f>
        <v>98658.615999999995</v>
      </c>
      <c r="BA87" s="62">
        <f>IF('2017 Individual scores unweight'!BA87="","",'2017 Individual scores unweight'!BA87*'2017 Individual scores weighted'!CL87)</f>
        <v>115695.28688888888</v>
      </c>
      <c r="BB87" s="62">
        <f>IF('2017 Individual scores unweight'!BB87="","",'2017 Individual scores unweight'!BB87*'2017 Individual scores weighted'!CL87)</f>
        <v>125028.19999999998</v>
      </c>
      <c r="BC87" s="62">
        <f>IF('2017 Individual scores unweight'!BC87="","",'2017 Individual scores unweight'!BC87*'2017 Individual scores weighted'!CL87)</f>
        <v>119345.1</v>
      </c>
      <c r="BD87" s="62">
        <f>IF('2017 Individual scores unweight'!BD87="","",'2017 Individual scores unweight'!BD87*'2017 Individual scores weighted'!CL87)</f>
        <v>56262.69</v>
      </c>
      <c r="BE87" s="62">
        <f>IF('2017 Individual scores unweight'!BE87="","",'2017 Individual scores unweight'!BE87*'2017 Individual scores weighted'!CL87)</f>
        <v>90298.144444444435</v>
      </c>
      <c r="BF87" s="62">
        <f>IF('2017 Individual scores unweight'!BF87="","",'2017 Individual scores unweight'!BF87*'2017 Individual scores weighted'!CL87)</f>
        <v>56262.69</v>
      </c>
      <c r="BG87" s="62">
        <f>IF('2017 Individual scores unweight'!BG87="","",'2017 Individual scores unweight'!BG87*'2017 Individual scores weighted'!CL87)</f>
        <v>104190.16666666667</v>
      </c>
      <c r="BH87" s="62">
        <f>IF('2017 Individual scores unweight'!BH87="","",'2017 Individual scores unweight'!BH87*'2017 Individual scores weighted'!CL87)</f>
        <v>102295.79999999999</v>
      </c>
      <c r="BI87" s="62">
        <f>IF('2017 Individual scores unweight'!BI87="","",'2017 Individual scores unweight'!BI87*'2017 Individual scores weighted'!CL87)</f>
        <v>110441.57666666666</v>
      </c>
      <c r="BJ87" s="62">
        <f>IF('2017 Individual scores unweight'!BJ87="","",'2017 Individual scores unweight'!BJ87*'2017 Individual scores weighted'!CL87)</f>
        <v>153443.70000000001</v>
      </c>
      <c r="BK87" s="62">
        <f>IF('2017 Individual scores unweight'!BK87="","",'2017 Individual scores unweight'!BK87*'2017 Individual scores weighted'!CL87)</f>
        <v>154201.44666666668</v>
      </c>
      <c r="BL87" s="62">
        <f>IF('2017 Individual scores unweight'!BL87="","",'2017 Individual scores unweight'!BL87*'2017 Individual scores weighted'!CL87)</f>
        <v>142948.90866666668</v>
      </c>
      <c r="BM87" s="62">
        <f>IF('2017 Individual scores unweight'!BM87="","",'2017 Individual scores unweight'!BM87*'2017 Individual scores weighted'!CL87)</f>
        <v>43759.869999999995</v>
      </c>
      <c r="BN87" s="62">
        <f>IF('2017 Individual scores unweight'!BN87="","",'2017 Individual scores unweight'!BN87*'2017 Individual scores weighted'!CL87)</f>
        <v>54178.886666666665</v>
      </c>
      <c r="BO87" s="62">
        <f>IF('2017 Individual scores unweight'!BO87="","",'2017 Individual scores unweight'!BO87*'2017 Individual scores weighted'!CL87)</f>
        <v>37508.459999999992</v>
      </c>
      <c r="BP87" s="62">
        <f>IF('2017 Individual scores unweight'!BP87="","",'2017 Individual scores unweight'!BP87*'2017 Individual scores weighted'!CL87)</f>
        <v>50011.28</v>
      </c>
      <c r="BQ87" s="62">
        <f>IF('2017 Individual scores unweight'!BQ87="","",'2017 Individual scores unweight'!BQ87*'2017 Individual scores weighted'!CL87)</f>
        <v>37508.459999999992</v>
      </c>
      <c r="BR87" s="62">
        <f>IF('2017 Individual scores unweight'!BR87="","",'2017 Individual scores unweight'!BR87*'2017 Individual scores weighted'!CL87)</f>
        <v>79563.399999999994</v>
      </c>
      <c r="BS87" s="62">
        <f>IF('2017 Individual scores unweight'!BS87="","",'2017 Individual scores unweight'!BS87*'2017 Individual scores weighted'!CL87)</f>
        <v>99848.909722222204</v>
      </c>
      <c r="BT87" s="62">
        <f>IF('2017 Individual scores unweight'!BT87="","",'2017 Individual scores unweight'!BT87*'2017 Individual scores weighted'!CL87)</f>
        <v>67723.608333333323</v>
      </c>
      <c r="BU87" s="62">
        <f>IF('2017 Individual scores unweight'!BU87="","",'2017 Individual scores unweight'!BU87*'2017 Individual scores weighted'!CL87)</f>
        <v>52095.083333333336</v>
      </c>
      <c r="BV87" s="62">
        <f>IF('2017 Individual scores unweight'!BV87="","",'2017 Individual scores unweight'!BV87*'2017 Individual scores weighted'!CL87)</f>
        <v>133710.71388888889</v>
      </c>
      <c r="BW87" s="62">
        <f>IF('2017 Individual scores unweight'!BW87="","",'2017 Individual scores unweight'!BW87*'2017 Individual scores weighted'!CL87)</f>
        <v>145866.23333333331</v>
      </c>
      <c r="BX87" s="62">
        <f>IF('2017 Individual scores unweight'!BX87="","",'2017 Individual scores unweight'!BX87*'2017 Individual scores weighted'!CL87)</f>
        <v>162073.59259259258</v>
      </c>
      <c r="BY87" s="62">
        <f>IF('2017 Individual scores unweight'!BY87="","",'2017 Individual scores unweight'!BY87*'2017 Individual scores weighted'!CL87)</f>
        <v>164967.76388888885</v>
      </c>
      <c r="BZ87" s="62">
        <f>IF('2017 Individual scores unweight'!BZ87="","",'2017 Individual scores unweight'!BZ87*'2017 Individual scores weighted'!CL87)</f>
        <v>166704.26666666666</v>
      </c>
      <c r="CA87" s="62">
        <f>IF('2017 Individual scores unweight'!CA87="","",'2017 Individual scores unweight'!CA87*'2017 Individual scores weighted'!CL87)</f>
        <v>154548.74722222221</v>
      </c>
      <c r="CB87" s="62">
        <f>IF('2017 Individual scores unweight'!CB87="","",'2017 Individual scores unweight'!CB87*'2017 Individual scores weighted'!CL87)</f>
        <v>140656.72500000001</v>
      </c>
      <c r="CC87" s="62">
        <f>IF('2017 Individual scores unweight'!CC87="","",'2017 Individual scores unweight'!CC87*'2017 Individual scores weighted'!CL87)</f>
        <v>130711.29999999999</v>
      </c>
      <c r="CD87" s="62">
        <f>IF('2017 Individual scores unweight'!CD87="","",'2017 Individual scores unweight'!CD87*'2017 Individual scores weighted'!CL87)</f>
        <v>78142.625000000015</v>
      </c>
      <c r="CE87" s="62">
        <f>IF('2017 Individual scores unweight'!CE87="","",'2017 Individual scores unweight'!CE87*'2017 Individual scores weighted'!CL87)</f>
        <v>64408.46666666666</v>
      </c>
      <c r="CF87" s="62">
        <f>IF('2017 Individual scores unweight'!CF87="","",'2017 Individual scores unweight'!CF87*'2017 Individual scores weighted'!CL87)</f>
        <v>75016.92</v>
      </c>
      <c r="CG87" s="62">
        <f>IF('2017 Individual scores unweight'!CG87="","",'2017 Individual scores unweight'!CG87*'2017 Individual scores weighted'!CL87)</f>
        <v>65490.961904761913</v>
      </c>
      <c r="CH87" s="62">
        <f>IF('2017 Individual scores unweight'!CH87="","",'2017 Individual scores unweight'!CH87*'2017 Individual scores weighted'!CL87)</f>
        <v>119345.09999999999</v>
      </c>
      <c r="CI87" s="62">
        <f>IF('2017 Individual scores unweight'!CI87="","",'2017 Individual scores unweight'!CI87*'2017 Individual scores weighted'!CL87)</f>
        <v>64829.437037037031</v>
      </c>
      <c r="CJ87" s="62">
        <f>IF('2017 Individual scores unweight'!CJ87="","",'2017 Individual scores unweight'!CJ87*'2017 Individual scores weighted'!CL87)</f>
        <v>171913.77499999999</v>
      </c>
      <c r="CK87" s="62">
        <f>IF('2017 Individual scores unweight'!CK87="","",'2017 Individual scores unweight'!CK87*'2017 Individual scores weighted'!CL87)</f>
        <v>100717.1611111111</v>
      </c>
      <c r="CL87">
        <v>1875.423</v>
      </c>
    </row>
    <row r="88" spans="1:90">
      <c r="A88" s="60" t="s">
        <v>115</v>
      </c>
      <c r="B88" s="61" t="s">
        <v>205</v>
      </c>
      <c r="C88" s="62">
        <f>IF('2017 Individual scores unweight'!C88="","",'2017 Individual scores unweight'!C88*'2017 Individual scores weighted'!CL88)</f>
        <v>152941.5</v>
      </c>
      <c r="D88" s="62">
        <f>IF('2017 Individual scores unweight'!D88="","",'2017 Individual scores unweight'!D88*'2017 Individual scores weighted'!CL88)</f>
        <v>100747.17857142857</v>
      </c>
      <c r="E88" s="62">
        <f>IF('2017 Individual scores unweight'!E88="","",'2017 Individual scores unweight'!E88*'2017 Individual scores weighted'!CL88)</f>
        <v>131092.71428571426</v>
      </c>
      <c r="F88" s="62">
        <f>IF('2017 Individual scores unweight'!F88="","",'2017 Individual scores unweight'!F88*'2017 Individual scores weighted'!CL88)</f>
        <v>35200.821428571428</v>
      </c>
      <c r="G88" s="62">
        <f>IF('2017 Individual scores unweight'!G88="","",'2017 Individual scores unweight'!G88*'2017 Individual scores weighted'!CL88)</f>
        <v>65546.35714285713</v>
      </c>
      <c r="H88" s="62">
        <f>IF('2017 Individual scores unweight'!H88="","",'2017 Individual scores unweight'!H88*'2017 Individual scores weighted'!CL88)</f>
        <v>3641.4642857142835</v>
      </c>
      <c r="I88" s="62">
        <f>IF('2017 Individual scores unweight'!I88="","",'2017 Individual scores unweight'!I88*'2017 Individual scores weighted'!CL88)</f>
        <v>76470.75</v>
      </c>
      <c r="J88" s="62">
        <f>IF('2017 Individual scores unweight'!J88="","",'2017 Individual scores unweight'!J88*'2017 Individual scores weighted'!CL88)</f>
        <v>12138.214285714283</v>
      </c>
      <c r="K88" s="62">
        <f>IF('2017 Individual scores unweight'!K88="","",'2017 Individual scores unweight'!K88*'2017 Individual scores weighted'!CL88)</f>
        <v>64332.53571428571</v>
      </c>
      <c r="L88" s="62">
        <f>IF('2017 Individual scores unweight'!L88="","",'2017 Individual scores unweight'!L88*'2017 Individual scores weighted'!CL88)</f>
        <v>49766.678571428565</v>
      </c>
      <c r="M88" s="62">
        <f>IF('2017 Individual scores unweight'!M88="","",'2017 Individual scores unweight'!M88*'2017 Individual scores weighted'!CL88)</f>
        <v>54621.964285714283</v>
      </c>
      <c r="N88" s="62">
        <f>IF('2017 Individual scores unweight'!N88="","",'2017 Individual scores unweight'!N88*'2017 Individual scores weighted'!CL88)</f>
        <v>12138.214285714283</v>
      </c>
      <c r="O88" s="62">
        <f>IF('2017 Individual scores unweight'!O88="","",'2017 Individual scores unweight'!O88*'2017 Individual scores weighted'!CL88)</f>
        <v>65546.35714285713</v>
      </c>
      <c r="P88" s="62">
        <f>IF('2017 Individual scores unweight'!P88="","",'2017 Individual scores unweight'!P88*'2017 Individual scores weighted'!CL88)</f>
        <v>15779.678571428572</v>
      </c>
      <c r="Q88" s="62">
        <f>IF('2017 Individual scores unweight'!Q88="","",'2017 Individual scores unweight'!Q88*'2017 Individual scores weighted'!CL88)</f>
        <v>43697.571428571428</v>
      </c>
      <c r="R88" s="62">
        <f>IF('2017 Individual scores unweight'!R88="","",'2017 Individual scores unweight'!R88*'2017 Individual scores weighted'!CL88)</f>
        <v>12138.214285714283</v>
      </c>
      <c r="S88" s="62">
        <f>IF('2017 Individual scores unweight'!S88="","",'2017 Individual scores unweight'!S88*'2017 Individual scores weighted'!CL88)</f>
        <v>113613.68571428572</v>
      </c>
      <c r="T88" s="62">
        <f>IF('2017 Individual scores unweight'!T88="","",'2017 Individual scores unweight'!T88*'2017 Individual scores weighted'!CL88)</f>
        <v>62633.185714285704</v>
      </c>
      <c r="U88" s="62">
        <f>IF('2017 Individual scores unweight'!U88="","",'2017 Individual scores unweight'!U88*'2017 Individual scores weighted'!CL88)</f>
        <v>152941.5</v>
      </c>
      <c r="V88" s="62">
        <f>IF('2017 Individual scores unweight'!V88="","",'2017 Individual scores unweight'!V88*'2017 Individual scores weighted'!CL88)</f>
        <v>84967.5</v>
      </c>
      <c r="W88" s="62">
        <f>IF('2017 Individual scores unweight'!W88="","",'2017 Individual scores unweight'!W88*'2017 Individual scores weighted'!CL88)</f>
        <v>142017.10714285716</v>
      </c>
      <c r="X88" s="62">
        <f>IF('2017 Individual scores unweight'!X88="","",'2017 Individual scores unweight'!X88*'2017 Individual scores weighted'!CL88)</f>
        <v>82539.85714285713</v>
      </c>
      <c r="Y88" s="62">
        <f>IF('2017 Individual scores unweight'!Y88="","",'2017 Individual scores unweight'!Y88*'2017 Individual scores weighted'!CL88)</f>
        <v>109243.92857142857</v>
      </c>
      <c r="Z88" s="62">
        <f>IF('2017 Individual scores unweight'!Z88="","",'2017 Individual scores unweight'!Z88*'2017 Individual scores weighted'!CL88)</f>
        <v>41269.928571428565</v>
      </c>
      <c r="AA88" s="62">
        <f>IF('2017 Individual scores unweight'!AA88="","",'2017 Individual scores unweight'!AA88*'2017 Individual scores weighted'!CL88)</f>
        <v>152941.5</v>
      </c>
      <c r="AB88" s="62">
        <f>IF('2017 Individual scores unweight'!AB88="","",'2017 Individual scores unweight'!AB88*'2017 Individual scores weighted'!CL88)</f>
        <v>103174.82142857142</v>
      </c>
      <c r="AC88" s="62">
        <f>IF('2017 Individual scores unweight'!AC88="","",'2017 Individual scores unweight'!AC88*'2017 Individual scores weighted'!CL88)</f>
        <v>10924.392857142857</v>
      </c>
      <c r="AD88" s="62">
        <f>IF('2017 Individual scores unweight'!AD88="","",'2017 Individual scores unweight'!AD88*'2017 Individual scores weighted'!CL88)</f>
        <v>1213.821428571428</v>
      </c>
      <c r="AE88" s="62">
        <f>IF('2017 Individual scores unweight'!AE88="","",'2017 Individual scores unweight'!AE88*'2017 Individual scores weighted'!CL88)</f>
        <v>63118.71428571429</v>
      </c>
      <c r="AF88" s="62">
        <f>IF('2017 Individual scores unweight'!AF88="","",'2017 Individual scores unweight'!AF88*'2017 Individual scores weighted'!CL88)</f>
        <v>59477.249999999993</v>
      </c>
      <c r="AG88" s="62">
        <f>IF('2017 Individual scores unweight'!AG88="","",'2017 Individual scores unweight'!AG88*'2017 Individual scores weighted'!CL88)</f>
        <v>41269.928571428565</v>
      </c>
      <c r="AH88" s="62">
        <f>IF('2017 Individual scores unweight'!AH88="","",'2017 Individual scores unweight'!AH88*'2017 Individual scores weighted'!CL88)</f>
        <v>152941.5</v>
      </c>
      <c r="AI88" s="62">
        <f>IF('2017 Individual scores unweight'!AI88="","",'2017 Individual scores unweight'!AI88*'2017 Individual scores weighted'!CL88)</f>
        <v>89822.78571428571</v>
      </c>
      <c r="AJ88" s="62">
        <f>IF('2017 Individual scores unweight'!AJ88="","",'2017 Individual scores unweight'!AJ88*'2017 Individual scores weighted'!CL88)</f>
        <v>120168.32142857142</v>
      </c>
      <c r="AK88" s="62">
        <f>IF('2017 Individual scores unweight'!AK88="","",'2017 Individual scores unweight'!AK88*'2017 Individual scores weighted'!CL88)</f>
        <v>64332.53571428571</v>
      </c>
      <c r="AL88" s="62">
        <f>IF('2017 Individual scores unweight'!AL88="","",'2017 Individual scores unweight'!AL88*'2017 Individual scores weighted'!CL88)</f>
        <v>76470.75</v>
      </c>
      <c r="AM88" s="62">
        <f>IF('2017 Individual scores unweight'!AM88="","",'2017 Individual scores unweight'!AM88*'2017 Individual scores weighted'!CL88)</f>
        <v>31559.357142857145</v>
      </c>
      <c r="AN88" s="62">
        <f>IF('2017 Individual scores unweight'!AN88="","",'2017 Individual scores unweight'!AN88*'2017 Individual scores weighted'!CL88)</f>
        <v>43697.571428571428</v>
      </c>
      <c r="AO88" s="62">
        <f>IF('2017 Individual scores unweight'!AO88="","",'2017 Individual scores unweight'!AO88*'2017 Individual scores weighted'!CL88)</f>
        <v>9710.5714285714275</v>
      </c>
      <c r="AP88" s="62">
        <f>IF('2017 Individual scores unweight'!AP88="","",'2017 Individual scores unweight'!AP88*'2017 Individual scores weighted'!CL88)</f>
        <v>105882.57692307691</v>
      </c>
      <c r="AQ88" s="62">
        <f>IF('2017 Individual scores unweight'!AQ88="","",'2017 Individual scores unweight'!AQ88*'2017 Individual scores weighted'!CL88)</f>
        <v>31559.357142857145</v>
      </c>
      <c r="AR88" s="62">
        <f>IF('2017 Individual scores unweight'!AR88="","",'2017 Individual scores unweight'!AR88*'2017 Individual scores weighted'!CL88)</f>
        <v>65546.35714285713</v>
      </c>
      <c r="AS88" s="62">
        <f>IF('2017 Individual scores unweight'!AS88="","",'2017 Individual scores unweight'!AS88*'2017 Individual scores weighted'!CL88)</f>
        <v>10924.392857142855</v>
      </c>
      <c r="AT88" s="62">
        <f>IF('2017 Individual scores unweight'!AT88="","",'2017 Individual scores unweight'!AT88*'2017 Individual scores weighted'!CL88)</f>
        <v>91036.60714285713</v>
      </c>
      <c r="AU88" s="62">
        <f>IF('2017 Individual scores unweight'!AU88="","",'2017 Individual scores unweight'!AU88*'2017 Individual scores weighted'!CL88)</f>
        <v>48552.857142857145</v>
      </c>
      <c r="AV88" s="62">
        <f>IF('2017 Individual scores unweight'!AV88="","",'2017 Individual scores unweight'!AV88*'2017 Individual scores weighted'!CL88)</f>
        <v>81326.03571428571</v>
      </c>
      <c r="AW88" s="62">
        <f>IF('2017 Individual scores unweight'!AW88="","",'2017 Individual scores unweight'!AW88*'2017 Individual scores weighted'!CL88)</f>
        <v>131092.71428571426</v>
      </c>
      <c r="AX88" s="62">
        <f>IF('2017 Individual scores unweight'!AX88="","",'2017 Individual scores unweight'!AX88*'2017 Individual scores weighted'!CL88)</f>
        <v>146872.39285714284</v>
      </c>
      <c r="AY88" s="62">
        <f>IF('2017 Individual scores unweight'!AY88="","",'2017 Individual scores unweight'!AY88*'2017 Individual scores weighted'!CL88)</f>
        <v>47339.03571428571</v>
      </c>
      <c r="AZ88" s="62">
        <f>IF('2017 Individual scores unweight'!AZ88="","",'2017 Individual scores unweight'!AZ88*'2017 Individual scores weighted'!CL88)</f>
        <v>122353.2</v>
      </c>
      <c r="BA88" s="62">
        <f>IF('2017 Individual scores unweight'!BA88="","",'2017 Individual scores unweight'!BA88*'2017 Individual scores weighted'!CL88)</f>
        <v>83510.914285714287</v>
      </c>
      <c r="BB88" s="62">
        <f>IF('2017 Individual scores unweight'!BB88="","",'2017 Individual scores unweight'!BB88*'2017 Individual scores weighted'!CL88)</f>
        <v>152941.5</v>
      </c>
      <c r="BC88" s="62">
        <f>IF('2017 Individual scores unweight'!BC88="","",'2017 Individual scores unweight'!BC88*'2017 Individual scores weighted'!CL88)</f>
        <v>112885.39285714286</v>
      </c>
      <c r="BD88" s="62">
        <f>IF('2017 Individual scores unweight'!BD88="","",'2017 Individual scores unweight'!BD88*'2017 Individual scores weighted'!CL88)</f>
        <v>152941.5</v>
      </c>
      <c r="BE88" s="62">
        <f>IF('2017 Individual scores unweight'!BE88="","",'2017 Individual scores unweight'!BE88*'2017 Individual scores weighted'!CL88)</f>
        <v>106816.2857142857</v>
      </c>
      <c r="BF88" s="62">
        <f>IF('2017 Individual scores unweight'!BF88="","",'2017 Individual scores unweight'!BF88*'2017 Individual scores weighted'!CL88)</f>
        <v>120168.32142857142</v>
      </c>
      <c r="BG88" s="62">
        <f>IF('2017 Individual scores unweight'!BG88="","",'2017 Individual scores unweight'!BG88*'2017 Individual scores weighted'!CL88)</f>
        <v>70401.642857142855</v>
      </c>
      <c r="BH88" s="62">
        <f>IF('2017 Individual scores unweight'!BH88="","",'2017 Individual scores unweight'!BH88*'2017 Individual scores weighted'!CL88)</f>
        <v>152941.5</v>
      </c>
      <c r="BI88" s="62">
        <f>IF('2017 Individual scores unweight'!BI88="","",'2017 Individual scores unweight'!BI88*'2017 Individual scores weighted'!CL88)</f>
        <v>127451.24999999999</v>
      </c>
      <c r="BJ88" s="62">
        <f>IF('2017 Individual scores unweight'!BJ88="","",'2017 Individual scores unweight'!BJ88*'2017 Individual scores weighted'!CL88)</f>
        <v>32773.178571428565</v>
      </c>
      <c r="BK88" s="62">
        <f>IF('2017 Individual scores unweight'!BK88="","",'2017 Individual scores unweight'!BK88*'2017 Individual scores weighted'!CL88)</f>
        <v>0</v>
      </c>
      <c r="BL88" s="62">
        <f>IF('2017 Individual scores unweight'!BL88="","",'2017 Individual scores unweight'!BL88*'2017 Individual scores weighted'!CL88)</f>
        <v>126480.19285714287</v>
      </c>
      <c r="BM88" s="62">
        <f>IF('2017 Individual scores unweight'!BM88="","",'2017 Individual scores unweight'!BM88*'2017 Individual scores weighted'!CL88)</f>
        <v>43697.571428571428</v>
      </c>
      <c r="BN88" s="62">
        <f>IF('2017 Individual scores unweight'!BN88="","",'2017 Individual scores unweight'!BN88*'2017 Individual scores weighted'!CL88)</f>
        <v>27917.892857142855</v>
      </c>
      <c r="BO88" s="62">
        <f>IF('2017 Individual scores unweight'!BO88="","",'2017 Individual scores unweight'!BO88*'2017 Individual scores weighted'!CL88)</f>
        <v>33987</v>
      </c>
      <c r="BP88" s="62">
        <f>IF('2017 Individual scores unweight'!BP88="","",'2017 Individual scores unweight'!BP88*'2017 Individual scores weighted'!CL88)</f>
        <v>15779.678571428572</v>
      </c>
      <c r="BQ88" s="62">
        <f>IF('2017 Individual scores unweight'!BQ88="","",'2017 Individual scores unweight'!BQ88*'2017 Individual scores weighted'!CL88)</f>
        <v>10924.392857142855</v>
      </c>
      <c r="BR88" s="62">
        <f>IF('2017 Individual scores unweight'!BR88="","",'2017 Individual scores unweight'!BR88*'2017 Individual scores weighted'!CL88)</f>
        <v>53408.142857142862</v>
      </c>
      <c r="BS88" s="62">
        <f>IF('2017 Individual scores unweight'!BS88="","",'2017 Individual scores unweight'!BS88*'2017 Individual scores weighted'!CL88)</f>
        <v>85270.955357142855</v>
      </c>
      <c r="BT88" s="62">
        <f>IF('2017 Individual scores unweight'!BT88="","",'2017 Individual scores unweight'!BT88*'2017 Individual scores weighted'!CL88)</f>
        <v>81326.03571428571</v>
      </c>
      <c r="BU88" s="62">
        <f>IF('2017 Individual scores unweight'!BU88="","",'2017 Individual scores unweight'!BU88*'2017 Individual scores weighted'!CL88)</f>
        <v>64332.53571428571</v>
      </c>
      <c r="BV88" s="62">
        <f>IF('2017 Individual scores unweight'!BV88="","",'2017 Individual scores unweight'!BV88*'2017 Individual scores weighted'!CL88)</f>
        <v>148086.21428571426</v>
      </c>
      <c r="BW88" s="62">
        <f>IF('2017 Individual scores unweight'!BW88="","",'2017 Individual scores unweight'!BW88*'2017 Individual scores weighted'!CL88)</f>
        <v>47339.03571428571</v>
      </c>
      <c r="BX88" s="62">
        <f>IF('2017 Individual scores unweight'!BX88="","",'2017 Individual scores unweight'!BX88*'2017 Individual scores weighted'!CL88)</f>
        <v>112076.17857142857</v>
      </c>
      <c r="BY88" s="62">
        <f>IF('2017 Individual scores unweight'!BY88="","",'2017 Individual scores unweight'!BY88*'2017 Individual scores weighted'!CL88)</f>
        <v>150513.85714285716</v>
      </c>
      <c r="BZ88" s="62">
        <f>IF('2017 Individual scores unweight'!BZ88="","",'2017 Individual scores unweight'!BZ88*'2017 Individual scores weighted'!CL88)</f>
        <v>134734.17857142858</v>
      </c>
      <c r="CA88" s="62">
        <f>IF('2017 Individual scores unweight'!CA88="","",'2017 Individual scores unweight'!CA88*'2017 Individual scores weighted'!CL88)</f>
        <v>50980.499999999993</v>
      </c>
      <c r="CB88" s="62">
        <f>IF('2017 Individual scores unweight'!CB88="","",'2017 Individual scores unweight'!CB88*'2017 Individual scores weighted'!CL88)</f>
        <v>87395.142857142855</v>
      </c>
      <c r="CC88" s="62">
        <f>IF('2017 Individual scores unweight'!CC88="","",'2017 Individual scores unweight'!CC88*'2017 Individual scores weighted'!CL88)</f>
        <v>38842.28571428571</v>
      </c>
      <c r="CD88" s="62">
        <f>IF('2017 Individual scores unweight'!CD88="","",'2017 Individual scores unweight'!CD88*'2017 Individual scores weighted'!CL88)</f>
        <v>76470.75</v>
      </c>
      <c r="CE88" s="62">
        <f>IF('2017 Individual scores unweight'!CE88="","",'2017 Individual scores unweight'!CE88*'2017 Individual scores weighted'!CL88)</f>
        <v>10924.392857142855</v>
      </c>
      <c r="CF88" s="62">
        <f>IF('2017 Individual scores unweight'!CF88="","",'2017 Individual scores unweight'!CF88*'2017 Individual scores weighted'!CL88)</f>
        <v>94117.846153846156</v>
      </c>
      <c r="CG88" s="62">
        <f>IF('2017 Individual scores unweight'!CG88="","",'2017 Individual scores unweight'!CG88*'2017 Individual scores weighted'!CL88)</f>
        <v>20634.964285714286</v>
      </c>
      <c r="CH88" s="62">
        <f>IF('2017 Individual scores unweight'!CH88="","",'2017 Individual scores unweight'!CH88*'2017 Individual scores weighted'!CL88)</f>
        <v>76470.75</v>
      </c>
      <c r="CI88" s="62">
        <f>IF('2017 Individual scores unweight'!CI88="","",'2017 Individual scores unweight'!CI88*'2017 Individual scores weighted'!CL88)</f>
        <v>13352.035714285716</v>
      </c>
      <c r="CJ88" s="62">
        <f>IF('2017 Individual scores unweight'!CJ88="","",'2017 Individual scores unweight'!CJ88*'2017 Individual scores weighted'!CL88)</f>
        <v>98319.535714285725</v>
      </c>
      <c r="CK88" s="62">
        <f>IF('2017 Individual scores unweight'!CK88="","",'2017 Individual scores unweight'!CK88*'2017 Individual scores weighted'!CL88)</f>
        <v>30345.53571428571</v>
      </c>
      <c r="CL88">
        <v>1529.415</v>
      </c>
    </row>
    <row r="89" spans="1:90">
      <c r="A89" s="60" t="s">
        <v>127</v>
      </c>
      <c r="B89" s="61" t="s">
        <v>206</v>
      </c>
      <c r="C89" s="62">
        <f>IF('2017 Individual scores unweight'!C89="","",'2017 Individual scores unweight'!C89*'2017 Individual scores weighted'!CL89)</f>
        <v>967008.49999999988</v>
      </c>
      <c r="D89" s="62">
        <f>IF('2017 Individual scores unweight'!D89="","",'2017 Individual scores unweight'!D89*'2017 Individual scores weighted'!CL89)</f>
        <v>752117.72222222213</v>
      </c>
      <c r="E89" s="62">
        <f>IF('2017 Individual scores unweight'!E89="","",'2017 Individual scores unweight'!E89*'2017 Individual scores weighted'!CL89)</f>
        <v>967008.49999999988</v>
      </c>
      <c r="F89" s="62">
        <f>IF('2017 Individual scores unweight'!F89="","",'2017 Individual scores unweight'!F89*'2017 Individual scores weighted'!CL89)</f>
        <v>608857.20370370359</v>
      </c>
      <c r="G89" s="62">
        <f>IF('2017 Individual scores unweight'!G89="","",'2017 Individual scores unweight'!G89*'2017 Individual scores weighted'!CL89)</f>
        <v>967008.49999999988</v>
      </c>
      <c r="H89" s="62">
        <f>IF('2017 Individual scores unweight'!H89="","",'2017 Individual scores unweight'!H89*'2017 Individual scores weighted'!CL89)</f>
        <v>805840.41666666651</v>
      </c>
      <c r="I89" s="62">
        <f>IF('2017 Individual scores unweight'!I89="","",'2017 Individual scores unweight'!I89*'2017 Individual scores weighted'!CL89)</f>
        <v>967008.49999999988</v>
      </c>
      <c r="J89" s="62">
        <f>IF('2017 Individual scores unweight'!J89="","",'2017 Individual scores unweight'!J89*'2017 Individual scores weighted'!CL89)</f>
        <v>635718.55092592596</v>
      </c>
      <c r="K89" s="62">
        <f>IF('2017 Individual scores unweight'!K89="","",'2017 Individual scores unweight'!K89*'2017 Individual scores weighted'!CL89)</f>
        <v>652937.36324786302</v>
      </c>
      <c r="L89" s="62">
        <f>IF('2017 Individual scores unweight'!L89="","",'2017 Individual scores unweight'!L89*'2017 Individual scores weighted'!CL89)</f>
        <v>707348.81018518505</v>
      </c>
      <c r="M89" s="62">
        <f>IF('2017 Individual scores unweight'!M89="","",'2017 Individual scores unweight'!M89*'2017 Individual scores weighted'!CL89)</f>
        <v>892623.23076923063</v>
      </c>
      <c r="N89" s="62">
        <f>IF('2017 Individual scores unweight'!N89="","",'2017 Individual scores unweight'!N89*'2017 Individual scores weighted'!CL89)</f>
        <v>611612.21367521363</v>
      </c>
      <c r="O89" s="62">
        <f>IF('2017 Individual scores unweight'!O89="","",'2017 Individual scores unweight'!O89*'2017 Individual scores weighted'!CL89)</f>
        <v>892623.23076923063</v>
      </c>
      <c r="P89" s="62">
        <f>IF('2017 Individual scores unweight'!P89="","",'2017 Individual scores unweight'!P89*'2017 Individual scores weighted'!CL89)</f>
        <v>520696.88461538451</v>
      </c>
      <c r="Q89" s="62">
        <f>IF('2017 Individual scores unweight'!Q89="","",'2017 Individual scores unweight'!Q89*'2017 Individual scores weighted'!CL89)</f>
        <v>886424.45833333314</v>
      </c>
      <c r="R89" s="62">
        <f>IF('2017 Individual scores unweight'!R89="","",'2017 Individual scores unweight'!R89*'2017 Individual scores weighted'!CL89)</f>
        <v>454576.6452991452</v>
      </c>
      <c r="S89" s="62">
        <f>IF('2017 Individual scores unweight'!S89="","",'2017 Individual scores unweight'!S89*'2017 Individual scores weighted'!CL89)</f>
        <v>822836.32363636361</v>
      </c>
      <c r="T89" s="62">
        <f>IF('2017 Individual scores unweight'!T89="","",'2017 Individual scores unweight'!T89*'2017 Individual scores weighted'!CL89)</f>
        <v>527777.26024216518</v>
      </c>
      <c r="U89" s="62">
        <f>IF('2017 Individual scores unweight'!U89="","",'2017 Individual scores unweight'!U89*'2017 Individual scores weighted'!CL89)</f>
        <v>879098.63636363624</v>
      </c>
      <c r="V89" s="62">
        <f>IF('2017 Individual scores unweight'!V89="","",'2017 Individual scores unweight'!V89*'2017 Individual scores weighted'!CL89)</f>
        <v>611612.21367521363</v>
      </c>
      <c r="W89" s="62">
        <f>IF('2017 Individual scores unweight'!W89="","",'2017 Individual scores unweight'!W89*'2017 Individual scores weighted'!CL89)</f>
        <v>791188.77272727271</v>
      </c>
      <c r="X89" s="62">
        <f>IF('2017 Individual scores unweight'!X89="","",'2017 Individual scores unweight'!X89*'2017 Individual scores weighted'!CL89)</f>
        <v>569460.56111111108</v>
      </c>
      <c r="Y89" s="62">
        <f>IF('2017 Individual scores unweight'!Y89="","",'2017 Individual scores unweight'!Y89*'2017 Individual scores weighted'!CL89)</f>
        <v>773606.79999999993</v>
      </c>
      <c r="Z89" s="62">
        <f>IF('2017 Individual scores unweight'!Z89="","",'2017 Individual scores unweight'!Z89*'2017 Individual scores weighted'!CL89)</f>
        <v>440526.09444444434</v>
      </c>
      <c r="AA89" s="62">
        <f>IF('2017 Individual scores unweight'!AA89="","",'2017 Individual scores unweight'!AA89*'2017 Individual scores weighted'!CL89)</f>
        <v>791188.77272727271</v>
      </c>
      <c r="AB89" s="62">
        <f>IF('2017 Individual scores unweight'!AB89="","",'2017 Individual scores unweight'!AB89*'2017 Individual scores weighted'!CL89)</f>
        <v>331289.94907407399</v>
      </c>
      <c r="AC89" s="62">
        <f>IF('2017 Individual scores unweight'!AC89="","",'2017 Individual scores unweight'!AC89*'2017 Individual scores weighted'!CL89)</f>
        <v>879098.63636363624</v>
      </c>
      <c r="AD89" s="62">
        <f>IF('2017 Individual scores unweight'!AD89="","",'2017 Individual scores unweight'!AD89*'2017 Individual scores weighted'!CL89)</f>
        <v>685997.48290598288</v>
      </c>
      <c r="AE89" s="62">
        <f>IF('2017 Individual scores unweight'!AE89="","",'2017 Individual scores unweight'!AE89*'2017 Individual scores weighted'!CL89)</f>
        <v>619877.24358974351</v>
      </c>
      <c r="AF89" s="62">
        <f>IF('2017 Individual scores unweight'!AF89="","",'2017 Individual scores unweight'!AF89*'2017 Individual scores weighted'!CL89)</f>
        <v>619877.24358974351</v>
      </c>
      <c r="AG89" s="62">
        <f>IF('2017 Individual scores unweight'!AG89="","",'2017 Individual scores unweight'!AG89*'2017 Individual scores weighted'!CL89)</f>
        <v>595082.15384615376</v>
      </c>
      <c r="AH89" s="62">
        <f>IF('2017 Individual scores unweight'!AH89="","",'2017 Individual scores unweight'!AH89*'2017 Individual scores weighted'!CL89)</f>
        <v>886424.45833333314</v>
      </c>
      <c r="AI89" s="62">
        <f>IF('2017 Individual scores unweight'!AI89="","",'2017 Individual scores unweight'!AI89*'2017 Individual scores weighted'!CL89)</f>
        <v>652937.36324786302</v>
      </c>
      <c r="AJ89" s="62">
        <f>IF('2017 Individual scores unweight'!AJ89="","",'2017 Individual scores unweight'!AJ89*'2017 Individual scores weighted'!CL89)</f>
        <v>805840.41666666663</v>
      </c>
      <c r="AK89" s="62">
        <f>IF('2017 Individual scores unweight'!AK89="","",'2017 Individual scores unweight'!AK89*'2017 Individual scores weighted'!CL89)</f>
        <v>644672.33333333314</v>
      </c>
      <c r="AL89" s="62">
        <f>IF('2017 Individual scores unweight'!AL89="","",'2017 Individual scores unweight'!AL89*'2017 Individual scores weighted'!CL89)</f>
        <v>791188.77272727271</v>
      </c>
      <c r="AM89" s="62">
        <f>IF('2017 Individual scores unweight'!AM89="","",'2017 Individual scores unweight'!AM89*'2017 Individual scores weighted'!CL89)</f>
        <v>488388.13131313125</v>
      </c>
      <c r="AN89" s="62">
        <f>IF('2017 Individual scores unweight'!AN89="","",'2017 Individual scores unweight'!AN89*'2017 Individual scores weighted'!CL89)</f>
        <v>725256.37499999988</v>
      </c>
      <c r="AO89" s="62">
        <f>IF('2017 Individual scores unweight'!AO89="","",'2017 Individual scores unweight'!AO89*'2017 Individual scores weighted'!CL89)</f>
        <v>429781.5555555555</v>
      </c>
      <c r="AP89" s="62">
        <f>IF('2017 Individual scores unweight'!AP89="","",'2017 Individual scores unweight'!AP89*'2017 Individual scores weighted'!CL89)</f>
        <v>879098.63636363624</v>
      </c>
      <c r="AQ89" s="62">
        <f>IF('2017 Individual scores unweight'!AQ89="","",'2017 Individual scores unweight'!AQ89*'2017 Individual scores weighted'!CL89)</f>
        <v>454576.6452991452</v>
      </c>
      <c r="AR89" s="62">
        <f>IF('2017 Individual scores unweight'!AR89="","",'2017 Individual scores unweight'!AR89*'2017 Individual scores weighted'!CL89)</f>
        <v>386803.39999999997</v>
      </c>
      <c r="AS89" s="62">
        <f>IF('2017 Individual scores unweight'!AS89="","",'2017 Individual scores unweight'!AS89*'2017 Individual scores weighted'!CL89)</f>
        <v>382028.04938271601</v>
      </c>
      <c r="AT89" s="62">
        <f>IF('2017 Individual scores unweight'!AT89="","",'2017 Individual scores unweight'!AT89*'2017 Individual scores weighted'!CL89)</f>
        <v>694262.51282051275</v>
      </c>
      <c r="AU89" s="62">
        <f>IF('2017 Individual scores unweight'!AU89="","",'2017 Individual scores unweight'!AU89*'2017 Individual scores weighted'!CL89)</f>
        <v>479371.735042735</v>
      </c>
      <c r="AV89" s="62">
        <f>IF('2017 Individual scores unweight'!AV89="","",'2017 Individual scores unweight'!AV89*'2017 Individual scores weighted'!CL89)</f>
        <v>454576.6452991452</v>
      </c>
      <c r="AW89" s="62">
        <f>IF('2017 Individual scores unweight'!AW89="","",'2017 Individual scores unweight'!AW89*'2017 Individual scores weighted'!CL89)</f>
        <v>734210.1574074073</v>
      </c>
      <c r="AX89" s="62">
        <f>IF('2017 Individual scores unweight'!AX89="","",'2017 Individual scores unweight'!AX89*'2017 Individual scores weighted'!CL89)</f>
        <v>429781.5555555555</v>
      </c>
      <c r="AY89" s="62">
        <f>IF('2017 Individual scores unweight'!AY89="","",'2017 Individual scores unweight'!AY89*'2017 Individual scores weighted'!CL89)</f>
        <v>351639.45454545447</v>
      </c>
      <c r="AZ89" s="62">
        <f>IF('2017 Individual scores unweight'!AZ89="","",'2017 Individual scores unweight'!AZ89*'2017 Individual scores weighted'!CL89)</f>
        <v>822543.29075757565</v>
      </c>
      <c r="BA89" s="62">
        <f>IF('2017 Individual scores unweight'!BA89="","",'2017 Individual scores unweight'!BA89*'2017 Individual scores weighted'!CL89)</f>
        <v>577817.42469135812</v>
      </c>
      <c r="BB89" s="62">
        <f>IF('2017 Individual scores unweight'!BB89="","",'2017 Individual scores unweight'!BB89*'2017 Individual scores weighted'!CL89)</f>
        <v>886424.45833333314</v>
      </c>
      <c r="BC89" s="62">
        <f>IF('2017 Individual scores unweight'!BC89="","",'2017 Individual scores unweight'!BC89*'2017 Individual scores weighted'!CL89)</f>
        <v>487636.76495726488</v>
      </c>
      <c r="BD89" s="62">
        <f>IF('2017 Individual scores unweight'!BD89="","",'2017 Individual scores unweight'!BD89*'2017 Individual scores weighted'!CL89)</f>
        <v>676905.95</v>
      </c>
      <c r="BE89" s="62">
        <f>IF('2017 Individual scores unweight'!BE89="","",'2017 Individual scores unweight'!BE89*'2017 Individual scores weighted'!CL89)</f>
        <v>525288.56790123449</v>
      </c>
      <c r="BF89" s="62">
        <f>IF('2017 Individual scores unweight'!BF89="","",'2017 Individual scores unweight'!BF89*'2017 Individual scores weighted'!CL89)</f>
        <v>791188.77272727271</v>
      </c>
      <c r="BG89" s="62">
        <f>IF('2017 Individual scores unweight'!BG89="","",'2017 Individual scores unweight'!BG89*'2017 Individual scores weighted'!CL89)</f>
        <v>526482.4055555556</v>
      </c>
      <c r="BH89" s="62">
        <f>IF('2017 Individual scores unweight'!BH89="","",'2017 Individual scores unweight'!BH89*'2017 Individual scores weighted'!CL89)</f>
        <v>791188.77272727271</v>
      </c>
      <c r="BI89" s="62">
        <f>IF('2017 Individual scores unweight'!BI89="","",'2017 Individual scores unweight'!BI89*'2017 Individual scores weighted'!CL89)</f>
        <v>655416.87222222215</v>
      </c>
      <c r="BJ89" s="62">
        <f>IF('2017 Individual scores unweight'!BJ89="","",'2017 Individual scores unweight'!BJ89*'2017 Individual scores weighted'!CL89)</f>
        <v>967008.49999999988</v>
      </c>
      <c r="BK89" s="62">
        <f>IF('2017 Individual scores unweight'!BK89="","",'2017 Individual scores unweight'!BK89*'2017 Individual scores weighted'!CL89)</f>
        <v>694262.51282051275</v>
      </c>
      <c r="BL89" s="62">
        <f>IF('2017 Individual scores unweight'!BL89="","",'2017 Individual scores unweight'!BL89*'2017 Individual scores weighted'!CL89)</f>
        <v>709139.56666666665</v>
      </c>
      <c r="BM89" s="62">
        <f>IF('2017 Individual scores unweight'!BM89="","",'2017 Individual scores unweight'!BM89*'2017 Individual scores weighted'!CL89)</f>
        <v>420827.77314814809</v>
      </c>
      <c r="BN89" s="62">
        <f>IF('2017 Individual scores unweight'!BN89="","",'2017 Individual scores unweight'!BN89*'2017 Individual scores weighted'!CL89)</f>
        <v>188029.43055555553</v>
      </c>
      <c r="BO89" s="62">
        <f>IF('2017 Individual scores unweight'!BO89="","",'2017 Individual scores unweight'!BO89*'2017 Individual scores weighted'!CL89)</f>
        <v>250705.90740740739</v>
      </c>
      <c r="BP89" s="62">
        <f>IF('2017 Individual scores unweight'!BP89="","",'2017 Individual scores unweight'!BP89*'2017 Individual scores weighted'!CL89)</f>
        <v>250705.90740740739</v>
      </c>
      <c r="BQ89" s="62">
        <f>IF('2017 Individual scores unweight'!BQ89="","",'2017 Individual scores unweight'!BQ89*'2017 Individual scores weighted'!CL89)</f>
        <v>179075.64814814812</v>
      </c>
      <c r="BR89" s="62">
        <f>IF('2017 Individual scores unweight'!BR89="","",'2017 Individual scores unweight'!BR89*'2017 Individual scores weighted'!CL89)</f>
        <v>420827.77314814809</v>
      </c>
      <c r="BS89" s="62">
        <f>IF('2017 Individual scores unweight'!BS89="","",'2017 Individual scores unweight'!BS89*'2017 Individual scores weighted'!CL89)</f>
        <v>387251.08912037034</v>
      </c>
      <c r="BT89" s="62">
        <f>IF('2017 Individual scores unweight'!BT89="","",'2017 Individual scores unweight'!BT89*'2017 Individual scores weighted'!CL89)</f>
        <v>340243.73148148152</v>
      </c>
      <c r="BU89" s="62">
        <f>IF('2017 Individual scores unweight'!BU89="","",'2017 Individual scores unweight'!BU89*'2017 Individual scores weighted'!CL89)</f>
        <v>277567.25462962961</v>
      </c>
      <c r="BV89" s="62">
        <f>IF('2017 Individual scores unweight'!BV89="","",'2017 Individual scores unweight'!BV89*'2017 Individual scores weighted'!CL89)</f>
        <v>438735.33796296286</v>
      </c>
      <c r="BW89" s="62">
        <f>IF('2017 Individual scores unweight'!BW89="","",'2017 Individual scores unweight'!BW89*'2017 Individual scores weighted'!CL89)</f>
        <v>492458.03240740736</v>
      </c>
      <c r="BX89" s="62">
        <f>IF('2017 Individual scores unweight'!BX89="","",'2017 Individual scores unweight'!BX89*'2017 Individual scores weighted'!CL89)</f>
        <v>667171.58143399796</v>
      </c>
      <c r="BY89" s="62">
        <f>IF('2017 Individual scores unweight'!BY89="","",'2017 Individual scores unweight'!BY89*'2017 Individual scores weighted'!CL89)</f>
        <v>776912.81196581176</v>
      </c>
      <c r="BZ89" s="62">
        <f>IF('2017 Individual scores unweight'!BZ89="","",'2017 Individual scores unweight'!BZ89*'2017 Individual scores weighted'!CL89)</f>
        <v>555134.50925925921</v>
      </c>
      <c r="CA89" s="62">
        <f>IF('2017 Individual scores unweight'!CA89="","",'2017 Individual scores unweight'!CA89*'2017 Individual scores weighted'!CL89)</f>
        <v>669467.42307692301</v>
      </c>
      <c r="CB89" s="62">
        <f>IF('2017 Individual scores unweight'!CB89="","",'2017 Individual scores unweight'!CB89*'2017 Individual scores weighted'!CL89)</f>
        <v>859563.11111111101</v>
      </c>
      <c r="CC89" s="62">
        <f>IF('2017 Individual scores unweight'!CC89="","",'2017 Individual scores unweight'!CC89*'2017 Individual scores weighted'!CL89)</f>
        <v>419037.01666666666</v>
      </c>
      <c r="CD89" s="62">
        <f>IF('2017 Individual scores unweight'!CD89="","",'2017 Individual scores unweight'!CD89*'2017 Individual scores weighted'!CL89)</f>
        <v>676905.95</v>
      </c>
      <c r="CE89" s="62">
        <f>IF('2017 Individual scores unweight'!CE89="","",'2017 Individual scores unweight'!CE89*'2017 Individual scores weighted'!CL89)</f>
        <v>310397.79012345674</v>
      </c>
      <c r="CF89" s="62">
        <f>IF('2017 Individual scores unweight'!CF89="","",'2017 Individual scores unweight'!CF89*'2017 Individual scores weighted'!CL89)</f>
        <v>290102.55</v>
      </c>
      <c r="CG89" s="62">
        <f>IF('2017 Individual scores unweight'!CG89="","",'2017 Individual scores unweight'!CG89*'2017 Individual scores weighted'!CL89)</f>
        <v>168842.75396825396</v>
      </c>
      <c r="CH89" s="62">
        <f>IF('2017 Individual scores unweight'!CH89="","",'2017 Individual scores unweight'!CH89*'2017 Individual scores weighted'!CL89)</f>
        <v>879098.63636363624</v>
      </c>
      <c r="CI89" s="62">
        <f>IF('2017 Individual scores unweight'!CI89="","",'2017 Individual scores unweight'!CI89*'2017 Individual scores weighted'!CL89)</f>
        <v>312568.40404040401</v>
      </c>
      <c r="CJ89" s="62">
        <f>IF('2017 Individual scores unweight'!CJ89="","",'2017 Individual scores unweight'!CJ89*'2017 Individual scores weighted'!CL89)</f>
        <v>967008.49999999988</v>
      </c>
      <c r="CK89" s="62">
        <f>IF('2017 Individual scores unweight'!CK89="","",'2017 Individual scores unweight'!CK89*'2017 Individual scores weighted'!CL89)</f>
        <v>456642.90277777775</v>
      </c>
      <c r="CL89">
        <v>9670.0849999999991</v>
      </c>
    </row>
    <row r="90" spans="1:90">
      <c r="A90" s="60" t="s">
        <v>115</v>
      </c>
      <c r="B90" s="61" t="s">
        <v>207</v>
      </c>
      <c r="C90" s="62">
        <f>IF('2017 Individual scores unweight'!C90="","",'2017 Individual scores unweight'!C90*'2017 Individual scores weighted'!CL90)</f>
        <v>924261.1</v>
      </c>
      <c r="D90" s="62">
        <f>IF('2017 Individual scores unweight'!D90="","",'2017 Individual scores unweight'!D90*'2017 Individual scores weighted'!CL90)</f>
        <v>638180.28333333333</v>
      </c>
      <c r="E90" s="62">
        <f>IF('2017 Individual scores unweight'!E90="","",'2017 Individual scores unweight'!E90*'2017 Individual scores weighted'!CL90)</f>
        <v>792223.8</v>
      </c>
      <c r="F90" s="62">
        <f>IF('2017 Individual scores unweight'!F90="","",'2017 Individual scores unweight'!F90*'2017 Individual scores weighted'!CL90)</f>
        <v>476801.36111111107</v>
      </c>
      <c r="G90" s="62">
        <f>IF('2017 Individual scores unweight'!G90="","",'2017 Individual scores unweight'!G90*'2017 Individual scores weighted'!CL90)</f>
        <v>792223.8</v>
      </c>
      <c r="H90" s="62">
        <f>IF('2017 Individual scores unweight'!H90="","",'2017 Individual scores unweight'!H90*'2017 Individual scores weighted'!CL90)</f>
        <v>542820.01111111115</v>
      </c>
      <c r="I90" s="62">
        <f>IF('2017 Individual scores unweight'!I90="","",'2017 Individual scores unweight'!I90*'2017 Individual scores weighted'!CL90)</f>
        <v>660186.5</v>
      </c>
      <c r="J90" s="62">
        <f>IF('2017 Individual scores unweight'!J90="","",'2017 Individual scores unweight'!J90*'2017 Individual scores weighted'!CL90)</f>
        <v>374105.68333333335</v>
      </c>
      <c r="K90" s="62">
        <f>IF('2017 Individual scores unweight'!K90="","",'2017 Individual scores unweight'!K90*'2017 Individual scores weighted'!CL90)</f>
        <v>513478.38888888888</v>
      </c>
      <c r="L90" s="62">
        <f>IF('2017 Individual scores unweight'!L90="","",'2017 Individual scores unweight'!L90*'2017 Individual scores weighted'!CL90)</f>
        <v>633779.04</v>
      </c>
      <c r="M90" s="62">
        <f>IF('2017 Individual scores unweight'!M90="","",'2017 Individual scores unweight'!M90*'2017 Individual scores weighted'!CL90)</f>
        <v>352099.46666666662</v>
      </c>
      <c r="N90" s="62">
        <f>IF('2017 Individual scores unweight'!N90="","",'2017 Individual scores unweight'!N90*'2017 Individual scores weighted'!CL90)</f>
        <v>184433.05396825398</v>
      </c>
      <c r="O90" s="62">
        <f>IF('2017 Individual scores unweight'!O90="","",'2017 Individual scores unweight'!O90*'2017 Individual scores weighted'!CL90)</f>
        <v>726205.15</v>
      </c>
      <c r="P90" s="62">
        <f>IF('2017 Individual scores unweight'!P90="","",'2017 Individual scores unweight'!P90*'2017 Individual scores weighted'!CL90)</f>
        <v>355767.16944444447</v>
      </c>
      <c r="Q90" s="62">
        <f>IF('2017 Individual scores unweight'!Q90="","",'2017 Individual scores unweight'!Q90*'2017 Individual scores weighted'!CL90)</f>
        <v>726205.15</v>
      </c>
      <c r="R90" s="62">
        <f>IF('2017 Individual scores unweight'!R90="","",'2017 Individual scores unweight'!R90*'2017 Individual scores weighted'!CL90)</f>
        <v>469465.95555555553</v>
      </c>
      <c r="S90" s="62">
        <f>IF('2017 Individual scores unweight'!S90="","",'2017 Individual scores unweight'!S90*'2017 Individual scores weighted'!CL90)</f>
        <v>834475.73600000003</v>
      </c>
      <c r="T90" s="62">
        <f>IF('2017 Individual scores unweight'!T90="","",'2017 Individual scores unweight'!T90*'2017 Individual scores weighted'!CL90)</f>
        <v>463010.79866666661</v>
      </c>
      <c r="U90" s="62">
        <f>IF('2017 Individual scores unweight'!U90="","",'2017 Individual scores unweight'!U90*'2017 Individual scores weighted'!CL90)</f>
        <v>990279.75</v>
      </c>
      <c r="V90" s="62">
        <f>IF('2017 Individual scores unweight'!V90="","",'2017 Individual scores unweight'!V90*'2017 Individual scores weighted'!CL90)</f>
        <v>542820.01111111115</v>
      </c>
      <c r="W90" s="62">
        <f>IF('2017 Individual scores unweight'!W90="","",'2017 Individual scores unweight'!W90*'2017 Individual scores weighted'!CL90)</f>
        <v>492939.2533333333</v>
      </c>
      <c r="X90" s="62">
        <f>IF('2017 Individual scores unweight'!X90="","",'2017 Individual scores unweight'!X90*'2017 Individual scores weighted'!CL90)</f>
        <v>172137.51703703706</v>
      </c>
      <c r="Y90" s="62">
        <f>IF('2017 Individual scores unweight'!Y90="","",'2017 Individual scores unweight'!Y90*'2017 Individual scores weighted'!CL90)</f>
        <v>858242.45000000007</v>
      </c>
      <c r="Z90" s="62">
        <f>IF('2017 Individual scores unweight'!Z90="","",'2017 Individual scores unweight'!Z90*'2017 Individual scores weighted'!CL90)</f>
        <v>344275.03407407406</v>
      </c>
      <c r="AA90" s="62">
        <f>IF('2017 Individual scores unweight'!AA90="","",'2017 Individual scores unweight'!AA90*'2017 Individual scores weighted'!CL90)</f>
        <v>774618.82666666666</v>
      </c>
      <c r="AB90" s="62">
        <f>IF('2017 Individual scores unweight'!AB90="","",'2017 Individual scores unweight'!AB90*'2017 Individual scores weighted'!CL90)</f>
        <v>492939.2533333333</v>
      </c>
      <c r="AC90" s="62">
        <f>IF('2017 Individual scores unweight'!AC90="","",'2017 Individual scores unweight'!AC90*'2017 Individual scores weighted'!CL90)</f>
        <v>1056298.4000000001</v>
      </c>
      <c r="AD90" s="62">
        <f>IF('2017 Individual scores unweight'!AD90="","",'2017 Individual scores unweight'!AD90*'2017 Individual scores weighted'!CL90)</f>
        <v>762882.17777777778</v>
      </c>
      <c r="AE90" s="62">
        <f>IF('2017 Individual scores unweight'!AE90="","",'2017 Individual scores unweight'!AE90*'2017 Individual scores weighted'!CL90)</f>
        <v>513478.38888888888</v>
      </c>
      <c r="AF90" s="62">
        <f>IF('2017 Individual scores unweight'!AF90="","",'2017 Individual scores unweight'!AF90*'2017 Individual scores weighted'!CL90)</f>
        <v>564826.22777777782</v>
      </c>
      <c r="AG90" s="62">
        <f>IF('2017 Individual scores unweight'!AG90="","",'2017 Individual scores unweight'!AG90*'2017 Individual scores weighted'!CL90)</f>
        <v>610305.74222222227</v>
      </c>
      <c r="AH90" s="62">
        <f>IF('2017 Individual scores unweight'!AH90="","",'2017 Individual scores unweight'!AH90*'2017 Individual scores weighted'!CL90)</f>
        <v>990279.75</v>
      </c>
      <c r="AI90" s="62">
        <f>IF('2017 Individual scores unweight'!AI90="","",'2017 Individual scores unweight'!AI90*'2017 Individual scores weighted'!CL90)</f>
        <v>696863.52777777775</v>
      </c>
      <c r="AJ90" s="62">
        <f>IF('2017 Individual scores unweight'!AJ90="","",'2017 Individual scores unweight'!AJ90*'2017 Individual scores weighted'!CL90)</f>
        <v>990279.75</v>
      </c>
      <c r="AK90" s="62">
        <f>IF('2017 Individual scores unweight'!AK90="","",'2017 Individual scores unweight'!AK90*'2017 Individual scores weighted'!CL90)</f>
        <v>623509.47222222225</v>
      </c>
      <c r="AL90" s="62">
        <f>IF('2017 Individual scores unweight'!AL90="","",'2017 Individual scores unweight'!AL90*'2017 Individual scores weighted'!CL90)</f>
        <v>924261.1</v>
      </c>
      <c r="AM90" s="62">
        <f>IF('2017 Individual scores unweight'!AM90="","",'2017 Individual scores unweight'!AM90*'2017 Individual scores weighted'!CL90)</f>
        <v>506142.98333333334</v>
      </c>
      <c r="AN90" s="62">
        <f>IF('2017 Individual scores unweight'!AN90="","",'2017 Individual scores unweight'!AN90*'2017 Individual scores weighted'!CL90)</f>
        <v>633779.04</v>
      </c>
      <c r="AO90" s="62">
        <f>IF('2017 Individual scores unweight'!AO90="","",'2017 Individual scores unweight'!AO90*'2017 Individual scores weighted'!CL90)</f>
        <v>243116.29841269841</v>
      </c>
      <c r="AP90" s="62">
        <f>IF('2017 Individual scores unweight'!AP90="","",'2017 Individual scores unweight'!AP90*'2017 Individual scores weighted'!CL90)</f>
        <v>858242.45000000007</v>
      </c>
      <c r="AQ90" s="62">
        <f>IF('2017 Individual scores unweight'!AQ90="","",'2017 Individual scores unweight'!AQ90*'2017 Individual scores weighted'!CL90)</f>
        <v>366770.27777777781</v>
      </c>
      <c r="AR90" s="62">
        <f>IF('2017 Individual scores unweight'!AR90="","",'2017 Individual scores unweight'!AR90*'2017 Individual scores weighted'!CL90)</f>
        <v>352099.46666666662</v>
      </c>
      <c r="AS90" s="62">
        <f>IF('2017 Individual scores unweight'!AS90="","",'2017 Individual scores unweight'!AS90*'2017 Individual scores weighted'!CL90)</f>
        <v>197008.03492063491</v>
      </c>
      <c r="AT90" s="62">
        <f>IF('2017 Individual scores unweight'!AT90="","",'2017 Individual scores unweight'!AT90*'2017 Individual scores weighted'!CL90)</f>
        <v>770217.58333333326</v>
      </c>
      <c r="AU90" s="62">
        <f>IF('2017 Individual scores unweight'!AU90="","",'2017 Individual scores unweight'!AU90*'2017 Individual scores weighted'!CL90)</f>
        <v>469465.95555555553</v>
      </c>
      <c r="AV90" s="62">
        <f>IF('2017 Individual scores unweight'!AV90="","",'2017 Individual scores unweight'!AV90*'2017 Individual scores weighted'!CL90)</f>
        <v>476801.36111111107</v>
      </c>
      <c r="AW90" s="62">
        <f>IF('2017 Individual scores unweight'!AW90="","",'2017 Individual scores unweight'!AW90*'2017 Individual scores weighted'!CL90)</f>
        <v>712023.3659259259</v>
      </c>
      <c r="AX90" s="62">
        <f>IF('2017 Individual scores unweight'!AX90="","",'2017 Individual scores unweight'!AX90*'2017 Individual scores weighted'!CL90)</f>
        <v>899809.74814814806</v>
      </c>
      <c r="AY90" s="62">
        <f>IF('2017 Individual scores unweight'!AY90="","",'2017 Individual scores unweight'!AY90*'2017 Individual scores weighted'!CL90)</f>
        <v>687432.292063492</v>
      </c>
      <c r="AZ90" s="62">
        <f>IF('2017 Individual scores unweight'!AZ90="","",'2017 Individual scores unweight'!AZ90*'2017 Individual scores weighted'!CL90)</f>
        <v>818254.01057142857</v>
      </c>
      <c r="BA90" s="62">
        <f>IF('2017 Individual scores unweight'!BA90="","",'2017 Individual scores unweight'!BA90*'2017 Individual scores weighted'!CL90)</f>
        <v>528093.31119576725</v>
      </c>
      <c r="BB90" s="62">
        <f>IF('2017 Individual scores unweight'!BB90="","",'2017 Individual scores unweight'!BB90*'2017 Individual scores weighted'!CL90)</f>
        <v>924261.1</v>
      </c>
      <c r="BC90" s="62">
        <f>IF('2017 Individual scores unweight'!BC90="","",'2017 Individual scores unweight'!BC90*'2017 Individual scores weighted'!CL90)</f>
        <v>579497.0388888889</v>
      </c>
      <c r="BD90" s="62">
        <f>IF('2017 Individual scores unweight'!BD90="","",'2017 Individual scores unweight'!BD90*'2017 Individual scores weighted'!CL90)</f>
        <v>829948.74285714282</v>
      </c>
      <c r="BE90" s="62">
        <f>IF('2017 Individual scores unweight'!BE90="","",'2017 Individual scores unweight'!BE90*'2017 Individual scores weighted'!CL90)</f>
        <v>406870.49481481483</v>
      </c>
      <c r="BF90" s="62">
        <f>IF('2017 Individual scores unweight'!BF90="","",'2017 Individual scores unweight'!BF90*'2017 Individual scores weighted'!CL90)</f>
        <v>845038.72</v>
      </c>
      <c r="BG90" s="62">
        <f>IF('2017 Individual scores unweight'!BG90="","",'2017 Individual scores unweight'!BG90*'2017 Individual scores weighted'!CL90)</f>
        <v>494615.91746031743</v>
      </c>
      <c r="BH90" s="62">
        <f>IF('2017 Individual scores unweight'!BH90="","",'2017 Individual scores unweight'!BH90*'2017 Individual scores weighted'!CL90)</f>
        <v>633779.04</v>
      </c>
      <c r="BI90" s="62">
        <f>IF('2017 Individual scores unweight'!BI90="","",'2017 Individual scores unweight'!BI90*'2017 Individual scores weighted'!CL90)</f>
        <v>477290.38814814814</v>
      </c>
      <c r="BJ90" s="62">
        <f>IF('2017 Individual scores unweight'!BJ90="","",'2017 Individual scores unweight'!BJ90*'2017 Individual scores weighted'!CL90)</f>
        <v>858242.45000000007</v>
      </c>
      <c r="BK90" s="62">
        <f>IF('2017 Individual scores unweight'!BK90="","",'2017 Individual scores unweight'!BK90*'2017 Individual scores weighted'!CL90)</f>
        <v>682192.71666666667</v>
      </c>
      <c r="BL90" s="62">
        <f>IF('2017 Individual scores unweight'!BL90="","",'2017 Individual scores unweight'!BL90*'2017 Individual scores weighted'!CL90)</f>
        <v>638864.92118518532</v>
      </c>
      <c r="BM90" s="62">
        <f>IF('2017 Individual scores unweight'!BM90="","",'2017 Individual scores unweight'!BM90*'2017 Individual scores weighted'!CL90)</f>
        <v>381441.08888888889</v>
      </c>
      <c r="BN90" s="62">
        <f>IF('2017 Individual scores unweight'!BN90="","",'2017 Individual scores unweight'!BN90*'2017 Individual scores weighted'!CL90)</f>
        <v>500763.68592592591</v>
      </c>
      <c r="BO90" s="62">
        <f>IF('2017 Individual scores unweight'!BO90="","",'2017 Individual scores unweight'!BO90*'2017 Individual scores weighted'!CL90)</f>
        <v>375572.7644444445</v>
      </c>
      <c r="BP90" s="62">
        <f>IF('2017 Individual scores unweight'!BP90="","",'2017 Individual scores unweight'!BP90*'2017 Individual scores weighted'!CL90)</f>
        <v>359923.89925925923</v>
      </c>
      <c r="BQ90" s="62">
        <f>IF('2017 Individual scores unweight'!BQ90="","",'2017 Individual scores unweight'!BQ90*'2017 Individual scores weighted'!CL90)</f>
        <v>469465.95555555553</v>
      </c>
      <c r="BR90" s="62">
        <f>IF('2017 Individual scores unweight'!BR90="","",'2017 Individual scores unweight'!BR90*'2017 Individual scores weighted'!CL90)</f>
        <v>304419.33055555553</v>
      </c>
      <c r="BS90" s="62">
        <f>IF('2017 Individual scores unweight'!BS90="","",'2017 Individual scores unweight'!BS90*'2017 Individual scores weighted'!CL90)</f>
        <v>591722.71481481486</v>
      </c>
      <c r="BT90" s="62">
        <f>IF('2017 Individual scores unweight'!BT90="","",'2017 Individual scores unweight'!BT90*'2017 Individual scores weighted'!CL90)</f>
        <v>528149.20000000007</v>
      </c>
      <c r="BU90" s="62">
        <f>IF('2017 Individual scores unweight'!BU90="","",'2017 Individual scores unweight'!BU90*'2017 Individual scores weighted'!CL90)</f>
        <v>489027.03703703708</v>
      </c>
      <c r="BV90" s="62">
        <f>IF('2017 Individual scores unweight'!BV90="","",'2017 Individual scores unweight'!BV90*'2017 Individual scores weighted'!CL90)</f>
        <v>770706.61037037044</v>
      </c>
      <c r="BW90" s="62">
        <f>IF('2017 Individual scores unweight'!BW90="","",'2017 Individual scores unweight'!BW90*'2017 Individual scores weighted'!CL90)</f>
        <v>579008.01185185194</v>
      </c>
      <c r="BX90" s="62">
        <f>IF('2017 Individual scores unweight'!BX90="","",'2017 Individual scores unweight'!BX90*'2017 Individual scores weighted'!CL90)</f>
        <v>838518.35950617294</v>
      </c>
      <c r="BY90" s="62">
        <f>IF('2017 Individual scores unweight'!BY90="","",'2017 Individual scores unweight'!BY90*'2017 Individual scores weighted'!CL90)</f>
        <v>923283.04592592595</v>
      </c>
      <c r="BZ90" s="62">
        <f>IF('2017 Individual scores unweight'!BZ90="","",'2017 Individual scores unweight'!BZ90*'2017 Individual scores weighted'!CL90)</f>
        <v>899809.74814814806</v>
      </c>
      <c r="CA90" s="62">
        <f>IF('2017 Individual scores unweight'!CA90="","",'2017 Individual scores unweight'!CA90*'2017 Individual scores weighted'!CL90)</f>
        <v>692462.28444444446</v>
      </c>
      <c r="CB90" s="62">
        <f>IF('2017 Individual scores unweight'!CB90="","",'2017 Individual scores unweight'!CB90*'2017 Individual scores weighted'!CL90)</f>
        <v>829948.74285714282</v>
      </c>
      <c r="CC90" s="62">
        <f>IF('2017 Individual scores unweight'!CC90="","",'2017 Individual scores unweight'!CC90*'2017 Individual scores weighted'!CL90)</f>
        <v>484136.76666666666</v>
      </c>
      <c r="CD90" s="62">
        <f>IF('2017 Individual scores unweight'!CD90="","",'2017 Individual scores unweight'!CD90*'2017 Individual scores weighted'!CL90)</f>
        <v>422519.36</v>
      </c>
      <c r="CE90" s="62">
        <f>IF('2017 Individual scores unweight'!CE90="","",'2017 Individual scores unweight'!CE90*'2017 Individual scores weighted'!CL90)</f>
        <v>343716.146031746</v>
      </c>
      <c r="CF90" s="62">
        <f>IF('2017 Individual scores unweight'!CF90="","",'2017 Individual scores unweight'!CF90*'2017 Individual scores weighted'!CL90)</f>
        <v>352099.46666666662</v>
      </c>
      <c r="CG90" s="62">
        <f>IF('2017 Individual scores unweight'!CG90="","",'2017 Individual scores unweight'!CG90*'2017 Individual scores weighted'!CL90)</f>
        <v>285032.90158730157</v>
      </c>
      <c r="CH90" s="62">
        <f>IF('2017 Individual scores unweight'!CH90="","",'2017 Individual scores unweight'!CH90*'2017 Individual scores weighted'!CL90)</f>
        <v>528149.20000000007</v>
      </c>
      <c r="CI90" s="62">
        <f>IF('2017 Individual scores unweight'!CI90="","",'2017 Individual scores unweight'!CI90*'2017 Individual scores weighted'!CL90)</f>
        <v>312977.30370370368</v>
      </c>
      <c r="CJ90" s="62">
        <f>IF('2017 Individual scores unweight'!CJ90="","",'2017 Individual scores unweight'!CJ90*'2017 Individual scores weighted'!CL90)</f>
        <v>462130.55</v>
      </c>
      <c r="CK90" s="62">
        <f>IF('2017 Individual scores unweight'!CK90="","",'2017 Individual scores unweight'!CK90*'2017 Individual scores weighted'!CL90)</f>
        <v>301240.65481481486</v>
      </c>
      <c r="CL90">
        <v>10562.984</v>
      </c>
    </row>
    <row r="91" spans="1:90">
      <c r="A91" s="60" t="s">
        <v>115</v>
      </c>
      <c r="B91" s="61" t="s">
        <v>208</v>
      </c>
      <c r="C91" s="62">
        <f>IF('2017 Individual scores unweight'!C91="","",'2017 Individual scores unweight'!C91*'2017 Individual scores weighted'!CL91)</f>
        <v>640738.2666666666</v>
      </c>
      <c r="D91" s="62">
        <f>IF('2017 Individual scores unweight'!D91="","",'2017 Individual scores unweight'!D91*'2017 Individual scores weighted'!CL91)</f>
        <v>440103.05185185181</v>
      </c>
      <c r="E91" s="62">
        <f>IF('2017 Individual scores unweight'!E91="","",'2017 Individual scores unweight'!E91*'2017 Individual scores weighted'!CL91)</f>
        <v>757236.13333333342</v>
      </c>
      <c r="F91" s="62">
        <f>IF('2017 Individual scores unweight'!F91="","",'2017 Individual scores unweight'!F91*'2017 Individual scores weighted'!CL91)</f>
        <v>491879.88148148142</v>
      </c>
      <c r="G91" s="62">
        <f>IF('2017 Individual scores unweight'!G91="","",'2017 Individual scores unweight'!G91*'2017 Individual scores weighted'!CL91)</f>
        <v>698987.2</v>
      </c>
      <c r="H91" s="62">
        <f>IF('2017 Individual scores unweight'!H91="","",'2017 Individual scores unweight'!H91*'2017 Individual scores weighted'!CL91)</f>
        <v>433630.94814814813</v>
      </c>
      <c r="I91" s="62">
        <f>IF('2017 Individual scores unweight'!I91="","",'2017 Individual scores unweight'!I91*'2017 Individual scores weighted'!CL91)</f>
        <v>757236.13333333342</v>
      </c>
      <c r="J91" s="62">
        <f>IF('2017 Individual scores unweight'!J91="","",'2017 Individual scores unweight'!J91*'2017 Individual scores weighted'!CL91)</f>
        <v>459519.36296296294</v>
      </c>
      <c r="K91" s="62">
        <f>IF('2017 Individual scores unweight'!K91="","",'2017 Individual scores unweight'!K91*'2017 Individual scores weighted'!CL91)</f>
        <v>524240.4</v>
      </c>
      <c r="L91" s="62">
        <f>IF('2017 Individual scores unweight'!L91="","",'2017 Individual scores unweight'!L91*'2017 Individual scores weighted'!CL91)</f>
        <v>563073.02222222218</v>
      </c>
      <c r="M91" s="62">
        <f>IF('2017 Individual scores unweight'!M91="","",'2017 Individual scores unweight'!M91*'2017 Individual scores weighted'!CL91)</f>
        <v>640738.2666666666</v>
      </c>
      <c r="N91" s="62">
        <f>IF('2017 Individual scores unweight'!N91="","",'2017 Individual scores unweight'!N91*'2017 Individual scores weighted'!CL91)</f>
        <v>472463.57037037035</v>
      </c>
      <c r="O91" s="62">
        <f>IF('2017 Individual scores unweight'!O91="","",'2017 Individual scores unweight'!O91*'2017 Individual scores weighted'!CL91)</f>
        <v>757236.13333333342</v>
      </c>
      <c r="P91" s="62">
        <f>IF('2017 Individual scores unweight'!P91="","",'2017 Individual scores unweight'!P91*'2017 Individual scores weighted'!CL91)</f>
        <v>498351.98518518521</v>
      </c>
      <c r="Q91" s="62">
        <f>IF('2017 Individual scores unweight'!Q91="","",'2017 Individual scores unweight'!Q91*'2017 Individual scores weighted'!CL91)</f>
        <v>757236.13333333342</v>
      </c>
      <c r="R91" s="62">
        <f>IF('2017 Individual scores unweight'!R91="","",'2017 Individual scores unweight'!R91*'2017 Individual scores weighted'!CL91)</f>
        <v>414214.637037037</v>
      </c>
      <c r="S91" s="62">
        <f>IF('2017 Individual scores unweight'!S91="","",'2017 Individual scores unweight'!S91*'2017 Individual scores weighted'!CL91)</f>
        <v>675687.62666666671</v>
      </c>
      <c r="T91" s="62">
        <f>IF('2017 Individual scores unweight'!T91="","",'2017 Individual scores unweight'!T91*'2017 Individual scores weighted'!CL91)</f>
        <v>424570.00296296302</v>
      </c>
      <c r="U91" s="62">
        <f>IF('2017 Individual scores unweight'!U91="","",'2017 Individual scores unweight'!U91*'2017 Individual scores weighted'!CL91)</f>
        <v>873734</v>
      </c>
      <c r="V91" s="62">
        <f>IF('2017 Individual scores unweight'!V91="","",'2017 Individual scores unweight'!V91*'2017 Individual scores weighted'!CL91)</f>
        <v>453047.25925925927</v>
      </c>
      <c r="W91" s="62">
        <f>IF('2017 Individual scores unweight'!W91="","",'2017 Individual scores unweight'!W91*'2017 Individual scores weighted'!CL91)</f>
        <v>524240.4</v>
      </c>
      <c r="X91" s="62">
        <f>IF('2017 Individual scores unweight'!X91="","",'2017 Individual scores unweight'!X91*'2017 Individual scores weighted'!CL91)</f>
        <v>245939.94074074071</v>
      </c>
      <c r="Y91" s="62">
        <f>IF('2017 Individual scores unweight'!Y91="","",'2017 Individual scores unweight'!Y91*'2017 Individual scores weighted'!CL91)</f>
        <v>465991.46666666667</v>
      </c>
      <c r="Z91" s="62">
        <f>IF('2017 Individual scores unweight'!Z91="","",'2017 Individual scores unweight'!Z91*'2017 Individual scores weighted'!CL91)</f>
        <v>297716.77037037036</v>
      </c>
      <c r="AA91" s="62">
        <f>IF('2017 Individual scores unweight'!AA91="","",'2017 Individual scores unweight'!AA91*'2017 Individual scores weighted'!CL91)</f>
        <v>640738.2666666666</v>
      </c>
      <c r="AB91" s="62">
        <f>IF('2017 Individual scores unweight'!AB91="","",'2017 Individual scores unweight'!AB91*'2017 Individual scores weighted'!CL91)</f>
        <v>407742.53333333333</v>
      </c>
      <c r="AC91" s="62">
        <f>IF('2017 Individual scores unweight'!AC91="","",'2017 Individual scores unweight'!AC91*'2017 Individual scores weighted'!CL91)</f>
        <v>873734</v>
      </c>
      <c r="AD91" s="62">
        <f>IF('2017 Individual scores unweight'!AD91="","",'2017 Individual scores unweight'!AD91*'2017 Individual scores weighted'!CL91)</f>
        <v>718403.51111111115</v>
      </c>
      <c r="AE91" s="62">
        <f>IF('2017 Individual scores unweight'!AE91="","",'2017 Individual scores unweight'!AE91*'2017 Individual scores weighted'!CL91)</f>
        <v>459519.36296296294</v>
      </c>
      <c r="AF91" s="62">
        <f>IF('2017 Individual scores unweight'!AF91="","",'2017 Individual scores unweight'!AF91*'2017 Individual scores weighted'!CL91)</f>
        <v>459519.36296296294</v>
      </c>
      <c r="AG91" s="62">
        <f>IF('2017 Individual scores unweight'!AG91="","",'2017 Individual scores unweight'!AG91*'2017 Individual scores weighted'!CL91)</f>
        <v>453047.25925925927</v>
      </c>
      <c r="AH91" s="62">
        <f>IF('2017 Individual scores unweight'!AH91="","",'2017 Individual scores unweight'!AH91*'2017 Individual scores weighted'!CL91)</f>
        <v>815485.06666666665</v>
      </c>
      <c r="AI91" s="62">
        <f>IF('2017 Individual scores unweight'!AI91="","",'2017 Individual scores unweight'!AI91*'2017 Individual scores weighted'!CL91)</f>
        <v>517768.29629629623</v>
      </c>
      <c r="AJ91" s="62">
        <f>IF('2017 Individual scores unweight'!AJ91="","",'2017 Individual scores unweight'!AJ91*'2017 Individual scores weighted'!CL91)</f>
        <v>806523.69230769225</v>
      </c>
      <c r="AK91" s="62">
        <f>IF('2017 Individual scores unweight'!AK91="","",'2017 Individual scores unweight'!AK91*'2017 Individual scores weighted'!CL91)</f>
        <v>515279.02564102563</v>
      </c>
      <c r="AL91" s="62">
        <f>IF('2017 Individual scores unweight'!AL91="","",'2017 Individual scores unweight'!AL91*'2017 Individual scores weighted'!CL91)</f>
        <v>640738.2666666666</v>
      </c>
      <c r="AM91" s="62">
        <f>IF('2017 Individual scores unweight'!AM91="","",'2017 Individual scores unweight'!AM91*'2017 Individual scores weighted'!CL91)</f>
        <v>349493.59999999992</v>
      </c>
      <c r="AN91" s="62">
        <f>IF('2017 Individual scores unweight'!AN91="","",'2017 Individual scores unweight'!AN91*'2017 Individual scores weighted'!CL91)</f>
        <v>349493.6</v>
      </c>
      <c r="AO91" s="62">
        <f>IF('2017 Individual scores unweight'!AO91="","",'2017 Individual scores unweight'!AO91*'2017 Individual scores weighted'!CL91)</f>
        <v>213579.42222222223</v>
      </c>
      <c r="AP91" s="62">
        <f>IF('2017 Individual scores unweight'!AP91="","",'2017 Individual scores unweight'!AP91*'2017 Individual scores weighted'!CL91)</f>
        <v>640738.2666666666</v>
      </c>
      <c r="AQ91" s="62">
        <f>IF('2017 Individual scores unweight'!AQ91="","",'2017 Individual scores unweight'!AQ91*'2017 Individual scores weighted'!CL91)</f>
        <v>323605.18518518511</v>
      </c>
      <c r="AR91" s="62">
        <f>IF('2017 Individual scores unweight'!AR91="","",'2017 Individual scores unweight'!AR91*'2017 Individual scores weighted'!CL91)</f>
        <v>465991.46666666667</v>
      </c>
      <c r="AS91" s="62">
        <f>IF('2017 Individual scores unweight'!AS91="","",'2017 Individual scores unweight'!AS91*'2017 Individual scores weighted'!CL91)</f>
        <v>239467.83703703704</v>
      </c>
      <c r="AT91" s="62">
        <f>IF('2017 Individual scores unweight'!AT91="","",'2017 Individual scores unweight'!AT91*'2017 Individual scores weighted'!CL91)</f>
        <v>550128.81481481483</v>
      </c>
      <c r="AU91" s="62">
        <f>IF('2017 Individual scores unweight'!AU91="","",'2017 Individual scores unweight'!AU91*'2017 Individual scores weighted'!CL91)</f>
        <v>524240.4</v>
      </c>
      <c r="AV91" s="62">
        <f>IF('2017 Individual scores unweight'!AV91="","",'2017 Individual scores unweight'!AV91*'2017 Individual scores weighted'!CL91)</f>
        <v>491879.88148148142</v>
      </c>
      <c r="AW91" s="62">
        <f>IF('2017 Individual scores unweight'!AW91="","",'2017 Individual scores unweight'!AW91*'2017 Individual scores weighted'!CL91)</f>
        <v>763708.23703703703</v>
      </c>
      <c r="AX91" s="62">
        <f>IF('2017 Individual scores unweight'!AX91="","",'2017 Individual scores unweight'!AX91*'2017 Individual scores weighted'!CL91)</f>
        <v>757236.13333333342</v>
      </c>
      <c r="AY91" s="62">
        <f>IF('2017 Individual scores unweight'!AY91="","",'2017 Individual scores unweight'!AY91*'2017 Individual scores weighted'!CL91)</f>
        <v>374457.42857142858</v>
      </c>
      <c r="AZ91" s="62">
        <f>IF('2017 Individual scores unweight'!AZ91="","",'2017 Individual scores unweight'!AZ91*'2017 Individual scores weighted'!CL91)</f>
        <v>629920.60761904763</v>
      </c>
      <c r="BA91" s="62">
        <f>IF('2017 Individual scores unweight'!BA91="","",'2017 Individual scores unweight'!BA91*'2017 Individual scores weighted'!CL91)</f>
        <v>455636.10074074077</v>
      </c>
      <c r="BB91" s="62">
        <f>IF('2017 Individual scores unweight'!BB91="","",'2017 Individual scores unweight'!BB91*'2017 Individual scores weighted'!CL91)</f>
        <v>499276.57142857142</v>
      </c>
      <c r="BC91" s="62">
        <f>IF('2017 Individual scores unweight'!BC91="","",'2017 Individual scores unweight'!BC91*'2017 Individual scores weighted'!CL91)</f>
        <v>343021.4962962963</v>
      </c>
      <c r="BD91" s="62">
        <f>IF('2017 Individual scores unweight'!BD91="","",'2017 Individual scores unweight'!BD91*'2017 Individual scores weighted'!CL91)</f>
        <v>436867</v>
      </c>
      <c r="BE91" s="62">
        <f>IF('2017 Individual scores unweight'!BE91="","",'2017 Individual scores unweight'!BE91*'2017 Individual scores weighted'!CL91)</f>
        <v>291244.66666666663</v>
      </c>
      <c r="BF91" s="62">
        <f>IF('2017 Individual scores unweight'!BF91="","",'2017 Individual scores unweight'!BF91*'2017 Individual scores weighted'!CL91)</f>
        <v>640738.2666666666</v>
      </c>
      <c r="BG91" s="62">
        <f>IF('2017 Individual scores unweight'!BG91="","",'2017 Individual scores unweight'!BG91*'2017 Individual scores weighted'!CL91)</f>
        <v>472463.57037037035</v>
      </c>
      <c r="BH91" s="62">
        <f>IF('2017 Individual scores unweight'!BH91="","",'2017 Individual scores unweight'!BH91*'2017 Individual scores weighted'!CL91)</f>
        <v>757236.13333333342</v>
      </c>
      <c r="BI91" s="62">
        <f>IF('2017 Individual scores unweight'!BI91="","",'2017 Individual scores unweight'!BI91*'2017 Individual scores weighted'!CL91)</f>
        <v>498351.98518518521</v>
      </c>
      <c r="BJ91" s="62">
        <f>IF('2017 Individual scores unweight'!BJ91="","",'2017 Individual scores unweight'!BJ91*'2017 Individual scores weighted'!CL91)</f>
        <v>815485.06666666665</v>
      </c>
      <c r="BK91" s="62">
        <f>IF('2017 Individual scores unweight'!BK91="","",'2017 Individual scores unweight'!BK91*'2017 Individual scores weighted'!CL91)</f>
        <v>673098.78518518526</v>
      </c>
      <c r="BL91" s="62">
        <f>IF('2017 Individual scores unweight'!BL91="","",'2017 Individual scores unweight'!BL91*'2017 Individual scores weighted'!CL91)</f>
        <v>438808.63111111108</v>
      </c>
      <c r="BM91" s="62">
        <f>IF('2017 Individual scores unweight'!BM91="","",'2017 Individual scores unweight'!BM91*'2017 Individual scores weighted'!CL91)</f>
        <v>504824.08888888889</v>
      </c>
      <c r="BN91" s="62">
        <f>IF('2017 Individual scores unweight'!BN91="","",'2017 Individual scores unweight'!BN91*'2017 Individual scores weighted'!CL91)</f>
        <v>563073.02222222218</v>
      </c>
      <c r="BO91" s="62">
        <f>IF('2017 Individual scores unweight'!BO91="","",'2017 Individual scores unweight'!BO91*'2017 Individual scores weighted'!CL91)</f>
        <v>394798.32592592592</v>
      </c>
      <c r="BP91" s="62">
        <f>IF('2017 Individual scores unweight'!BP91="","",'2017 Individual scores unweight'!BP91*'2017 Individual scores weighted'!CL91)</f>
        <v>388326.22222222219</v>
      </c>
      <c r="BQ91" s="62">
        <f>IF('2017 Individual scores unweight'!BQ91="","",'2017 Individual scores unweight'!BQ91*'2017 Individual scores weighted'!CL91)</f>
        <v>323605.18518518511</v>
      </c>
      <c r="BR91" s="62">
        <f>IF('2017 Individual scores unweight'!BR91="","",'2017 Individual scores unweight'!BR91*'2017 Individual scores weighted'!CL91)</f>
        <v>673098.78518518526</v>
      </c>
      <c r="BS91" s="62">
        <f>IF('2017 Individual scores unweight'!BS91="","",'2017 Individual scores unweight'!BS91*'2017 Individual scores weighted'!CL91)</f>
        <v>485523.35105820105</v>
      </c>
      <c r="BT91" s="62">
        <f>IF('2017 Individual scores unweight'!BT91="","",'2017 Individual scores unweight'!BT91*'2017 Individual scores weighted'!CL91)</f>
        <v>744291.92592592584</v>
      </c>
      <c r="BU91" s="62">
        <f>IF('2017 Individual scores unweight'!BU91="","",'2017 Individual scores unweight'!BU91*'2017 Individual scores weighted'!CL91)</f>
        <v>249638.28571428574</v>
      </c>
      <c r="BV91" s="62">
        <f>IF('2017 Individual scores unweight'!BV91="","",'2017 Individual scores unweight'!BV91*'2017 Individual scores weighted'!CL91)</f>
        <v>802540.8592592593</v>
      </c>
      <c r="BW91" s="62">
        <f>IF('2017 Individual scores unweight'!BW91="","",'2017 Individual scores unweight'!BW91*'2017 Individual scores weighted'!CL91)</f>
        <v>145622.33333333331</v>
      </c>
      <c r="BX91" s="62">
        <f>IF('2017 Individual scores unweight'!BX91="","",'2017 Individual scores unweight'!BX91*'2017 Individual scores weighted'!CL91)</f>
        <v>763708.23703703703</v>
      </c>
      <c r="BY91" s="62">
        <f>IF('2017 Individual scores unweight'!BY91="","",'2017 Individual scores unweight'!BY91*'2017 Individual scores weighted'!CL91)</f>
        <v>744291.92592592584</v>
      </c>
      <c r="BZ91" s="62">
        <f>IF('2017 Individual scores unweight'!BZ91="","",'2017 Individual scores unweight'!BZ91*'2017 Individual scores weighted'!CL91)</f>
        <v>757236.13333333342</v>
      </c>
      <c r="CA91" s="62">
        <f>IF('2017 Individual scores unweight'!CA91="","",'2017 Individual scores unweight'!CA91*'2017 Individual scores weighted'!CL91)</f>
        <v>789596.65185185184</v>
      </c>
      <c r="CB91" s="62">
        <f>IF('2017 Individual scores unweight'!CB91="","",'2017 Individual scores unweight'!CB91*'2017 Individual scores weighted'!CL91)</f>
        <v>873734</v>
      </c>
      <c r="CC91" s="62">
        <f>IF('2017 Individual scores unweight'!CC91="","",'2017 Individual scores unweight'!CC91*'2017 Individual scores weighted'!CL91)</f>
        <v>576017.22962962964</v>
      </c>
      <c r="CD91" s="62">
        <f>IF('2017 Individual scores unweight'!CD91="","",'2017 Individual scores unweight'!CD91*'2017 Individual scores weighted'!CL91)</f>
        <v>640738.2666666666</v>
      </c>
      <c r="CE91" s="62">
        <f>IF('2017 Individual scores unweight'!CE91="","",'2017 Individual scores unweight'!CE91*'2017 Individual scores weighted'!CL91)</f>
        <v>524240.4</v>
      </c>
      <c r="CF91" s="62">
        <f>IF('2017 Individual scores unweight'!CF91="","",'2017 Individual scores unweight'!CF91*'2017 Individual scores weighted'!CL91)</f>
        <v>524240.4</v>
      </c>
      <c r="CG91" s="62">
        <f>IF('2017 Individual scores unweight'!CG91="","",'2017 Individual scores unweight'!CG91*'2017 Individual scores weighted'!CL91)</f>
        <v>343021.4962962963</v>
      </c>
      <c r="CH91" s="62">
        <f>IF('2017 Individual scores unweight'!CH91="","",'2017 Individual scores unweight'!CH91*'2017 Individual scores weighted'!CL91)</f>
        <v>698987.2</v>
      </c>
      <c r="CI91" s="62">
        <f>IF('2017 Individual scores unweight'!CI91="","",'2017 Individual scores unweight'!CI91*'2017 Individual scores weighted'!CL91)</f>
        <v>355965.70370370371</v>
      </c>
      <c r="CJ91" s="62">
        <f>IF('2017 Individual scores unweight'!CJ91="","",'2017 Individual scores unweight'!CJ91*'2017 Individual scores weighted'!CL91)</f>
        <v>640738.2666666666</v>
      </c>
      <c r="CK91" s="62">
        <f>IF('2017 Individual scores unweight'!CK91="","",'2017 Individual scores unweight'!CK91*'2017 Individual scores weighted'!CL91)</f>
        <v>297716.77037037036</v>
      </c>
      <c r="CL91">
        <v>8737.34</v>
      </c>
    </row>
    <row r="92" spans="1:90">
      <c r="A92" s="60" t="s">
        <v>110</v>
      </c>
      <c r="B92" s="61" t="s">
        <v>209</v>
      </c>
      <c r="C92" s="62">
        <f>IF('2017 Individual scores unweight'!C92="","",'2017 Individual scores unweight'!C92*'2017 Individual scores weighted'!CL92)</f>
        <v>2555219.7000000002</v>
      </c>
      <c r="D92" s="62">
        <f>IF('2017 Individual scores unweight'!D92="","",'2017 Individual scores unweight'!D92*'2017 Individual scores weighted'!CL92)</f>
        <v>2328089.0599999996</v>
      </c>
      <c r="E92" s="62">
        <f>IF('2017 Individual scores unweight'!E92="","",'2017 Individual scores unweight'!E92*'2017 Individual scores weighted'!CL92)</f>
        <v>2555219.7000000002</v>
      </c>
      <c r="F92" s="62">
        <f>IF('2017 Individual scores unweight'!F92="","",'2017 Individual scores unweight'!F92*'2017 Individual scores weighted'!CL92)</f>
        <v>2214523.7400000002</v>
      </c>
      <c r="G92" s="62">
        <f>IF('2017 Individual scores unweight'!G92="","",'2017 Individual scores unweight'!G92*'2017 Individual scores weighted'!CL92)</f>
        <v>2555219.7000000002</v>
      </c>
      <c r="H92" s="62">
        <f>IF('2017 Individual scores unweight'!H92="","",'2017 Individual scores unweight'!H92*'2017 Individual scores weighted'!CL92)</f>
        <v>1835972.6733333333</v>
      </c>
      <c r="I92" s="62">
        <f>IF('2017 Individual scores unweight'!I92="","",'2017 Individual scores unweight'!I92*'2017 Individual scores weighted'!CL92)</f>
        <v>2555219.7000000002</v>
      </c>
      <c r="J92" s="62">
        <f>IF('2017 Individual scores unweight'!J92="","",'2017 Individual scores unweight'!J92*'2017 Individual scores weighted'!CL92)</f>
        <v>1817045.12</v>
      </c>
      <c r="K92" s="62">
        <f>IF('2017 Individual scores unweight'!K92="","",'2017 Individual scores unweight'!K92*'2017 Individual scores weighted'!CL92)</f>
        <v>2149629.2714285715</v>
      </c>
      <c r="L92" s="62">
        <f>IF('2017 Individual scores unweight'!L92="","",'2017 Individual scores unweight'!L92*'2017 Individual scores weighted'!CL92)</f>
        <v>1779190.0133333334</v>
      </c>
      <c r="M92" s="62">
        <f>IF('2017 Individual scores unweight'!M92="","",'2017 Individual scores unweight'!M92*'2017 Individual scores weighted'!CL92)</f>
        <v>2044175.76</v>
      </c>
      <c r="N92" s="62">
        <f>IF('2017 Individual scores unweight'!N92="","",'2017 Individual scores unweight'!N92*'2017 Individual scores weighted'!CL92)</f>
        <v>870667.45333333325</v>
      </c>
      <c r="O92" s="62">
        <f>IF('2017 Individual scores unweight'!O92="","",'2017 Individual scores unweight'!O92*'2017 Individual scores weighted'!CL92)</f>
        <v>2384871.7199999997</v>
      </c>
      <c r="P92" s="62">
        <f>IF('2017 Individual scores unweight'!P92="","",'2017 Individual scores unweight'!P92*'2017 Individual scores weighted'!CL92)</f>
        <v>1287073.6266666665</v>
      </c>
      <c r="Q92" s="62">
        <f>IF('2017 Individual scores unweight'!Q92="","",'2017 Individual scores unweight'!Q92*'2017 Individual scores weighted'!CL92)</f>
        <v>1873827.7799999998</v>
      </c>
      <c r="R92" s="62">
        <f>IF('2017 Individual scores unweight'!R92="","",'2017 Individual scores unweight'!R92*'2017 Individual scores weighted'!CL92)</f>
        <v>1211363.4133333333</v>
      </c>
      <c r="S92" s="62">
        <f>IF('2017 Individual scores unweight'!S92="","",'2017 Individual scores unweight'!S92*'2017 Individual scores weighted'!CL92)</f>
        <v>2180454.1439999999</v>
      </c>
      <c r="T92" s="62">
        <f>IF('2017 Individual scores unweight'!T92="","",'2017 Individual scores unweight'!T92*'2017 Individual scores weighted'!CL92)</f>
        <v>1184864.8386666665</v>
      </c>
      <c r="U92" s="62">
        <f>IF('2017 Individual scores unweight'!U92="","",'2017 Individual scores unweight'!U92*'2017 Individual scores weighted'!CL92)</f>
        <v>2384871.7199999997</v>
      </c>
      <c r="V92" s="62">
        <f>IF('2017 Individual scores unweight'!V92="","",'2017 Individual scores unweight'!V92*'2017 Individual scores weighted'!CL92)</f>
        <v>1324928.7333333334</v>
      </c>
      <c r="W92" s="62">
        <f>IF('2017 Individual scores unweight'!W92="","",'2017 Individual scores unweight'!W92*'2017 Individual scores weighted'!CL92)</f>
        <v>2044175.76</v>
      </c>
      <c r="X92" s="62">
        <f>IF('2017 Individual scores unweight'!X92="","",'2017 Individual scores unweight'!X92*'2017 Individual scores weighted'!CL92)</f>
        <v>1022087.8799999998</v>
      </c>
      <c r="Y92" s="62">
        <f>IF('2017 Individual scores unweight'!Y92="","",'2017 Individual scores unweight'!Y92*'2017 Individual scores weighted'!CL92)</f>
        <v>2214523.7400000002</v>
      </c>
      <c r="Z92" s="62">
        <f>IF('2017 Individual scores unweight'!Z92="","",'2017 Individual scores unweight'!Z92*'2017 Individual scores weighted'!CL92)</f>
        <v>1173508.3066666669</v>
      </c>
      <c r="AA92" s="62">
        <f>IF('2017 Individual scores unweight'!AA92="","",'2017 Individual scores unweight'!AA92*'2017 Individual scores weighted'!CL92)</f>
        <v>1873827.7799999998</v>
      </c>
      <c r="AB92" s="62">
        <f>IF('2017 Individual scores unweight'!AB92="","",'2017 Individual scores unweight'!AB92*'2017 Individual scores weighted'!CL92)</f>
        <v>1041015.4333333333</v>
      </c>
      <c r="AC92" s="62">
        <f>IF('2017 Individual scores unweight'!AC92="","",'2017 Individual scores unweight'!AC92*'2017 Individual scores weighted'!CL92)</f>
        <v>2384871.7199999997</v>
      </c>
      <c r="AD92" s="62">
        <f>IF('2017 Individual scores unweight'!AD92="","",'2017 Individual scores unweight'!AD92*'2017 Individual scores weighted'!CL92)</f>
        <v>1362783.8399999999</v>
      </c>
      <c r="AE92" s="62">
        <f>IF('2017 Individual scores unweight'!AE92="","",'2017 Individual scores unweight'!AE92*'2017 Individual scores weighted'!CL92)</f>
        <v>1561523.15</v>
      </c>
      <c r="AF92" s="62">
        <f>IF('2017 Individual scores unweight'!AF92="","",'2017 Individual scores unweight'!AF92*'2017 Individual scores weighted'!CL92)</f>
        <v>1627769.5866666667</v>
      </c>
      <c r="AG92" s="62">
        <f>IF('2017 Individual scores unweight'!AG92="","",'2017 Individual scores unweight'!AG92*'2017 Individual scores weighted'!CL92)</f>
        <v>1608842.0333333332</v>
      </c>
      <c r="AH92" s="62">
        <f>IF('2017 Individual scores unweight'!AH92="","",'2017 Individual scores unweight'!AH92*'2017 Individual scores weighted'!CL92)</f>
        <v>2555219.7000000002</v>
      </c>
      <c r="AI92" s="62">
        <f>IF('2017 Individual scores unweight'!AI92="","",'2017 Individual scores unweight'!AI92*'2017 Individual scores weighted'!CL92)</f>
        <v>1779190.0133333334</v>
      </c>
      <c r="AJ92" s="62">
        <f>IF('2017 Individual scores unweight'!AJ92="","",'2017 Individual scores unweight'!AJ92*'2017 Individual scores weighted'!CL92)</f>
        <v>2555219.7000000002</v>
      </c>
      <c r="AK92" s="62">
        <f>IF('2017 Individual scores unweight'!AK92="","",'2017 Individual scores unweight'!AK92*'2017 Individual scores weighted'!CL92)</f>
        <v>1817045.12</v>
      </c>
      <c r="AL92" s="62">
        <f>IF('2017 Individual scores unweight'!AL92="","",'2017 Individual scores unweight'!AL92*'2017 Individual scores weighted'!CL92)</f>
        <v>2555219.7000000002</v>
      </c>
      <c r="AM92" s="62">
        <f>IF('2017 Individual scores unweight'!AM92="","",'2017 Individual scores unweight'!AM92*'2017 Individual scores weighted'!CL92)</f>
        <v>1627769.5866666667</v>
      </c>
      <c r="AN92" s="62">
        <f>IF('2017 Individual scores unweight'!AN92="","",'2017 Individual scores unweight'!AN92*'2017 Individual scores weighted'!CL92)</f>
        <v>1873827.7799999998</v>
      </c>
      <c r="AO92" s="62">
        <f>IF('2017 Individual scores unweight'!AO92="","",'2017 Individual scores unweight'!AO92*'2017 Individual scores weighted'!CL92)</f>
        <v>870667.45333333325</v>
      </c>
      <c r="AP92" s="62">
        <f>IF('2017 Individual scores unweight'!AP92="","",'2017 Individual scores unweight'!AP92*'2017 Individual scores weighted'!CL92)</f>
        <v>2384871.7199999997</v>
      </c>
      <c r="AQ92" s="62">
        <f>IF('2017 Individual scores unweight'!AQ92="","",'2017 Individual scores unweight'!AQ92*'2017 Individual scores weighted'!CL92)</f>
        <v>1287073.6266666665</v>
      </c>
      <c r="AR92" s="62">
        <f>IF('2017 Individual scores unweight'!AR92="","",'2017 Individual scores unweight'!AR92*'2017 Individual scores weighted'!CL92)</f>
        <v>2044175.76</v>
      </c>
      <c r="AS92" s="62">
        <f>IF('2017 Individual scores unweight'!AS92="","",'2017 Individual scores unweight'!AS92*'2017 Individual scores weighted'!CL92)</f>
        <v>965305.22</v>
      </c>
      <c r="AT92" s="62">
        <f>IF('2017 Individual scores unweight'!AT92="","",'2017 Individual scores unweight'!AT92*'2017 Individual scores weighted'!CL92)</f>
        <v>1760262.46</v>
      </c>
      <c r="AU92" s="62">
        <f>IF('2017 Individual scores unweight'!AU92="","",'2017 Individual scores unweight'!AU92*'2017 Individual scores weighted'!CL92)</f>
        <v>1845436.4499999997</v>
      </c>
      <c r="AV92" s="62">
        <f>IF('2017 Individual scores unweight'!AV92="","",'2017 Individual scores unweight'!AV92*'2017 Individual scores weighted'!CL92)</f>
        <v>1608842.0333333332</v>
      </c>
      <c r="AW92" s="62">
        <f>IF('2017 Individual scores unweight'!AW92="","",'2017 Individual scores unweight'!AW92*'2017 Individual scores weighted'!CL92)</f>
        <v>1987393.0999999999</v>
      </c>
      <c r="AX92" s="62">
        <f>IF('2017 Individual scores unweight'!AX92="","",'2017 Individual scores unweight'!AX92*'2017 Individual scores weighted'!CL92)</f>
        <v>1911682.8866666665</v>
      </c>
      <c r="AY92" s="62">
        <f>IF('2017 Individual scores unweight'!AY92="","",'2017 Individual scores unweight'!AY92*'2017 Individual scores weighted'!CL92)</f>
        <v>1646697.14</v>
      </c>
      <c r="AZ92" s="62">
        <f>IF('2017 Individual scores unweight'!AZ92="","",'2017 Individual scores unweight'!AZ92*'2017 Individual scores weighted'!CL92)</f>
        <v>2453010.912</v>
      </c>
      <c r="BA92" s="62">
        <f>IF('2017 Individual scores unweight'!BA92="","",'2017 Individual scores unweight'!BA92*'2017 Individual scores weighted'!CL92)</f>
        <v>1696179.1722857142</v>
      </c>
      <c r="BB92" s="62">
        <f>IF('2017 Individual scores unweight'!BB92="","",'2017 Individual scores unweight'!BB92*'2017 Individual scores weighted'!CL92)</f>
        <v>2384871.7199999997</v>
      </c>
      <c r="BC92" s="62">
        <f>IF('2017 Individual scores unweight'!BC92="","",'2017 Individual scores unweight'!BC92*'2017 Individual scores weighted'!CL92)</f>
        <v>1684552.2466666666</v>
      </c>
      <c r="BD92" s="62">
        <f>IF('2017 Individual scores unweight'!BD92="","",'2017 Individual scores unweight'!BD92*'2017 Individual scores weighted'!CL92)</f>
        <v>2384871.7199999997</v>
      </c>
      <c r="BE92" s="62">
        <f>IF('2017 Individual scores unweight'!BE92="","",'2017 Individual scores unweight'!BE92*'2017 Individual scores weighted'!CL92)</f>
        <v>1665624.6933333331</v>
      </c>
      <c r="BF92" s="62">
        <f>IF('2017 Individual scores unweight'!BF92="","",'2017 Individual scores unweight'!BF92*'2017 Individual scores weighted'!CL92)</f>
        <v>2384871.7199999997</v>
      </c>
      <c r="BG92" s="62">
        <f>IF('2017 Individual scores unweight'!BG92="","",'2017 Individual scores unweight'!BG92*'2017 Individual scores weighted'!CL92)</f>
        <v>1514204.2666666666</v>
      </c>
      <c r="BH92" s="62">
        <f>IF('2017 Individual scores unweight'!BH92="","",'2017 Individual scores unweight'!BH92*'2017 Individual scores weighted'!CL92)</f>
        <v>2555219.7000000002</v>
      </c>
      <c r="BI92" s="62">
        <f>IF('2017 Individual scores unweight'!BI92="","",'2017 Individual scores unweight'!BI92*'2017 Individual scores weighted'!CL92)</f>
        <v>1723759.3214285714</v>
      </c>
      <c r="BJ92" s="62">
        <f>IF('2017 Individual scores unweight'!BJ92="","",'2017 Individual scores unweight'!BJ92*'2017 Individual scores weighted'!CL92)</f>
        <v>2555219.7000000002</v>
      </c>
      <c r="BK92" s="62">
        <f>IF('2017 Individual scores unweight'!BK92="","",'2017 Individual scores unweight'!BK92*'2017 Individual scores weighted'!CL92)</f>
        <v>1892755.3333333335</v>
      </c>
      <c r="BL92" s="62">
        <f>IF('2017 Individual scores unweight'!BL92="","",'2017 Individual scores unweight'!BL92*'2017 Individual scores weighted'!CL92)</f>
        <v>1699694.2893333333</v>
      </c>
      <c r="BM92" s="62">
        <f>IF('2017 Individual scores unweight'!BM92="","",'2017 Individual scores unweight'!BM92*'2017 Individual scores weighted'!CL92)</f>
        <v>1116725.6466666667</v>
      </c>
      <c r="BN92" s="62">
        <f>IF('2017 Individual scores unweight'!BN92="","",'2017 Individual scores unweight'!BN92*'2017 Individual scores weighted'!CL92)</f>
        <v>984232.77333333332</v>
      </c>
      <c r="BO92" s="62">
        <f>IF('2017 Individual scores unweight'!BO92="","",'2017 Individual scores unweight'!BO92*'2017 Individual scores weighted'!CL92)</f>
        <v>586754.15333333344</v>
      </c>
      <c r="BP92" s="62">
        <f>IF('2017 Individual scores unweight'!BP92="","",'2017 Individual scores unweight'!BP92*'2017 Individual scores weighted'!CL92)</f>
        <v>700319.47333333339</v>
      </c>
      <c r="BQ92" s="62">
        <f>IF('2017 Individual scores unweight'!BQ92="","",'2017 Individual scores unweight'!BQ92*'2017 Individual scores weighted'!CL92)</f>
        <v>889595.00666666671</v>
      </c>
      <c r="BR92" s="62">
        <f>IF('2017 Individual scores unweight'!BR92="","",'2017 Individual scores unweight'!BR92*'2017 Individual scores weighted'!CL92)</f>
        <v>1520964.107142857</v>
      </c>
      <c r="BS92" s="62">
        <f>IF('2017 Individual scores unweight'!BS92="","",'2017 Individual scores unweight'!BS92*'2017 Individual scores weighted'!CL92)</f>
        <v>1826508.8966666667</v>
      </c>
      <c r="BT92" s="62">
        <f>IF('2017 Individual scores unweight'!BT92="","",'2017 Individual scores unweight'!BT92*'2017 Individual scores weighted'!CL92)</f>
        <v>1873827.7799999998</v>
      </c>
      <c r="BU92" s="62">
        <f>IF('2017 Individual scores unweight'!BU92="","",'2017 Individual scores unweight'!BU92*'2017 Individual scores weighted'!CL92)</f>
        <v>1798117.5666666667</v>
      </c>
      <c r="BV92" s="62">
        <f>IF('2017 Individual scores unweight'!BV92="","",'2017 Individual scores unweight'!BV92*'2017 Individual scores weighted'!CL92)</f>
        <v>2044175.7599999995</v>
      </c>
      <c r="BW92" s="62">
        <f>IF('2017 Individual scores unweight'!BW92="","",'2017 Individual scores unweight'!BW92*'2017 Individual scores weighted'!CL92)</f>
        <v>1589914.4799999997</v>
      </c>
      <c r="BX92" s="62">
        <f>IF('2017 Individual scores unweight'!BX92="","",'2017 Individual scores unweight'!BX92*'2017 Individual scores weighted'!CL92)</f>
        <v>1924301.2555555557</v>
      </c>
      <c r="BY92" s="62">
        <f>IF('2017 Individual scores unweight'!BY92="","",'2017 Individual scores unweight'!BY92*'2017 Individual scores weighted'!CL92)</f>
        <v>2100958.4200000004</v>
      </c>
      <c r="BZ92" s="62">
        <f>IF('2017 Individual scores unweight'!BZ92="","",'2017 Individual scores unweight'!BZ92*'2017 Individual scores weighted'!CL92)</f>
        <v>2006320.6533333333</v>
      </c>
      <c r="CA92" s="62">
        <f>IF('2017 Individual scores unweight'!CA92="","",'2017 Individual scores unweight'!CA92*'2017 Individual scores weighted'!CL92)</f>
        <v>1665624.6933333331</v>
      </c>
      <c r="CB92" s="62">
        <f>IF('2017 Individual scores unweight'!CB92="","",'2017 Individual scores unweight'!CB92*'2017 Individual scores weighted'!CL92)</f>
        <v>2214523.7400000002</v>
      </c>
      <c r="CC92" s="62">
        <f>IF('2017 Individual scores unweight'!CC92="","",'2017 Individual scores unweight'!CC92*'2017 Individual scores weighted'!CL92)</f>
        <v>1457421.6066666667</v>
      </c>
      <c r="CD92" s="62">
        <f>IF('2017 Individual scores unweight'!CD92="","",'2017 Individual scores unweight'!CD92*'2017 Individual scores weighted'!CL92)</f>
        <v>2044175.76</v>
      </c>
      <c r="CE92" s="62">
        <f>IF('2017 Individual scores unweight'!CE92="","",'2017 Individual scores unweight'!CE92*'2017 Individual scores weighted'!CL92)</f>
        <v>1135653.2</v>
      </c>
      <c r="CF92" s="62">
        <f>IF('2017 Individual scores unweight'!CF92="","",'2017 Individual scores unweight'!CF92*'2017 Individual scores weighted'!CL92)</f>
        <v>2214523.7400000002</v>
      </c>
      <c r="CG92" s="62">
        <f>IF('2017 Individual scores unweight'!CG92="","",'2017 Individual scores unweight'!CG92*'2017 Individual scores weighted'!CL92)</f>
        <v>1173508.3066666669</v>
      </c>
      <c r="CH92" s="62">
        <f>IF('2017 Individual scores unweight'!CH92="","",'2017 Individual scores unweight'!CH92*'2017 Individual scores weighted'!CL92)</f>
        <v>2384871.7199999997</v>
      </c>
      <c r="CI92" s="62">
        <f>IF('2017 Individual scores unweight'!CI92="","",'2017 Individual scores unweight'!CI92*'2017 Individual scores weighted'!CL92)</f>
        <v>1287073.6266666665</v>
      </c>
      <c r="CJ92" s="62">
        <f>IF('2017 Individual scores unweight'!CJ92="","",'2017 Individual scores unweight'!CJ92*'2017 Individual scores weighted'!CL92)</f>
        <v>2384871.7199999997</v>
      </c>
      <c r="CK92" s="62">
        <f>IF('2017 Individual scores unweight'!CK92="","",'2017 Individual scores unweight'!CK92*'2017 Individual scores weighted'!CL92)</f>
        <v>1400638.9466666668</v>
      </c>
      <c r="CL92">
        <v>25552.197</v>
      </c>
    </row>
    <row r="93" spans="1:90">
      <c r="A93" s="60" t="s">
        <v>127</v>
      </c>
      <c r="B93" s="61" t="s">
        <v>210</v>
      </c>
      <c r="C93" s="62">
        <f>IF('2017 Individual scores unweight'!C93="","",'2017 Individual scores unweight'!C93*'2017 Individual scores weighted'!CL93)</f>
        <v>367171.63636363635</v>
      </c>
      <c r="D93" s="62">
        <f>IF('2017 Individual scores unweight'!D93="","",'2017 Individual scores unweight'!D93*'2017 Individual scores weighted'!CL93)</f>
        <v>264771.54666666669</v>
      </c>
      <c r="E93" s="62">
        <f>IF('2017 Individual scores unweight'!E93="","",'2017 Individual scores unweight'!E93*'2017 Individual scores weighted'!CL93)</f>
        <v>403888.8</v>
      </c>
      <c r="F93" s="62">
        <f>IF('2017 Individual scores unweight'!F93="","",'2017 Individual scores unweight'!F93*'2017 Individual scores weighted'!CL93)</f>
        <v>261099.83030303032</v>
      </c>
      <c r="G93" s="62">
        <f>IF('2017 Individual scores unweight'!G93="","",'2017 Individual scores unweight'!G93*'2017 Individual scores weighted'!CL93)</f>
        <v>293737.30909090908</v>
      </c>
      <c r="H93" s="62">
        <f>IF('2017 Individual scores unweight'!H93="","",'2017 Individual scores unweight'!H93*'2017 Individual scores weighted'!CL93)</f>
        <v>232542.03636363635</v>
      </c>
      <c r="I93" s="62">
        <f>IF('2017 Individual scores unweight'!I93="","",'2017 Individual scores unweight'!I93*'2017 Individual scores weighted'!CL93)</f>
        <v>293737.30909090908</v>
      </c>
      <c r="J93" s="62">
        <f>IF('2017 Individual scores unweight'!J93="","",'2017 Individual scores unweight'!J93*'2017 Individual scores weighted'!CL93)</f>
        <v>208063.92727272728</v>
      </c>
      <c r="K93" s="62">
        <f>IF('2017 Individual scores unweight'!K93="","",'2017 Individual scores unweight'!K93*'2017 Individual scores weighted'!CL93)</f>
        <v>265179.51515151514</v>
      </c>
      <c r="L93" s="62">
        <f>IF('2017 Individual scores unweight'!L93="","",'2017 Individual scores unweight'!L93*'2017 Individual scores weighted'!CL93)</f>
        <v>273746.85333333327</v>
      </c>
      <c r="M93" s="62">
        <f>IF('2017 Individual scores unweight'!M93="","",'2017 Individual scores unweight'!M93*'2017 Individual scores weighted'!CL93)</f>
        <v>336574.00000000006</v>
      </c>
      <c r="N93" s="62">
        <f>IF('2017 Individual scores unweight'!N93="","",'2017 Individual scores unweight'!N93*'2017 Individual scores weighted'!CL93)</f>
        <v>179506.13333333333</v>
      </c>
      <c r="O93" s="62">
        <f>IF('2017 Individual scores unweight'!O93="","",'2017 Individual scores unweight'!O93*'2017 Individual scores weighted'!CL93)</f>
        <v>370231.39999999997</v>
      </c>
      <c r="P93" s="62">
        <f>IF('2017 Individual scores unweight'!P93="","",'2017 Individual scores unweight'!P93*'2017 Individual scores weighted'!CL93)</f>
        <v>209423.82222222222</v>
      </c>
      <c r="Q93" s="62">
        <f>IF('2017 Individual scores unweight'!Q93="","",'2017 Individual scores unweight'!Q93*'2017 Individual scores weighted'!CL93)</f>
        <v>310683.69230769237</v>
      </c>
      <c r="R93" s="62">
        <f>IF('2017 Individual scores unweight'!R93="","",'2017 Individual scores unweight'!R93*'2017 Individual scores weighted'!CL93)</f>
        <v>196766.33846153849</v>
      </c>
      <c r="S93" s="62">
        <f>IF('2017 Individual scores unweight'!S93="","",'2017 Individual scores unweight'!S93*'2017 Individual scores weighted'!CL93)</f>
        <v>268035.29454545444</v>
      </c>
      <c r="T93" s="62">
        <f>IF('2017 Individual scores unweight'!T93="","",'2017 Individual scores unweight'!T93*'2017 Individual scores weighted'!CL93)</f>
        <v>201074.06723232323</v>
      </c>
      <c r="U93" s="62">
        <f>IF('2017 Individual scores unweight'!U93="","",'2017 Individual scores unweight'!U93*'2017 Individual scores weighted'!CL93)</f>
        <v>269259.19999999995</v>
      </c>
      <c r="V93" s="62">
        <f>IF('2017 Individual scores unweight'!V93="","",'2017 Individual scores unweight'!V93*'2017 Individual scores weighted'!CL93)</f>
        <v>186985.55555555556</v>
      </c>
      <c r="W93" s="62">
        <f>IF('2017 Individual scores unweight'!W93="","",'2017 Individual scores unweight'!W93*'2017 Individual scores weighted'!CL93)</f>
        <v>201944.4</v>
      </c>
      <c r="X93" s="62">
        <f>IF('2017 Individual scores unweight'!X93="","",'2017 Individual scores unweight'!X93*'2017 Individual scores weighted'!CL93)</f>
        <v>179506.13333333333</v>
      </c>
      <c r="Y93" s="62">
        <f>IF('2017 Individual scores unweight'!Y93="","",'2017 Individual scores unweight'!Y93*'2017 Individual scores weighted'!CL93)</f>
        <v>168287.00000000003</v>
      </c>
      <c r="Z93" s="62">
        <f>IF('2017 Individual scores unweight'!Z93="","",'2017 Individual scores unweight'!Z93*'2017 Individual scores weighted'!CL93)</f>
        <v>161555.51999999996</v>
      </c>
      <c r="AA93" s="62">
        <f>IF('2017 Individual scores unweight'!AA93="","",'2017 Individual scores unweight'!AA93*'2017 Individual scores weighted'!CL93)</f>
        <v>330454.47272727278</v>
      </c>
      <c r="AB93" s="62">
        <f>IF('2017 Individual scores unweight'!AB93="","",'2017 Individual scores unweight'!AB93*'2017 Individual scores weighted'!CL93)</f>
        <v>208063.92727272728</v>
      </c>
      <c r="AC93" s="62">
        <f>IF('2017 Individual scores unweight'!AC93="","",'2017 Individual scores unweight'!AC93*'2017 Individual scores weighted'!CL93)</f>
        <v>370231.39999999997</v>
      </c>
      <c r="AD93" s="62">
        <f>IF('2017 Individual scores unweight'!AD93="","",'2017 Individual scores unweight'!AD93*'2017 Individual scores weighted'!CL93)</f>
        <v>269259.19999999995</v>
      </c>
      <c r="AE93" s="62">
        <f>IF('2017 Individual scores unweight'!AE93="","",'2017 Individual scores unweight'!AE93*'2017 Individual scores weighted'!CL93)</f>
        <v>234738.78974358973</v>
      </c>
      <c r="AF93" s="62">
        <f>IF('2017 Individual scores unweight'!AF93="","",'2017 Individual scores unweight'!AF93*'2017 Individual scores weighted'!CL93)</f>
        <v>231286.74871794874</v>
      </c>
      <c r="AG93" s="62">
        <f>IF('2017 Individual scores unweight'!AG93="","",'2017 Individual scores unweight'!AG93*'2017 Individual scores weighted'!CL93)</f>
        <v>203670.42051282051</v>
      </c>
      <c r="AH93" s="62">
        <f>IF('2017 Individual scores unweight'!AH93="","",'2017 Individual scores unweight'!AH93*'2017 Individual scores weighted'!CL93)</f>
        <v>372820.43076923076</v>
      </c>
      <c r="AI93" s="62">
        <f>IF('2017 Individual scores unweight'!AI93="","",'2017 Individual scores unweight'!AI93*'2017 Individual scores weighted'!CL93)</f>
        <v>269259.19999999995</v>
      </c>
      <c r="AJ93" s="62">
        <f>IF('2017 Individual scores unweight'!AJ93="","",'2017 Individual scores unweight'!AJ93*'2017 Individual scores weighted'!CL93)</f>
        <v>341752.06153846154</v>
      </c>
      <c r="AK93" s="62">
        <f>IF('2017 Individual scores unweight'!AK93="","",'2017 Individual scores unweight'!AK93*'2017 Individual scores weighted'!CL93)</f>
        <v>265807.15897435899</v>
      </c>
      <c r="AL93" s="62">
        <f>IF('2017 Individual scores unweight'!AL93="","",'2017 Individual scores unweight'!AL93*'2017 Individual scores weighted'!CL93)</f>
        <v>372820.43076923076</v>
      </c>
      <c r="AM93" s="62">
        <f>IF('2017 Individual scores unweight'!AM93="","",'2017 Individual scores unweight'!AM93*'2017 Individual scores weighted'!CL93)</f>
        <v>182958.17435897433</v>
      </c>
      <c r="AN93" s="62">
        <f>IF('2017 Individual scores unweight'!AN93="","",'2017 Individual scores unweight'!AN93*'2017 Individual scores weighted'!CL93)</f>
        <v>269259.19999999995</v>
      </c>
      <c r="AO93" s="62">
        <f>IF('2017 Individual scores unweight'!AO93="","",'2017 Individual scores unweight'!AO93*'2017 Individual scores weighted'!CL93)</f>
        <v>122390.54545454544</v>
      </c>
      <c r="AP93" s="62">
        <f>IF('2017 Individual scores unweight'!AP93="","",'2017 Individual scores unweight'!AP93*'2017 Individual scores weighted'!CL93)</f>
        <v>367171.63636363635</v>
      </c>
      <c r="AQ93" s="62">
        <f>IF('2017 Individual scores unweight'!AQ93="","",'2017 Individual scores unweight'!AQ93*'2017 Individual scores weighted'!CL93)</f>
        <v>175018.48</v>
      </c>
      <c r="AR93" s="62">
        <f>IF('2017 Individual scores unweight'!AR93="","",'2017 Individual scores unweight'!AR93*'2017 Individual scores weighted'!CL93)</f>
        <v>279615.32307692303</v>
      </c>
      <c r="AS93" s="62">
        <f>IF('2017 Individual scores unweight'!AS93="","",'2017 Individual scores unweight'!AS93*'2017 Individual scores weighted'!CL93)</f>
        <v>168287</v>
      </c>
      <c r="AT93" s="62">
        <f>IF('2017 Individual scores unweight'!AT93="","",'2017 Individual scores unweight'!AT93*'2017 Individual scores weighted'!CL93)</f>
        <v>255451.03589743591</v>
      </c>
      <c r="AU93" s="62">
        <f>IF('2017 Individual scores unweight'!AU93="","",'2017 Individual scores unweight'!AU93*'2017 Individual scores weighted'!CL93)</f>
        <v>189862.25641025641</v>
      </c>
      <c r="AV93" s="62">
        <f>IF('2017 Individual scores unweight'!AV93="","",'2017 Individual scores unweight'!AV93*'2017 Individual scores weighted'!CL93)</f>
        <v>203670.42051282051</v>
      </c>
      <c r="AW93" s="62">
        <f>IF('2017 Individual scores unweight'!AW93="","",'2017 Individual scores unweight'!AW93*'2017 Individual scores weighted'!CL93)</f>
        <v>300327.56923076924</v>
      </c>
      <c r="AX93" s="62">
        <f>IF('2017 Individual scores unweight'!AX93="","",'2017 Individual scores unweight'!AX93*'2017 Individual scores weighted'!CL93)</f>
        <v>210574.50256410256</v>
      </c>
      <c r="AY93" s="62">
        <f>IF('2017 Individual scores unweight'!AY93="","",'2017 Individual scores unweight'!AY93*'2017 Individual scores weighted'!CL93)</f>
        <v>241642.87179487178</v>
      </c>
      <c r="AZ93" s="62">
        <f>IF('2017 Individual scores unweight'!AZ93="","",'2017 Individual scores unweight'!AZ93*'2017 Individual scores weighted'!CL93)</f>
        <v>339511.37309090904</v>
      </c>
      <c r="BA93" s="62">
        <f>IF('2017 Individual scores unweight'!BA93="","",'2017 Individual scores unweight'!BA93*'2017 Individual scores weighted'!CL93)</f>
        <v>273597.26488888887</v>
      </c>
      <c r="BB93" s="62">
        <f>IF('2017 Individual scores unweight'!BB93="","",'2017 Individual scores unweight'!BB93*'2017 Individual scores weighted'!CL93)</f>
        <v>403888.8</v>
      </c>
      <c r="BC93" s="62">
        <f>IF('2017 Individual scores unweight'!BC93="","",'2017 Individual scores unweight'!BC93*'2017 Individual scores weighted'!CL93)</f>
        <v>261779.77777777775</v>
      </c>
      <c r="BD93" s="62">
        <f>IF('2017 Individual scores unweight'!BD93="","",'2017 Individual scores unweight'!BD93*'2017 Individual scores weighted'!CL93)</f>
        <v>302916.59999999998</v>
      </c>
      <c r="BE93" s="62">
        <f>IF('2017 Individual scores unweight'!BE93="","",'2017 Individual scores unweight'!BE93*'2017 Individual scores weighted'!CL93)</f>
        <v>231862.08888888892</v>
      </c>
      <c r="BF93" s="62">
        <f>IF('2017 Individual scores unweight'!BF93="","",'2017 Individual scores unweight'!BF93*'2017 Individual scores weighted'!CL93)</f>
        <v>257020.14545454545</v>
      </c>
      <c r="BG93" s="62">
        <f>IF('2017 Individual scores unweight'!BG93="","",'2017 Individual scores unweight'!BG93*'2017 Individual scores weighted'!CL93)</f>
        <v>242333.28</v>
      </c>
      <c r="BH93" s="62">
        <f>IF('2017 Individual scores unweight'!BH93="","",'2017 Individual scores unweight'!BH93*'2017 Individual scores weighted'!CL93)</f>
        <v>363499.92</v>
      </c>
      <c r="BI93" s="62">
        <f>IF('2017 Individual scores unweight'!BI93="","",'2017 Individual scores unweight'!BI93*'2017 Individual scores weighted'!CL93)</f>
        <v>314135.73333333328</v>
      </c>
      <c r="BJ93" s="62">
        <f>IF('2017 Individual scores unweight'!BJ93="","",'2017 Individual scores unweight'!BJ93*'2017 Individual scores weighted'!CL93)</f>
        <v>370231.39999999997</v>
      </c>
      <c r="BK93" s="62">
        <f>IF('2017 Individual scores unweight'!BK93="","",'2017 Individual scores unweight'!BK93*'2017 Individual scores weighted'!CL93)</f>
        <v>317875.44444444444</v>
      </c>
      <c r="BL93" s="62">
        <f>IF('2017 Individual scores unweight'!BL93="","",'2017 Individual scores unweight'!BL93*'2017 Individual scores weighted'!CL93)</f>
        <v>251254.19086868686</v>
      </c>
      <c r="BM93" s="62">
        <f>IF('2017 Individual scores unweight'!BM93="","",'2017 Individual scores unweight'!BM93*'2017 Individual scores weighted'!CL93)</f>
        <v>216903.2444444444</v>
      </c>
      <c r="BN93" s="62">
        <f>IF('2017 Individual scores unweight'!BN93="","",'2017 Individual scores unweight'!BN93*'2017 Individual scores weighted'!CL93)</f>
        <v>150948.33939393939</v>
      </c>
      <c r="BO93" s="62">
        <f>IF('2017 Individual scores unweight'!BO93="","",'2017 Individual scores unweight'!BO93*'2017 Individual scores weighted'!CL93)</f>
        <v>139117.2533333333</v>
      </c>
      <c r="BP93" s="62">
        <f>IF('2017 Individual scores unweight'!BP93="","",'2017 Individual scores unweight'!BP93*'2017 Individual scores weighted'!CL93)</f>
        <v>170530.82666666666</v>
      </c>
      <c r="BQ93" s="62">
        <f>IF('2017 Individual scores unweight'!BQ93="","",'2017 Individual scores unweight'!BQ93*'2017 Individual scores weighted'!CL93)</f>
        <v>85673.381818181806</v>
      </c>
      <c r="BR93" s="62">
        <f>IF('2017 Individual scores unweight'!BR93="","",'2017 Individual scores unweight'!BR93*'2017 Individual scores weighted'!CL93)</f>
        <v>155028.02424242423</v>
      </c>
      <c r="BS93" s="62">
        <f>IF('2017 Individual scores unweight'!BS93="","",'2017 Individual scores unweight'!BS93*'2017 Individual scores weighted'!CL93)</f>
        <v>153400.07307692306</v>
      </c>
      <c r="BT93" s="62">
        <f>IF('2017 Individual scores unweight'!BT93="","",'2017 Individual scores unweight'!BT93*'2017 Individual scores weighted'!CL93)</f>
        <v>123410.46666666666</v>
      </c>
      <c r="BU93" s="62">
        <f>IF('2017 Individual scores unweight'!BU93="","",'2017 Individual scores unweight'!BU93*'2017 Individual scores weighted'!CL93)</f>
        <v>93205.107692307691</v>
      </c>
      <c r="BV93" s="62">
        <f>IF('2017 Individual scores unweight'!BV93="","",'2017 Individual scores unweight'!BV93*'2017 Individual scores weighted'!CL93)</f>
        <v>182958.17435897433</v>
      </c>
      <c r="BW93" s="62">
        <f>IF('2017 Individual scores unweight'!BW93="","",'2017 Individual scores unweight'!BW93*'2017 Individual scores weighted'!CL93)</f>
        <v>214026.54358974358</v>
      </c>
      <c r="BX93" s="62">
        <f>IF('2017 Individual scores unweight'!BX93="","",'2017 Individual scores unweight'!BX93*'2017 Individual scores weighted'!CL93)</f>
        <v>310396.02222222218</v>
      </c>
      <c r="BY93" s="62">
        <f>IF('2017 Individual scores unweight'!BY93="","",'2017 Individual scores unweight'!BY93*'2017 Individual scores weighted'!CL93)</f>
        <v>332834.2888888889</v>
      </c>
      <c r="BZ93" s="62">
        <f>IF('2017 Individual scores unweight'!BZ93="","",'2017 Individual scores unweight'!BZ93*'2017 Individual scores weighted'!CL93)</f>
        <v>317875.44444444444</v>
      </c>
      <c r="CA93" s="62">
        <f>IF('2017 Individual scores unweight'!CA93="","",'2017 Individual scores unweight'!CA93*'2017 Individual scores weighted'!CL93)</f>
        <v>280478.33333333331</v>
      </c>
      <c r="CB93" s="62">
        <f>IF('2017 Individual scores unweight'!CB93="","",'2017 Individual scores unweight'!CB93*'2017 Individual scores weighted'!CL93)</f>
        <v>367171.63636363635</v>
      </c>
      <c r="CC93" s="62">
        <f>IF('2017 Individual scores unweight'!CC93="","",'2017 Individual scores unweight'!CC93*'2017 Individual scores weighted'!CL93)</f>
        <v>187665.50303030302</v>
      </c>
      <c r="CD93" s="62">
        <f>IF('2017 Individual scores unweight'!CD93="","",'2017 Individual scores unweight'!CD93*'2017 Individual scores weighted'!CL93)</f>
        <v>293737.30909090908</v>
      </c>
      <c r="CE93" s="62">
        <f>IF('2017 Individual scores unweight'!CE93="","",'2017 Individual scores unweight'!CE93*'2017 Individual scores weighted'!CL93)</f>
        <v>139117.2533333333</v>
      </c>
      <c r="CF93" s="62">
        <f>IF('2017 Individual scores unweight'!CF93="","",'2017 Individual scores unweight'!CF93*'2017 Individual scores weighted'!CL93)</f>
        <v>80777.759999999995</v>
      </c>
      <c r="CG93" s="62">
        <f>IF('2017 Individual scores unweight'!CG93="","",'2017 Individual scores unweight'!CG93*'2017 Individual scores weighted'!CL93)</f>
        <v>108985.86666666665</v>
      </c>
      <c r="CH93" s="62">
        <f>IF('2017 Individual scores unweight'!CH93="","",'2017 Individual scores unweight'!CH93*'2017 Individual scores weighted'!CL93)</f>
        <v>341752.06153846154</v>
      </c>
      <c r="CI93" s="62">
        <f>IF('2017 Individual scores unweight'!CI93="","",'2017 Individual scores unweight'!CI93*'2017 Individual scores weighted'!CL93)</f>
        <v>179506.13333333333</v>
      </c>
      <c r="CJ93" s="62">
        <f>IF('2017 Individual scores unweight'!CJ93="","",'2017 Individual scores unweight'!CJ93*'2017 Individual scores weighted'!CL93)</f>
        <v>341752.06153846154</v>
      </c>
      <c r="CK93" s="62">
        <f>IF('2017 Individual scores unweight'!CK93="","",'2017 Individual scores unweight'!CK93*'2017 Individual scores weighted'!CL93)</f>
        <v>217478.58461538458</v>
      </c>
      <c r="CL93">
        <v>4038.8879999999999</v>
      </c>
    </row>
    <row r="94" spans="1:90">
      <c r="A94" s="60" t="s">
        <v>127</v>
      </c>
      <c r="B94" s="61" t="s">
        <v>211</v>
      </c>
      <c r="C94" s="62">
        <f>IF('2017 Individual scores unweight'!C94="","",'2017 Individual scores unweight'!C94*'2017 Individual scores weighted'!CL94)</f>
        <v>368278.8</v>
      </c>
      <c r="D94" s="62">
        <f>IF('2017 Individual scores unweight'!D94="","",'2017 Individual scores unweight'!D94*'2017 Individual scores weighted'!CL94)</f>
        <v>305039.0060606061</v>
      </c>
      <c r="E94" s="62">
        <f>IF('2017 Individual scores unweight'!E94="","",'2017 Individual scores unweight'!E94*'2017 Individual scores weighted'!CL94)</f>
        <v>368278.8</v>
      </c>
      <c r="F94" s="62">
        <f>IF('2017 Individual scores unweight'!F94="","",'2017 Individual scores unweight'!F94*'2017 Individual scores weighted'!CL94)</f>
        <v>282719.07878787874</v>
      </c>
      <c r="G94" s="62">
        <f>IF('2017 Individual scores unweight'!G94="","",'2017 Individual scores unweight'!G94*'2017 Individual scores weighted'!CL94)</f>
        <v>368278.8</v>
      </c>
      <c r="H94" s="62">
        <f>IF('2017 Individual scores unweight'!H94="","",'2017 Individual scores unweight'!H94*'2017 Individual scores weighted'!CL94)</f>
        <v>286439.06666666665</v>
      </c>
      <c r="I94" s="62">
        <f>IF('2017 Individual scores unweight'!I94="","",'2017 Individual scores unweight'!I94*'2017 Individual scores weighted'!CL94)</f>
        <v>368278.8</v>
      </c>
      <c r="J94" s="62">
        <f>IF('2017 Individual scores unweight'!J94="","",'2017 Individual scores unweight'!J94*'2017 Individual scores weighted'!CL94)</f>
        <v>225059.26666666666</v>
      </c>
      <c r="K94" s="62">
        <f>IF('2017 Individual scores unweight'!K94="","",'2017 Individual scores unweight'!K94*'2017 Individual scores weighted'!CL94)</f>
        <v>347818.86666666664</v>
      </c>
      <c r="L94" s="62">
        <f>IF('2017 Individual scores unweight'!L94="","",'2017 Individual scores unweight'!L94*'2017 Individual scores weighted'!CL94)</f>
        <v>339050.32380952383</v>
      </c>
      <c r="M94" s="62">
        <f>IF('2017 Individual scores unweight'!M94="","",'2017 Individual scores unweight'!M94*'2017 Individual scores weighted'!CL94)</f>
        <v>294623.03999999998</v>
      </c>
      <c r="N94" s="62">
        <f>IF('2017 Individual scores unweight'!N94="","",'2017 Individual scores unweight'!N94*'2017 Individual scores weighted'!CL94)</f>
        <v>163679.46666666667</v>
      </c>
      <c r="O94" s="62">
        <f>IF('2017 Individual scores unweight'!O94="","",'2017 Individual scores unweight'!O94*'2017 Individual scores weighted'!CL94)</f>
        <v>368278.8</v>
      </c>
      <c r="P94" s="62">
        <f>IF('2017 Individual scores unweight'!P94="","",'2017 Individual scores unweight'!P94*'2017 Individual scores weighted'!CL94)</f>
        <v>196415.35999999999</v>
      </c>
      <c r="Q94" s="62">
        <f>IF('2017 Individual scores unweight'!Q94="","",'2017 Individual scores unweight'!Q94*'2017 Individual scores weighted'!CL94)</f>
        <v>301319.01818181819</v>
      </c>
      <c r="R94" s="62">
        <f>IF('2017 Individual scores unweight'!R94="","",'2017 Individual scores unweight'!R94*'2017 Individual scores weighted'!CL94)</f>
        <v>230639.2484848485</v>
      </c>
      <c r="S94" s="62">
        <f>IF('2017 Individual scores unweight'!S94="","",'2017 Individual scores unweight'!S94*'2017 Individual scores weighted'!CL94)</f>
        <v>252884.77599999995</v>
      </c>
      <c r="T94" s="62">
        <f>IF('2017 Individual scores unweight'!T94="","",'2017 Individual scores unweight'!T94*'2017 Individual scores weighted'!CL94)</f>
        <v>202962.53866666666</v>
      </c>
      <c r="U94" s="62">
        <f>IF('2017 Individual scores unweight'!U94="","",'2017 Individual scores unweight'!U94*'2017 Individual scores weighted'!CL94)</f>
        <v>331450.92</v>
      </c>
      <c r="V94" s="62">
        <f>IF('2017 Individual scores unweight'!V94="","",'2017 Individual scores unweight'!V94*'2017 Individual scores weighted'!CL94)</f>
        <v>237335.22666666665</v>
      </c>
      <c r="W94" s="62">
        <f>IF('2017 Individual scores unweight'!W94="","",'2017 Individual scores unweight'!W94*'2017 Individual scores weighted'!CL94)</f>
        <v>257795.16</v>
      </c>
      <c r="X94" s="62">
        <f>IF('2017 Individual scores unweight'!X94="","",'2017 Individual scores unweight'!X94*'2017 Individual scores weighted'!CL94)</f>
        <v>230174.25</v>
      </c>
      <c r="Y94" s="62">
        <f>IF('2017 Individual scores unweight'!Y94="","",'2017 Individual scores unweight'!Y94*'2017 Individual scores weighted'!CL94)</f>
        <v>184139.4</v>
      </c>
      <c r="Z94" s="62">
        <f>IF('2017 Individual scores unweight'!Z94="","",'2017 Individual scores unweight'!Z94*'2017 Individual scores weighted'!CL94)</f>
        <v>181216.5523809524</v>
      </c>
      <c r="AA94" s="62">
        <f>IF('2017 Individual scores unweight'!AA94="","",'2017 Individual scores unweight'!AA94*'2017 Individual scores weighted'!CL94)</f>
        <v>204599.33333333334</v>
      </c>
      <c r="AB94" s="62">
        <f>IF('2017 Individual scores unweight'!AB94="","",'2017 Individual scores unweight'!AB94*'2017 Individual scores weighted'!CL94)</f>
        <v>146142.38095238092</v>
      </c>
      <c r="AC94" s="62">
        <f>IF('2017 Individual scores unweight'!AC94="","",'2017 Individual scores unweight'!AC94*'2017 Individual scores weighted'!CL94)</f>
        <v>286439.06666666671</v>
      </c>
      <c r="AD94" s="62">
        <f>IF('2017 Individual scores unweight'!AD94="","",'2017 Individual scores unweight'!AD94*'2017 Individual scores weighted'!CL94)</f>
        <v>219944.28333333333</v>
      </c>
      <c r="AE94" s="62">
        <f>IF('2017 Individual scores unweight'!AE94="","",'2017 Individual scores unweight'!AE94*'2017 Individual scores weighted'!CL94)</f>
        <v>212783.30666666667</v>
      </c>
      <c r="AF94" s="62">
        <f>IF('2017 Individual scores unweight'!AF94="","",'2017 Individual scores unweight'!AF94*'2017 Individual scores weighted'!CL94)</f>
        <v>237335.22666666665</v>
      </c>
      <c r="AG94" s="62">
        <f>IF('2017 Individual scores unweight'!AG94="","",'2017 Individual scores unweight'!AG94*'2017 Individual scores weighted'!CL94)</f>
        <v>234359.23636363639</v>
      </c>
      <c r="AH94" s="62">
        <f>IF('2017 Individual scores unweight'!AH94="","",'2017 Individual scores unweight'!AH94*'2017 Individual scores weighted'!CL94)</f>
        <v>368278.8</v>
      </c>
      <c r="AI94" s="62">
        <f>IF('2017 Individual scores unweight'!AI94="","",'2017 Individual scores unweight'!AI94*'2017 Individual scores weighted'!CL94)</f>
        <v>298715.02666666667</v>
      </c>
      <c r="AJ94" s="62">
        <f>IF('2017 Individual scores unweight'!AJ94="","",'2017 Individual scores unweight'!AJ94*'2017 Individual scores weighted'!CL94)</f>
        <v>276209.09999999998</v>
      </c>
      <c r="AK94" s="62">
        <f>IF('2017 Individual scores unweight'!AK94="","",'2017 Individual scores unweight'!AK94*'2017 Individual scores weighted'!CL94)</f>
        <v>204599.33333333334</v>
      </c>
      <c r="AL94" s="62">
        <f>IF('2017 Individual scores unweight'!AL94="","",'2017 Individual scores unweight'!AL94*'2017 Individual scores weighted'!CL94)</f>
        <v>331450.92</v>
      </c>
      <c r="AM94" s="62">
        <f>IF('2017 Individual scores unweight'!AM94="","",'2017 Individual scores unweight'!AM94*'2017 Individual scores weighted'!CL94)</f>
        <v>186412.72592592592</v>
      </c>
      <c r="AN94" s="62">
        <f>IF('2017 Individual scores unweight'!AN94="","",'2017 Individual scores unweight'!AN94*'2017 Individual scores weighted'!CL94)</f>
        <v>184139.4</v>
      </c>
      <c r="AO94" s="62">
        <f>IF('2017 Individual scores unweight'!AO94="","",'2017 Individual scores unweight'!AO94*'2017 Individual scores weighted'!CL94)</f>
        <v>128605.29523809525</v>
      </c>
      <c r="AP94" s="62">
        <f>IF('2017 Individual scores unweight'!AP94="","",'2017 Individual scores unweight'!AP94*'2017 Individual scores weighted'!CL94)</f>
        <v>368278.8</v>
      </c>
      <c r="AQ94" s="62">
        <f>IF('2017 Individual scores unweight'!AQ94="","",'2017 Individual scores unweight'!AQ94*'2017 Individual scores weighted'!CL94)</f>
        <v>182279.40606060604</v>
      </c>
      <c r="AR94" s="62">
        <f>IF('2017 Individual scores unweight'!AR94="","",'2017 Individual scores unweight'!AR94*'2017 Individual scores weighted'!CL94)</f>
        <v>210445.02857142856</v>
      </c>
      <c r="AS94" s="62">
        <f>IF('2017 Individual scores unweight'!AS94="","",'2017 Individual scores unweight'!AS94*'2017 Individual scores weighted'!CL94)</f>
        <v>197779.35555555552</v>
      </c>
      <c r="AT94" s="62">
        <f>IF('2017 Individual scores unweight'!AT94="","",'2017 Individual scores unweight'!AT94*'2017 Individual scores weighted'!CL94)</f>
        <v>261887.14666666667</v>
      </c>
      <c r="AU94" s="62">
        <f>IF('2017 Individual scores unweight'!AU94="","",'2017 Individual scores unweight'!AU94*'2017 Individual scores weighted'!CL94)</f>
        <v>225059.26666666666</v>
      </c>
      <c r="AV94" s="62">
        <f>IF('2017 Individual scores unweight'!AV94="","",'2017 Individual scores unweight'!AV94*'2017 Individual scores weighted'!CL94)</f>
        <v>225059.26666666666</v>
      </c>
      <c r="AW94" s="62">
        <f>IF('2017 Individual scores unweight'!AW94="","",'2017 Individual scores unweight'!AW94*'2017 Individual scores weighted'!CL94)</f>
        <v>280593.37142857141</v>
      </c>
      <c r="AX94" s="62">
        <f>IF('2017 Individual scores unweight'!AX94="","",'2017 Individual scores unweight'!AX94*'2017 Individual scores weighted'!CL94)</f>
        <v>130943.57333333333</v>
      </c>
      <c r="AY94" s="62">
        <f>IF('2017 Individual scores unweight'!AY94="","",'2017 Individual scores unweight'!AY94*'2017 Individual scores weighted'!CL94)</f>
        <v>163679.46666666667</v>
      </c>
      <c r="AZ94" s="62">
        <f>IF('2017 Individual scores unweight'!AZ94="","",'2017 Individual scores unweight'!AZ94*'2017 Individual scores weighted'!CL94)</f>
        <v>313563.09257142857</v>
      </c>
      <c r="BA94" s="62">
        <f>IF('2017 Individual scores unweight'!BA94="","",'2017 Individual scores unweight'!BA94*'2017 Individual scores weighted'!CL94)</f>
        <v>222779.44552380953</v>
      </c>
      <c r="BB94" s="62">
        <f>IF('2017 Individual scores unweight'!BB94="","",'2017 Individual scores unweight'!BB94*'2017 Individual scores weighted'!CL94)</f>
        <v>331450.92</v>
      </c>
      <c r="BC94" s="62">
        <f>IF('2017 Individual scores unweight'!BC94="","",'2017 Individual scores unweight'!BC94*'2017 Individual scores weighted'!CL94)</f>
        <v>220967.28</v>
      </c>
      <c r="BD94" s="62">
        <f>IF('2017 Individual scores unweight'!BD94="","",'2017 Individual scores unweight'!BD94*'2017 Individual scores weighted'!CL94)</f>
        <v>315667.54285714286</v>
      </c>
      <c r="BE94" s="62">
        <f>IF('2017 Individual scores unweight'!BE94="","",'2017 Individual scores unweight'!BE94*'2017 Individual scores weighted'!CL94)</f>
        <v>239673.50476190474</v>
      </c>
      <c r="BF94" s="62">
        <f>IF('2017 Individual scores unweight'!BF94="","",'2017 Individual scores unweight'!BF94*'2017 Individual scores weighted'!CL94)</f>
        <v>230174.25</v>
      </c>
      <c r="BG94" s="62">
        <f>IF('2017 Individual scores unweight'!BG94="","",'2017 Individual scores unweight'!BG94*'2017 Individual scores weighted'!CL94)</f>
        <v>192907.94285714286</v>
      </c>
      <c r="BH94" s="62">
        <f>IF('2017 Individual scores unweight'!BH94="","",'2017 Individual scores unweight'!BH94*'2017 Individual scores weighted'!CL94)</f>
        <v>322243.95</v>
      </c>
      <c r="BI94" s="62">
        <f>IF('2017 Individual scores unweight'!BI94="","",'2017 Individual scores unweight'!BI94*'2017 Individual scores weighted'!CL94)</f>
        <v>184139.4</v>
      </c>
      <c r="BJ94" s="62">
        <f>IF('2017 Individual scores unweight'!BJ94="","",'2017 Individual scores unweight'!BJ94*'2017 Individual scores weighted'!CL94)</f>
        <v>368278.8</v>
      </c>
      <c r="BK94" s="62">
        <f>IF('2017 Individual scores unweight'!BK94="","",'2017 Individual scores unweight'!BK94*'2017 Individual scores weighted'!CL94)</f>
        <v>276209.09999999998</v>
      </c>
      <c r="BL94" s="62">
        <f>IF('2017 Individual scores unweight'!BL94="","",'2017 Individual scores unweight'!BL94*'2017 Individual scores weighted'!CL94)</f>
        <v>241063.48118518523</v>
      </c>
      <c r="BM94" s="62">
        <f>IF('2017 Individual scores unweight'!BM94="","",'2017 Individual scores unweight'!BM94*'2017 Individual scores weighted'!CL94)</f>
        <v>237335.22666666665</v>
      </c>
      <c r="BN94" s="62">
        <f>IF('2017 Individual scores unweight'!BN94="","",'2017 Individual scores unweight'!BN94*'2017 Individual scores weighted'!CL94)</f>
        <v>163679.46666666667</v>
      </c>
      <c r="BO94" s="62">
        <f>IF('2017 Individual scores unweight'!BO94="","",'2017 Individual scores unweight'!BO94*'2017 Individual scores weighted'!CL94)</f>
        <v>59106.474074074074</v>
      </c>
      <c r="BP94" s="62">
        <f>IF('2017 Individual scores unweight'!BP94="","",'2017 Individual scores unweight'!BP94*'2017 Individual scores weighted'!CL94)</f>
        <v>122759.59999999998</v>
      </c>
      <c r="BQ94" s="62">
        <f>IF('2017 Individual scores unweight'!BQ94="","",'2017 Individual scores unweight'!BQ94*'2017 Individual scores weighted'!CL94)</f>
        <v>53195.826666666653</v>
      </c>
      <c r="BR94" s="62">
        <f>IF('2017 Individual scores unweight'!BR94="","",'2017 Individual scores unweight'!BR94*'2017 Individual scores weighted'!CL94)</f>
        <v>212783.30666666667</v>
      </c>
      <c r="BS94" s="62">
        <f>IF('2017 Individual scores unweight'!BS94="","",'2017 Individual scores unweight'!BS94*'2017 Individual scores weighted'!CL94)</f>
        <v>135500.55848484847</v>
      </c>
      <c r="BT94" s="62">
        <f>IF('2017 Individual scores unweight'!BT94="","",'2017 Individual scores unweight'!BT94*'2017 Individual scores weighted'!CL94)</f>
        <v>102299.66666666667</v>
      </c>
      <c r="BU94" s="62">
        <f>IF('2017 Individual scores unweight'!BU94="","",'2017 Individual scores unweight'!BU94*'2017 Individual scores weighted'!CL94)</f>
        <v>65471.786666666667</v>
      </c>
      <c r="BV94" s="62">
        <f>IF('2017 Individual scores unweight'!BV94="","",'2017 Individual scores unweight'!BV94*'2017 Individual scores weighted'!CL94)</f>
        <v>147311.51999999996</v>
      </c>
      <c r="BW94" s="62">
        <f>IF('2017 Individual scores unweight'!BW94="","",'2017 Individual scores unweight'!BW94*'2017 Individual scores weighted'!CL94)</f>
        <v>226919.26060606062</v>
      </c>
      <c r="BX94" s="62">
        <f>IF('2017 Individual scores unweight'!BX94="","",'2017 Individual scores unweight'!BX94*'2017 Individual scores weighted'!CL94)</f>
        <v>316198.96969696973</v>
      </c>
      <c r="BY94" s="62">
        <f>IF('2017 Individual scores unweight'!BY94="","",'2017 Individual scores unweight'!BY94*'2017 Individual scores weighted'!CL94)</f>
        <v>331078.92121212126</v>
      </c>
      <c r="BZ94" s="62">
        <f>IF('2017 Individual scores unweight'!BZ94="","",'2017 Individual scores unweight'!BZ94*'2017 Individual scores weighted'!CL94)</f>
        <v>327358.93333333335</v>
      </c>
      <c r="CA94" s="62">
        <f>IF('2017 Individual scores unweight'!CA94="","",'2017 Individual scores unweight'!CA94*'2017 Individual scores weighted'!CL94)</f>
        <v>290159.05454545456</v>
      </c>
      <c r="CB94" s="62">
        <f>IF('2017 Individual scores unweight'!CB94="","",'2017 Individual scores unweight'!CB94*'2017 Individual scores weighted'!CL94)</f>
        <v>276209.09999999998</v>
      </c>
      <c r="CC94" s="62">
        <f>IF('2017 Individual scores unweight'!CC94="","",'2017 Individual scores unweight'!CC94*'2017 Individual scores weighted'!CL94)</f>
        <v>168794.44999999998</v>
      </c>
      <c r="CD94" s="62">
        <f>IF('2017 Individual scores unweight'!CD94="","",'2017 Individual scores unweight'!CD94*'2017 Individual scores weighted'!CL94)</f>
        <v>245519.19999999995</v>
      </c>
      <c r="CE94" s="62">
        <f>IF('2017 Individual scores unweight'!CE94="","",'2017 Individual scores unweight'!CE94*'2017 Individual scores weighted'!CL94)</f>
        <v>132989.56666666665</v>
      </c>
      <c r="CF94" s="62">
        <f>IF('2017 Individual scores unweight'!CF94="","",'2017 Individual scores unweight'!CF94*'2017 Individual scores weighted'!CL94)</f>
        <v>122759.59999999998</v>
      </c>
      <c r="CG94" s="62">
        <f>IF('2017 Individual scores unweight'!CG94="","",'2017 Individual scores unweight'!CG94*'2017 Individual scores weighted'!CL94)</f>
        <v>65471.786666666667</v>
      </c>
      <c r="CH94" s="62">
        <f>IF('2017 Individual scores unweight'!CH94="","",'2017 Individual scores unweight'!CH94*'2017 Individual scores weighted'!CL94)</f>
        <v>368278.8</v>
      </c>
      <c r="CI94" s="62">
        <f>IF('2017 Individual scores unweight'!CI94="","",'2017 Individual scores unweight'!CI94*'2017 Individual scores weighted'!CL94)</f>
        <v>200052.68148148147</v>
      </c>
      <c r="CJ94" s="62">
        <f>IF('2017 Individual scores unweight'!CJ94="","",'2017 Individual scores unweight'!CJ94*'2017 Individual scores weighted'!CL94)</f>
        <v>368278.8</v>
      </c>
      <c r="CK94" s="62">
        <f>IF('2017 Individual scores unweight'!CK94="","",'2017 Individual scores unweight'!CK94*'2017 Individual scores weighted'!CL94)</f>
        <v>192323.37333333332</v>
      </c>
      <c r="CL94">
        <v>3682.788</v>
      </c>
    </row>
    <row r="96" spans="1:90">
      <c r="A96" s="100" t="s">
        <v>227</v>
      </c>
      <c r="C96">
        <f t="shared" ref="C96:AH96" si="4">(SUM(C13:C94)/$CL$96)</f>
        <v>89.047805412686344</v>
      </c>
      <c r="D96">
        <f t="shared" si="4"/>
        <v>67.531920002182702</v>
      </c>
      <c r="E96">
        <f t="shared" si="4"/>
        <v>82.267588688893397</v>
      </c>
      <c r="F96">
        <f t="shared" si="4"/>
        <v>61.406115165125641</v>
      </c>
      <c r="G96">
        <f t="shared" si="4"/>
        <v>77.642732306602966</v>
      </c>
      <c r="H96">
        <f t="shared" si="4"/>
        <v>53.995855166514879</v>
      </c>
      <c r="I96">
        <f t="shared" si="4"/>
        <v>75.894202330406557</v>
      </c>
      <c r="J96">
        <f t="shared" si="4"/>
        <v>50.990411481387532</v>
      </c>
      <c r="K96">
        <f t="shared" si="4"/>
        <v>69.502368527609619</v>
      </c>
      <c r="L96">
        <f t="shared" si="4"/>
        <v>65.27783835252167</v>
      </c>
      <c r="M96">
        <f t="shared" si="4"/>
        <v>61.72110063370036</v>
      </c>
      <c r="N96">
        <f t="shared" si="4"/>
        <v>37.784131396235125</v>
      </c>
      <c r="O96">
        <f t="shared" si="4"/>
        <v>83.540393274629125</v>
      </c>
      <c r="P96">
        <f t="shared" si="4"/>
        <v>48.269774463978571</v>
      </c>
      <c r="Q96">
        <f t="shared" si="4"/>
        <v>65.420454496922332</v>
      </c>
      <c r="R96">
        <f t="shared" si="4"/>
        <v>47.814385154159858</v>
      </c>
      <c r="S96">
        <f t="shared" si="4"/>
        <v>60.21343574474956</v>
      </c>
      <c r="T96">
        <f t="shared" si="4"/>
        <v>45.879483810115005</v>
      </c>
      <c r="U96">
        <f t="shared" si="4"/>
        <v>65.290905872218772</v>
      </c>
      <c r="V96">
        <f t="shared" si="4"/>
        <v>47.764416873328294</v>
      </c>
      <c r="W96">
        <f t="shared" si="4"/>
        <v>50.019646625879048</v>
      </c>
      <c r="X96">
        <f t="shared" si="4"/>
        <v>34.035036155576321</v>
      </c>
      <c r="Y96">
        <f t="shared" si="4"/>
        <v>55.782463103311947</v>
      </c>
      <c r="Z96">
        <f t="shared" si="4"/>
        <v>48.463945213931574</v>
      </c>
      <c r="AA96">
        <f t="shared" si="4"/>
        <v>55.837058530817259</v>
      </c>
      <c r="AB96">
        <f t="shared" si="4"/>
        <v>43.787794337214237</v>
      </c>
      <c r="AC96">
        <f t="shared" si="4"/>
        <v>74.137104591520711</v>
      </c>
      <c r="AD96">
        <f t="shared" si="4"/>
        <v>54.423765711114761</v>
      </c>
      <c r="AE96">
        <f t="shared" si="4"/>
        <v>51.387877110173712</v>
      </c>
      <c r="AF96">
        <f t="shared" si="4"/>
        <v>57.38556916545587</v>
      </c>
      <c r="AG96">
        <f t="shared" si="4"/>
        <v>51.099624530680437</v>
      </c>
      <c r="AH96">
        <f t="shared" si="4"/>
        <v>94.600445430967909</v>
      </c>
      <c r="AI96">
        <f t="shared" ref="AI96:BE96" si="5">(SUM(AI13:AI94)/$CL$96)</f>
        <v>60.183183035498523</v>
      </c>
      <c r="AJ96">
        <f t="shared" si="5"/>
        <v>80.949670919969094</v>
      </c>
      <c r="AK96">
        <f t="shared" si="5"/>
        <v>57.025051348893264</v>
      </c>
      <c r="AL96">
        <f t="shared" si="5"/>
        <v>82.0607808544016</v>
      </c>
      <c r="AM96">
        <f t="shared" si="5"/>
        <v>52.785130827942616</v>
      </c>
      <c r="AN96">
        <f t="shared" si="5"/>
        <v>45.039531473344752</v>
      </c>
      <c r="AO96">
        <f t="shared" si="5"/>
        <v>36.827840415536642</v>
      </c>
      <c r="AP96">
        <f t="shared" si="5"/>
        <v>76.01901685249608</v>
      </c>
      <c r="AQ96">
        <f t="shared" si="5"/>
        <v>43.160236026516095</v>
      </c>
      <c r="AR96">
        <f t="shared" si="5"/>
        <v>48.064378604843817</v>
      </c>
      <c r="AS96">
        <f t="shared" si="5"/>
        <v>36.845930788444093</v>
      </c>
      <c r="AT96">
        <f t="shared" si="5"/>
        <v>58.724266728165908</v>
      </c>
      <c r="AU96">
        <f t="shared" si="5"/>
        <v>55.341740240291145</v>
      </c>
      <c r="AV96">
        <f t="shared" si="5"/>
        <v>47.14464606380735</v>
      </c>
      <c r="AW96">
        <f t="shared" si="5"/>
        <v>70.876926515274349</v>
      </c>
      <c r="AX96">
        <f t="shared" si="5"/>
        <v>61.882278685064342</v>
      </c>
      <c r="AY96">
        <f t="shared" si="5"/>
        <v>35.676513379874599</v>
      </c>
      <c r="AZ96">
        <f t="shared" si="5"/>
        <v>60.793541252480807</v>
      </c>
      <c r="BA96">
        <f t="shared" si="5"/>
        <v>49.001642397124996</v>
      </c>
      <c r="BB96">
        <f t="shared" si="5"/>
        <v>64.060265739393799</v>
      </c>
      <c r="BC96">
        <f t="shared" si="5"/>
        <v>48.984031864971186</v>
      </c>
      <c r="BD96">
        <f t="shared" si="5"/>
        <v>51.2701466687137</v>
      </c>
      <c r="BE96">
        <f t="shared" si="5"/>
        <v>42.335590880183943</v>
      </c>
      <c r="BF96">
        <f t="shared" ref="BF96:CA96" si="6">(SUM(BF13:BF94)/$CL$96)</f>
        <v>62.913763571666514</v>
      </c>
      <c r="BG96">
        <f t="shared" si="6"/>
        <v>49.680487437590976</v>
      </c>
      <c r="BH96">
        <f t="shared" si="6"/>
        <v>48.336092818552743</v>
      </c>
      <c r="BI96">
        <f t="shared" si="6"/>
        <v>43.757645027021006</v>
      </c>
      <c r="BJ96">
        <f t="shared" si="6"/>
        <v>77.387437464077323</v>
      </c>
      <c r="BK96">
        <f t="shared" si="6"/>
        <v>53.973106063226496</v>
      </c>
      <c r="BL96">
        <f t="shared" si="6"/>
        <v>67.18692229860261</v>
      </c>
      <c r="BM96">
        <f t="shared" si="6"/>
        <v>38.933374376017639</v>
      </c>
      <c r="BN96">
        <f t="shared" si="6"/>
        <v>39.974433209668568</v>
      </c>
      <c r="BO96">
        <f t="shared" si="6"/>
        <v>24.845517221048571</v>
      </c>
      <c r="BP96">
        <f t="shared" si="6"/>
        <v>28.233522455263895</v>
      </c>
      <c r="BQ96">
        <f t="shared" si="6"/>
        <v>32.078541244988266</v>
      </c>
      <c r="BR96">
        <f t="shared" si="6"/>
        <v>49.350664067963599</v>
      </c>
      <c r="BS96">
        <f t="shared" si="6"/>
        <v>50.841169067396464</v>
      </c>
      <c r="BT96">
        <f t="shared" si="6"/>
        <v>57.924815580878004</v>
      </c>
      <c r="BU96">
        <f t="shared" si="6"/>
        <v>42.684035332858905</v>
      </c>
      <c r="BV96">
        <f t="shared" si="6"/>
        <v>67.472111125727977</v>
      </c>
      <c r="BW96">
        <f t="shared" si="6"/>
        <v>35.283714230121021</v>
      </c>
      <c r="BX96">
        <f t="shared" si="6"/>
        <v>73.705278417218594</v>
      </c>
      <c r="BY96">
        <f t="shared" si="6"/>
        <v>82.836838909277347</v>
      </c>
      <c r="BZ96">
        <f t="shared" si="6"/>
        <v>80.811284085655032</v>
      </c>
      <c r="CA96">
        <f t="shared" si="6"/>
        <v>57.467712256723495</v>
      </c>
      <c r="CB96">
        <f t="shared" ref="CB96:CK96" si="7">(SUM(CB13:CB94)/$CL$96)</f>
        <v>79.237764750619391</v>
      </c>
      <c r="CC96">
        <f t="shared" si="7"/>
        <v>50.464515763005643</v>
      </c>
      <c r="CD96">
        <f t="shared" si="7"/>
        <v>42.429019419970977</v>
      </c>
      <c r="CE96">
        <f t="shared" si="7"/>
        <v>32.029531049165705</v>
      </c>
      <c r="CF96">
        <f t="shared" si="7"/>
        <v>40.735914013790087</v>
      </c>
      <c r="CG96">
        <f t="shared" si="7"/>
        <v>29.497836570538915</v>
      </c>
      <c r="CH96">
        <f t="shared" si="7"/>
        <v>59.728956731403244</v>
      </c>
      <c r="CI96">
        <f t="shared" si="7"/>
        <v>36.705128354957559</v>
      </c>
      <c r="CJ96">
        <f t="shared" si="7"/>
        <v>64.4940932405799</v>
      </c>
      <c r="CK96">
        <f t="shared" si="7"/>
        <v>40.667284466535712</v>
      </c>
      <c r="CL96">
        <f>SUM(CL13:CL94)</f>
        <v>957013.23</v>
      </c>
    </row>
    <row r="97" spans="1:90">
      <c r="A97" s="100" t="s">
        <v>115</v>
      </c>
      <c r="C97">
        <f t="shared" ref="C97:AH97" si="8">(SUMIF($A$13:$A$94,$A$97,C13:C94)/$CL$97)</f>
        <v>48.112741293936573</v>
      </c>
      <c r="D97">
        <f t="shared" si="8"/>
        <v>35.152607788146248</v>
      </c>
      <c r="E97">
        <f t="shared" si="8"/>
        <v>52.265026033902878</v>
      </c>
      <c r="F97">
        <f t="shared" si="8"/>
        <v>31.472076502836192</v>
      </c>
      <c r="G97">
        <f t="shared" si="8"/>
        <v>43.91681122099785</v>
      </c>
      <c r="H97">
        <f t="shared" si="8"/>
        <v>26.385616939712492</v>
      </c>
      <c r="I97">
        <f t="shared" si="8"/>
        <v>40.463444199826604</v>
      </c>
      <c r="J97">
        <f t="shared" si="8"/>
        <v>22.6126421625186</v>
      </c>
      <c r="K97">
        <f t="shared" si="8"/>
        <v>30.787800263523742</v>
      </c>
      <c r="L97">
        <f t="shared" si="8"/>
        <v>59.797720833333095</v>
      </c>
      <c r="M97">
        <f t="shared" si="8"/>
        <v>72.80689565915408</v>
      </c>
      <c r="N97">
        <f t="shared" si="8"/>
        <v>30.324567053150403</v>
      </c>
      <c r="O97">
        <f t="shared" si="8"/>
        <v>68.101228886174667</v>
      </c>
      <c r="P97">
        <f t="shared" si="8"/>
        <v>41.122681837155035</v>
      </c>
      <c r="Q97">
        <f t="shared" si="8"/>
        <v>44.337282452620755</v>
      </c>
      <c r="R97">
        <f t="shared" si="8"/>
        <v>27.138015530357031</v>
      </c>
      <c r="S97">
        <f t="shared" si="8"/>
        <v>52.176165728228071</v>
      </c>
      <c r="T97">
        <f t="shared" si="8"/>
        <v>37.659269223785913</v>
      </c>
      <c r="U97">
        <f t="shared" si="8"/>
        <v>57.269732046434555</v>
      </c>
      <c r="V97">
        <f t="shared" si="8"/>
        <v>38.936923816551428</v>
      </c>
      <c r="W97">
        <f t="shared" si="8"/>
        <v>31.303399412584191</v>
      </c>
      <c r="X97">
        <f t="shared" si="8"/>
        <v>19.253916635543597</v>
      </c>
      <c r="Y97">
        <f t="shared" si="8"/>
        <v>39.564059487503471</v>
      </c>
      <c r="Z97">
        <f t="shared" si="8"/>
        <v>29.302729250165363</v>
      </c>
      <c r="AA97">
        <f t="shared" si="8"/>
        <v>52.859905608827667</v>
      </c>
      <c r="AB97">
        <f t="shared" si="8"/>
        <v>40.866401412685562</v>
      </c>
      <c r="AC97">
        <f t="shared" si="8"/>
        <v>79.883732085790498</v>
      </c>
      <c r="AD97">
        <f t="shared" si="8"/>
        <v>59.329715920090379</v>
      </c>
      <c r="AE97">
        <f t="shared" si="8"/>
        <v>39.319207414400431</v>
      </c>
      <c r="AF97">
        <f t="shared" si="8"/>
        <v>38.13627881202634</v>
      </c>
      <c r="AG97">
        <f t="shared" si="8"/>
        <v>32.995172422636159</v>
      </c>
      <c r="AH97">
        <f t="shared" si="8"/>
        <v>62.946437876358878</v>
      </c>
      <c r="AI97">
        <f t="shared" ref="AI97:BN97" si="9">(SUMIF($A$13:$A$94,$A$97,AI13:AI94)/$CL$97)</f>
        <v>47.39948854250575</v>
      </c>
      <c r="AJ97">
        <f t="shared" si="9"/>
        <v>61.327383893086527</v>
      </c>
      <c r="AK97">
        <f t="shared" si="9"/>
        <v>29.515334860976846</v>
      </c>
      <c r="AL97">
        <f t="shared" si="9"/>
        <v>48.982125632764365</v>
      </c>
      <c r="AM97">
        <f t="shared" si="9"/>
        <v>35.678133576649486</v>
      </c>
      <c r="AN97">
        <f t="shared" si="9"/>
        <v>32.628779283502034</v>
      </c>
      <c r="AO97">
        <f t="shared" si="9"/>
        <v>12.04275350732255</v>
      </c>
      <c r="AP97">
        <f t="shared" si="9"/>
        <v>47.899015932138269</v>
      </c>
      <c r="AQ97">
        <f t="shared" si="9"/>
        <v>24.325878519691774</v>
      </c>
      <c r="AR97">
        <f t="shared" si="9"/>
        <v>24.352916693031737</v>
      </c>
      <c r="AS97">
        <f t="shared" si="9"/>
        <v>22.305223436053904</v>
      </c>
      <c r="AT97">
        <f t="shared" si="9"/>
        <v>49.80971268938584</v>
      </c>
      <c r="AU97">
        <f t="shared" si="9"/>
        <v>32.862984552003326</v>
      </c>
      <c r="AV97">
        <f t="shared" si="9"/>
        <v>27.995080237814822</v>
      </c>
      <c r="AW97">
        <f t="shared" si="9"/>
        <v>70.532612176969366</v>
      </c>
      <c r="AX97">
        <f t="shared" si="9"/>
        <v>76.460194273930313</v>
      </c>
      <c r="AY97">
        <f t="shared" si="9"/>
        <v>43.316815011649808</v>
      </c>
      <c r="AZ97">
        <f t="shared" si="9"/>
        <v>46.539393553807997</v>
      </c>
      <c r="BA97">
        <f t="shared" si="9"/>
        <v>45.420692158286123</v>
      </c>
      <c r="BB97">
        <f t="shared" si="9"/>
        <v>51.796990935936101</v>
      </c>
      <c r="BC97">
        <f t="shared" si="9"/>
        <v>26.140768475684073</v>
      </c>
      <c r="BD97">
        <f t="shared" si="9"/>
        <v>33.800886647327332</v>
      </c>
      <c r="BE97">
        <f t="shared" si="9"/>
        <v>21.654858099067617</v>
      </c>
      <c r="BF97">
        <f t="shared" si="9"/>
        <v>39.707524263143988</v>
      </c>
      <c r="BG97">
        <f t="shared" si="9"/>
        <v>24.984956297801155</v>
      </c>
      <c r="BH97">
        <f t="shared" si="9"/>
        <v>38.845821007878008</v>
      </c>
      <c r="BI97">
        <f t="shared" si="9"/>
        <v>26.351880343012123</v>
      </c>
      <c r="BJ97">
        <f t="shared" si="9"/>
        <v>68.545744914754565</v>
      </c>
      <c r="BK97">
        <f t="shared" si="9"/>
        <v>50.777630225213109</v>
      </c>
      <c r="BL97">
        <f t="shared" si="9"/>
        <v>68.535784494441486</v>
      </c>
      <c r="BM97">
        <f t="shared" si="9"/>
        <v>38.959418914379675</v>
      </c>
      <c r="BN97">
        <f t="shared" si="9"/>
        <v>27.89494436503643</v>
      </c>
      <c r="BO97">
        <f t="shared" ref="BO97:CK97" si="10">(SUMIF($A$13:$A$94,$A$97,BO13:BO94)/$CL$97)</f>
        <v>30.574182803475448</v>
      </c>
      <c r="BP97">
        <f t="shared" si="10"/>
        <v>25.958371134280306</v>
      </c>
      <c r="BQ97">
        <f t="shared" si="10"/>
        <v>33.934160310620875</v>
      </c>
      <c r="BR97">
        <f t="shared" si="10"/>
        <v>36.15674915705921</v>
      </c>
      <c r="BS97">
        <f t="shared" si="10"/>
        <v>48.452770253978962</v>
      </c>
      <c r="BT97">
        <f t="shared" si="10"/>
        <v>54.099165324003224</v>
      </c>
      <c r="BU97">
        <f t="shared" si="10"/>
        <v>30.337813612270367</v>
      </c>
      <c r="BV97">
        <f t="shared" si="10"/>
        <v>78.501924365459544</v>
      </c>
      <c r="BW97">
        <f t="shared" si="10"/>
        <v>30.872177714182691</v>
      </c>
      <c r="BX97">
        <f t="shared" si="10"/>
        <v>65.962894979546306</v>
      </c>
      <c r="BY97">
        <f t="shared" si="10"/>
        <v>83.123970860654168</v>
      </c>
      <c r="BZ97">
        <f t="shared" si="10"/>
        <v>70.317072099118008</v>
      </c>
      <c r="CA97">
        <f t="shared" si="10"/>
        <v>44.44764197886672</v>
      </c>
      <c r="CB97">
        <f t="shared" si="10"/>
        <v>42.593926884158194</v>
      </c>
      <c r="CC97">
        <f t="shared" si="10"/>
        <v>26.425511341458911</v>
      </c>
      <c r="CD97">
        <f t="shared" si="10"/>
        <v>43.748894639402359</v>
      </c>
      <c r="CE97">
        <f t="shared" si="10"/>
        <v>23.32330273168996</v>
      </c>
      <c r="CF97">
        <f t="shared" si="10"/>
        <v>38.244167075542812</v>
      </c>
      <c r="CG97">
        <f t="shared" si="10"/>
        <v>25.993479751993764</v>
      </c>
      <c r="CH97">
        <f t="shared" si="10"/>
        <v>54.068977952984298</v>
      </c>
      <c r="CI97">
        <f t="shared" si="10"/>
        <v>27.447142430044739</v>
      </c>
      <c r="CJ97">
        <f t="shared" si="10"/>
        <v>42.948833061304711</v>
      </c>
      <c r="CK97">
        <f t="shared" si="10"/>
        <v>21.840867950587658</v>
      </c>
      <c r="CL97">
        <f>SUMIF($A$13:$A$94,A97,$CL$13:$CL$94)</f>
        <v>70920.493999999992</v>
      </c>
    </row>
    <row r="98" spans="1:90">
      <c r="A98" s="100" t="s">
        <v>112</v>
      </c>
      <c r="C98">
        <f t="shared" ref="C98:AH98" si="11">(SUMIF($A$13:$A$94,$A$98,C13:C94)/$CL$98)</f>
        <v>95.42807831464016</v>
      </c>
      <c r="D98">
        <f t="shared" si="11"/>
        <v>66.700549689238628</v>
      </c>
      <c r="E98">
        <f t="shared" si="11"/>
        <v>85.548479237793629</v>
      </c>
      <c r="F98">
        <f t="shared" si="11"/>
        <v>67.648367803489748</v>
      </c>
      <c r="G98">
        <f t="shared" si="11"/>
        <v>75.104011390833577</v>
      </c>
      <c r="H98">
        <f t="shared" si="11"/>
        <v>51.685796714055542</v>
      </c>
      <c r="I98">
        <f t="shared" si="11"/>
        <v>52.334156521993513</v>
      </c>
      <c r="J98">
        <f t="shared" si="11"/>
        <v>42.044698058108416</v>
      </c>
      <c r="K98">
        <f t="shared" si="11"/>
        <v>62.443607732372861</v>
      </c>
      <c r="L98">
        <f t="shared" si="11"/>
        <v>58.313921543053851</v>
      </c>
      <c r="M98">
        <f t="shared" si="11"/>
        <v>53.628111986220631</v>
      </c>
      <c r="N98">
        <f t="shared" si="11"/>
        <v>27.329450798329876</v>
      </c>
      <c r="O98">
        <f t="shared" si="11"/>
        <v>88.502737061029279</v>
      </c>
      <c r="P98">
        <f t="shared" si="11"/>
        <v>54.040700777570287</v>
      </c>
      <c r="Q98">
        <f t="shared" si="11"/>
        <v>66.913820140646507</v>
      </c>
      <c r="R98">
        <f t="shared" si="11"/>
        <v>45.049485420025611</v>
      </c>
      <c r="S98">
        <f t="shared" si="11"/>
        <v>43.700930871147655</v>
      </c>
      <c r="T98">
        <f t="shared" si="11"/>
        <v>39.833105623849711</v>
      </c>
      <c r="U98">
        <f t="shared" si="11"/>
        <v>39.796037402095898</v>
      </c>
      <c r="V98">
        <f t="shared" si="11"/>
        <v>44.605627233544261</v>
      </c>
      <c r="W98">
        <f t="shared" si="11"/>
        <v>35.009923153384982</v>
      </c>
      <c r="X98">
        <f t="shared" si="11"/>
        <v>33.636656400292303</v>
      </c>
      <c r="Y98">
        <f t="shared" si="11"/>
        <v>62.234437628190641</v>
      </c>
      <c r="Z98">
        <f t="shared" si="11"/>
        <v>46.982041893454131</v>
      </c>
      <c r="AA98">
        <f t="shared" si="11"/>
        <v>39.382302573497</v>
      </c>
      <c r="AB98">
        <f t="shared" si="11"/>
        <v>34.967927984595754</v>
      </c>
      <c r="AC98">
        <f t="shared" si="11"/>
        <v>42.081953598569712</v>
      </c>
      <c r="AD98">
        <f t="shared" si="11"/>
        <v>38.973274607362065</v>
      </c>
      <c r="AE98">
        <f t="shared" si="11"/>
        <v>60.527751211759309</v>
      </c>
      <c r="AF98">
        <f t="shared" si="11"/>
        <v>57.571841073939282</v>
      </c>
      <c r="AG98">
        <f t="shared" si="11"/>
        <v>49.401388531975321</v>
      </c>
      <c r="AH98">
        <f t="shared" si="11"/>
        <v>89.708779407978525</v>
      </c>
      <c r="AI98">
        <f t="shared" ref="AI98:BN98" si="12">(SUMIF($A$13:$A$94,$A$98,AI13:AI94)/$CL$98)</f>
        <v>66.738106270429341</v>
      </c>
      <c r="AJ98">
        <f t="shared" si="12"/>
        <v>65.008877415545498</v>
      </c>
      <c r="AK98">
        <f t="shared" si="12"/>
        <v>59.399346367253131</v>
      </c>
      <c r="AL98">
        <f t="shared" si="12"/>
        <v>86.020219607476847</v>
      </c>
      <c r="AM98">
        <f t="shared" si="12"/>
        <v>60.33859232475433</v>
      </c>
      <c r="AN98">
        <f t="shared" si="12"/>
        <v>37.880524214027865</v>
      </c>
      <c r="AO98">
        <f t="shared" si="12"/>
        <v>32.848010931831723</v>
      </c>
      <c r="AP98">
        <f t="shared" si="12"/>
        <v>46.008535685489029</v>
      </c>
      <c r="AQ98">
        <f t="shared" si="12"/>
        <v>33.087723860213259</v>
      </c>
      <c r="AR98">
        <f t="shared" si="12"/>
        <v>52.818872541745968</v>
      </c>
      <c r="AS98">
        <f t="shared" si="12"/>
        <v>44.103045360258498</v>
      </c>
      <c r="AT98">
        <f t="shared" si="12"/>
        <v>59.549098308667013</v>
      </c>
      <c r="AU98">
        <f t="shared" si="12"/>
        <v>62.47605624128245</v>
      </c>
      <c r="AV98">
        <f t="shared" si="12"/>
        <v>61.662121143256542</v>
      </c>
      <c r="AW98">
        <f t="shared" si="12"/>
        <v>50.42045767337175</v>
      </c>
      <c r="AX98">
        <f t="shared" si="12"/>
        <v>75.93864401569023</v>
      </c>
      <c r="AY98">
        <f t="shared" si="12"/>
        <v>56.994516467788856</v>
      </c>
      <c r="AZ98">
        <f t="shared" si="12"/>
        <v>37.863241528496566</v>
      </c>
      <c r="BA98">
        <f t="shared" si="12"/>
        <v>42.661126085807567</v>
      </c>
      <c r="BB98">
        <f t="shared" si="12"/>
        <v>42.394220719734001</v>
      </c>
      <c r="BC98">
        <f t="shared" si="12"/>
        <v>47.919395182835679</v>
      </c>
      <c r="BD98">
        <f t="shared" si="12"/>
        <v>33.475534236244762</v>
      </c>
      <c r="BE98">
        <f t="shared" si="12"/>
        <v>38.436822985350929</v>
      </c>
      <c r="BF98">
        <f t="shared" si="12"/>
        <v>39.922841032475674</v>
      </c>
      <c r="BG98">
        <f t="shared" si="12"/>
        <v>43.007029236234054</v>
      </c>
      <c r="BH98">
        <f t="shared" si="12"/>
        <v>38.175762508937304</v>
      </c>
      <c r="BI98">
        <f t="shared" si="12"/>
        <v>47.234577642418905</v>
      </c>
      <c r="BJ98">
        <f t="shared" si="12"/>
        <v>35.347849145091068</v>
      </c>
      <c r="BK98">
        <f t="shared" si="12"/>
        <v>36.707805382198238</v>
      </c>
      <c r="BL98">
        <f t="shared" si="12"/>
        <v>67.525007824796361</v>
      </c>
      <c r="BM98">
        <f t="shared" si="12"/>
        <v>29.319390800694102</v>
      </c>
      <c r="BN98">
        <f t="shared" si="12"/>
        <v>44.423388161447953</v>
      </c>
      <c r="BO98">
        <f t="shared" ref="BO98:CK98" si="13">(SUMIF($A$13:$A$94,$A$98,BO13:BO94)/$CL$98)</f>
        <v>18.827890083837698</v>
      </c>
      <c r="BP98">
        <f t="shared" si="13"/>
        <v>23.446076869381756</v>
      </c>
      <c r="BQ98">
        <f t="shared" si="13"/>
        <v>46.358214960656753</v>
      </c>
      <c r="BR98">
        <f t="shared" si="13"/>
        <v>37.824243283465002</v>
      </c>
      <c r="BS98">
        <f t="shared" si="13"/>
        <v>40.783249475967345</v>
      </c>
      <c r="BT98">
        <f t="shared" si="13"/>
        <v>28.088522924153253</v>
      </c>
      <c r="BU98">
        <f t="shared" si="13"/>
        <v>12.459328795273091</v>
      </c>
      <c r="BV98">
        <f t="shared" si="13"/>
        <v>72.771368458902742</v>
      </c>
      <c r="BW98">
        <f t="shared" si="13"/>
        <v>49.813777725540312</v>
      </c>
      <c r="BX98">
        <f t="shared" si="13"/>
        <v>75.159885784644302</v>
      </c>
      <c r="BY98">
        <f t="shared" si="13"/>
        <v>71.844008628657136</v>
      </c>
      <c r="BZ98">
        <f t="shared" si="13"/>
        <v>83.519746275723961</v>
      </c>
      <c r="CA98">
        <f t="shared" si="13"/>
        <v>70.115902449551797</v>
      </c>
      <c r="CB98">
        <f t="shared" si="13"/>
        <v>67.399849231155329</v>
      </c>
      <c r="CC98">
        <f t="shared" si="13"/>
        <v>46.693693087677318</v>
      </c>
      <c r="CD98">
        <f t="shared" si="13"/>
        <v>64.757421672533241</v>
      </c>
      <c r="CE98">
        <f t="shared" si="13"/>
        <v>39.285629902633666</v>
      </c>
      <c r="CF98">
        <f t="shared" si="13"/>
        <v>45.989503762379137</v>
      </c>
      <c r="CG98">
        <f t="shared" si="13"/>
        <v>38.884991221318799</v>
      </c>
      <c r="CH98">
        <f t="shared" si="13"/>
        <v>53.932088747660934</v>
      </c>
      <c r="CI98">
        <f t="shared" si="13"/>
        <v>39.969539589107853</v>
      </c>
      <c r="CJ98">
        <f t="shared" si="13"/>
        <v>73.374693271987056</v>
      </c>
      <c r="CK98">
        <f t="shared" si="13"/>
        <v>41.006098871865255</v>
      </c>
      <c r="CL98">
        <f t="shared" ref="CL98:CL102" si="14">SUMIF($A$13:$A$94,A98,$CL$13:$CL$94)</f>
        <v>46676.30999999999</v>
      </c>
    </row>
    <row r="99" spans="1:90">
      <c r="A99" s="100" t="s">
        <v>119</v>
      </c>
      <c r="C99">
        <f t="shared" ref="C99:AH99" si="15">(SUMIF($A$13:$A$94,$A$99,C13:C94)/$CL$99)</f>
        <v>95.509160356835878</v>
      </c>
      <c r="D99">
        <f t="shared" si="15"/>
        <v>69.19134461069568</v>
      </c>
      <c r="E99">
        <f t="shared" si="15"/>
        <v>89.307821322956585</v>
      </c>
      <c r="F99">
        <f t="shared" si="15"/>
        <v>58.976012225005285</v>
      </c>
      <c r="G99">
        <f t="shared" si="15"/>
        <v>90.304916525972331</v>
      </c>
      <c r="H99">
        <f t="shared" si="15"/>
        <v>56.941013470512075</v>
      </c>
      <c r="I99">
        <f t="shared" si="15"/>
        <v>81.285898729966817</v>
      </c>
      <c r="J99">
        <f t="shared" si="15"/>
        <v>50.88801689887125</v>
      </c>
      <c r="K99">
        <f t="shared" si="15"/>
        <v>47.867718380464531</v>
      </c>
      <c r="L99">
        <f t="shared" si="15"/>
        <v>47.649240806598783</v>
      </c>
      <c r="M99">
        <f t="shared" si="15"/>
        <v>72.786298775816206</v>
      </c>
      <c r="N99">
        <f t="shared" si="15"/>
        <v>35.941999064084904</v>
      </c>
      <c r="O99">
        <f t="shared" si="15"/>
        <v>85.275390318115029</v>
      </c>
      <c r="P99">
        <f t="shared" si="15"/>
        <v>46.713329350133421</v>
      </c>
      <c r="Q99">
        <f t="shared" si="15"/>
        <v>79.338153934175679</v>
      </c>
      <c r="R99">
        <f t="shared" si="15"/>
        <v>42.407603183855244</v>
      </c>
      <c r="S99">
        <f t="shared" si="15"/>
        <v>69.408777959486372</v>
      </c>
      <c r="T99">
        <f t="shared" si="15"/>
        <v>42.100099138552288</v>
      </c>
      <c r="U99">
        <f t="shared" si="15"/>
        <v>90.171898038279352</v>
      </c>
      <c r="V99">
        <f t="shared" si="15"/>
        <v>51.256421122658288</v>
      </c>
      <c r="W99">
        <f t="shared" si="15"/>
        <v>65.466298644353742</v>
      </c>
      <c r="X99">
        <f t="shared" si="15"/>
        <v>39.700423390820468</v>
      </c>
      <c r="Y99">
        <f t="shared" si="15"/>
        <v>47.234170430116293</v>
      </c>
      <c r="Z99">
        <f t="shared" si="15"/>
        <v>31.709781623150068</v>
      </c>
      <c r="AA99">
        <f t="shared" si="15"/>
        <v>64.722062784567228</v>
      </c>
      <c r="AB99">
        <f t="shared" si="15"/>
        <v>38.016485513563403</v>
      </c>
      <c r="AC99">
        <f t="shared" si="15"/>
        <v>79.449459900115315</v>
      </c>
      <c r="AD99">
        <f t="shared" si="15"/>
        <v>49.817384042569202</v>
      </c>
      <c r="AE99">
        <f t="shared" si="15"/>
        <v>47.204046557504547</v>
      </c>
      <c r="AF99">
        <f t="shared" si="15"/>
        <v>59.375040347370643</v>
      </c>
      <c r="AG99">
        <f t="shared" si="15"/>
        <v>58.410396591959696</v>
      </c>
      <c r="AH99">
        <f t="shared" si="15"/>
        <v>98.566441442427248</v>
      </c>
      <c r="AI99">
        <f t="shared" ref="AI99:BN99" si="16">(SUMIF($A$13:$A$94,$A$99,AI13:AI94)/$CL$99)</f>
        <v>67.735344507047799</v>
      </c>
      <c r="AJ99">
        <f t="shared" si="16"/>
        <v>91.608218452765314</v>
      </c>
      <c r="AK99">
        <f t="shared" si="16"/>
        <v>64.438902460405515</v>
      </c>
      <c r="AL99">
        <f t="shared" si="16"/>
        <v>94.614611331252135</v>
      </c>
      <c r="AM99">
        <f t="shared" si="16"/>
        <v>64.248904723025689</v>
      </c>
      <c r="AN99">
        <f t="shared" si="16"/>
        <v>81.966036422287573</v>
      </c>
      <c r="AO99">
        <f t="shared" si="16"/>
        <v>46.085104497137635</v>
      </c>
      <c r="AP99">
        <f t="shared" si="16"/>
        <v>78.791578579345952</v>
      </c>
      <c r="AQ99">
        <f t="shared" si="16"/>
        <v>41.213636001964993</v>
      </c>
      <c r="AR99">
        <f t="shared" si="16"/>
        <v>43.361226942118044</v>
      </c>
      <c r="AS99">
        <f t="shared" si="16"/>
        <v>29.711068632262176</v>
      </c>
      <c r="AT99">
        <f t="shared" si="16"/>
        <v>62.086744843240091</v>
      </c>
      <c r="AU99">
        <f t="shared" si="16"/>
        <v>46.648148576089078</v>
      </c>
      <c r="AV99">
        <f t="shared" si="16"/>
        <v>47.336236360224412</v>
      </c>
      <c r="AW99">
        <f t="shared" si="16"/>
        <v>53.073290040688228</v>
      </c>
      <c r="AX99">
        <f t="shared" si="16"/>
        <v>48.850511463606026</v>
      </c>
      <c r="AY99">
        <f t="shared" si="16"/>
        <v>58.080157283842929</v>
      </c>
      <c r="AZ99">
        <f t="shared" si="16"/>
        <v>78.057658954212442</v>
      </c>
      <c r="BA99">
        <f t="shared" si="16"/>
        <v>50.758280976497389</v>
      </c>
      <c r="BB99">
        <f t="shared" si="16"/>
        <v>90.033310678082998</v>
      </c>
      <c r="BC99">
        <f t="shared" si="16"/>
        <v>56.165684301255602</v>
      </c>
      <c r="BD99">
        <f t="shared" si="16"/>
        <v>69.625956961499654</v>
      </c>
      <c r="BE99">
        <f t="shared" si="16"/>
        <v>46.219681444613073</v>
      </c>
      <c r="BF99">
        <f t="shared" si="16"/>
        <v>77.275777721457715</v>
      </c>
      <c r="BG99">
        <f t="shared" si="16"/>
        <v>48.322041313553605</v>
      </c>
      <c r="BH99">
        <f t="shared" si="16"/>
        <v>67.854778946393367</v>
      </c>
      <c r="BI99">
        <f t="shared" si="16"/>
        <v>44.82760196333107</v>
      </c>
      <c r="BJ99">
        <f t="shared" si="16"/>
        <v>85.498470463628479</v>
      </c>
      <c r="BK99">
        <f t="shared" si="16"/>
        <v>58.256395859733587</v>
      </c>
      <c r="BL99">
        <f t="shared" si="16"/>
        <v>72.994744571859925</v>
      </c>
      <c r="BM99">
        <f t="shared" si="16"/>
        <v>39.282985169146357</v>
      </c>
      <c r="BN99">
        <f t="shared" si="16"/>
        <v>26.115305823163027</v>
      </c>
      <c r="BO99">
        <f t="shared" ref="BO99:CK99" si="17">(SUMIF($A$13:$A$94,$A$99,BO13:BO94)/$CL$99)</f>
        <v>21.833935186797174</v>
      </c>
      <c r="BP99">
        <f t="shared" si="17"/>
        <v>26.641237066382718</v>
      </c>
      <c r="BQ99">
        <f t="shared" si="17"/>
        <v>21.152813895211125</v>
      </c>
      <c r="BR99">
        <f t="shared" si="17"/>
        <v>43.211209496979158</v>
      </c>
      <c r="BS99">
        <f t="shared" si="17"/>
        <v>39.109175361551486</v>
      </c>
      <c r="BT99">
        <f t="shared" si="17"/>
        <v>27.013680893252545</v>
      </c>
      <c r="BU99">
        <f t="shared" si="17"/>
        <v>19.216803046992563</v>
      </c>
      <c r="BV99">
        <f t="shared" si="17"/>
        <v>49.744848396313465</v>
      </c>
      <c r="BW99">
        <f t="shared" si="17"/>
        <v>60.46136910964745</v>
      </c>
      <c r="BX99">
        <f t="shared" si="17"/>
        <v>77.354708926112735</v>
      </c>
      <c r="BY99">
        <f t="shared" si="17"/>
        <v>82.764830730048857</v>
      </c>
      <c r="BZ99">
        <f t="shared" si="17"/>
        <v>75.401531136192105</v>
      </c>
      <c r="CA99">
        <f t="shared" si="17"/>
        <v>73.897764912097259</v>
      </c>
      <c r="CB99">
        <f t="shared" si="17"/>
        <v>69.732470572617487</v>
      </c>
      <c r="CC99">
        <f t="shared" si="17"/>
        <v>38.830750089671469</v>
      </c>
      <c r="CD99">
        <f t="shared" si="17"/>
        <v>34.320437703436603</v>
      </c>
      <c r="CE99">
        <f t="shared" si="17"/>
        <v>20.289922470053462</v>
      </c>
      <c r="CF99">
        <f t="shared" si="17"/>
        <v>37.867896556421755</v>
      </c>
      <c r="CG99">
        <f t="shared" si="17"/>
        <v>21.905350348519519</v>
      </c>
      <c r="CH99">
        <f t="shared" si="17"/>
        <v>68.604340276297677</v>
      </c>
      <c r="CI99">
        <f t="shared" si="17"/>
        <v>31.356852786226213</v>
      </c>
      <c r="CJ99">
        <f t="shared" si="17"/>
        <v>78.905156929075488</v>
      </c>
      <c r="CK99">
        <f t="shared" si="17"/>
        <v>45.066383970150902</v>
      </c>
      <c r="CL99">
        <f t="shared" si="14"/>
        <v>68342.707999999984</v>
      </c>
    </row>
    <row r="100" spans="1:90">
      <c r="A100" s="100" t="s">
        <v>127</v>
      </c>
      <c r="C100">
        <f t="shared" ref="C100:AH100" si="18">(SUMIF($A$13:$A$94,$A$100,C13:C94)/$CL$100)</f>
        <v>94.096977811234964</v>
      </c>
      <c r="D100">
        <f t="shared" si="18"/>
        <v>73.746879086426603</v>
      </c>
      <c r="E100">
        <f t="shared" si="18"/>
        <v>97.02274454275404</v>
      </c>
      <c r="F100">
        <f t="shared" si="18"/>
        <v>67.31519496234543</v>
      </c>
      <c r="G100">
        <f t="shared" si="18"/>
        <v>87.969043230394306</v>
      </c>
      <c r="H100">
        <f t="shared" si="18"/>
        <v>65.817122892829431</v>
      </c>
      <c r="I100">
        <f t="shared" si="18"/>
        <v>89.314088616129325</v>
      </c>
      <c r="J100">
        <f t="shared" si="18"/>
        <v>58.343319978604022</v>
      </c>
      <c r="K100">
        <f t="shared" si="18"/>
        <v>74.815828389016886</v>
      </c>
      <c r="L100">
        <f t="shared" si="18"/>
        <v>61.560801450846142</v>
      </c>
      <c r="M100">
        <f t="shared" si="18"/>
        <v>84.298145529469423</v>
      </c>
      <c r="N100">
        <f t="shared" si="18"/>
        <v>45.935713508164241</v>
      </c>
      <c r="O100">
        <f t="shared" si="18"/>
        <v>83.663650530629695</v>
      </c>
      <c r="P100">
        <f t="shared" si="18"/>
        <v>47.406437542367961</v>
      </c>
      <c r="Q100">
        <f t="shared" si="18"/>
        <v>79.959929131121953</v>
      </c>
      <c r="R100">
        <f t="shared" si="18"/>
        <v>52.101936196271588</v>
      </c>
      <c r="S100">
        <f t="shared" si="18"/>
        <v>79.787902980503603</v>
      </c>
      <c r="T100">
        <f t="shared" si="18"/>
        <v>56.722823286819157</v>
      </c>
      <c r="U100">
        <f t="shared" si="18"/>
        <v>87.873400292746354</v>
      </c>
      <c r="V100">
        <f t="shared" si="18"/>
        <v>57.204719462911243</v>
      </c>
      <c r="W100">
        <f t="shared" si="18"/>
        <v>71.745104503025075</v>
      </c>
      <c r="X100">
        <f t="shared" si="18"/>
        <v>54.015470953505414</v>
      </c>
      <c r="Y100">
        <f t="shared" si="18"/>
        <v>71.911632166315087</v>
      </c>
      <c r="Z100">
        <f t="shared" si="18"/>
        <v>53.723125288238762</v>
      </c>
      <c r="AA100">
        <f t="shared" si="18"/>
        <v>77.95511904362391</v>
      </c>
      <c r="AB100">
        <f t="shared" si="18"/>
        <v>50.651194648330645</v>
      </c>
      <c r="AC100">
        <f t="shared" si="18"/>
        <v>89.454258896807616</v>
      </c>
      <c r="AD100">
        <f t="shared" si="18"/>
        <v>68.019606081109757</v>
      </c>
      <c r="AE100">
        <f t="shared" si="18"/>
        <v>57.545665073614892</v>
      </c>
      <c r="AF100">
        <f t="shared" si="18"/>
        <v>61.61445763782001</v>
      </c>
      <c r="AG100">
        <f t="shared" si="18"/>
        <v>55.762629402864292</v>
      </c>
      <c r="AH100">
        <f t="shared" si="18"/>
        <v>94.419767230456785</v>
      </c>
      <c r="AI100">
        <f t="shared" ref="AI100:BN100" si="19">(SUMIF($A$13:$A$94,$A$100,AI13:AI94)/$CL$100)</f>
        <v>67.407651913630943</v>
      </c>
      <c r="AJ100">
        <f t="shared" si="19"/>
        <v>89.245993623228955</v>
      </c>
      <c r="AK100">
        <f t="shared" si="19"/>
        <v>67.801684453809813</v>
      </c>
      <c r="AL100">
        <f t="shared" si="19"/>
        <v>81.753522490454387</v>
      </c>
      <c r="AM100">
        <f t="shared" si="19"/>
        <v>53.000868044452801</v>
      </c>
      <c r="AN100">
        <f t="shared" si="19"/>
        <v>64.794258983267866</v>
      </c>
      <c r="AO100">
        <f t="shared" si="19"/>
        <v>40.221460147651342</v>
      </c>
      <c r="AP100">
        <f t="shared" si="19"/>
        <v>85.467014456977168</v>
      </c>
      <c r="AQ100">
        <f t="shared" si="19"/>
        <v>49.227817586960789</v>
      </c>
      <c r="AR100">
        <f t="shared" si="19"/>
        <v>56.702349106685269</v>
      </c>
      <c r="AS100">
        <f t="shared" si="19"/>
        <v>42.923615603124802</v>
      </c>
      <c r="AT100">
        <f t="shared" si="19"/>
        <v>66.596260813884314</v>
      </c>
      <c r="AU100">
        <f t="shared" si="19"/>
        <v>50.422532613556257</v>
      </c>
      <c r="AV100">
        <f t="shared" si="19"/>
        <v>47.864669045047584</v>
      </c>
      <c r="AW100">
        <f t="shared" si="19"/>
        <v>69.656554794541805</v>
      </c>
      <c r="AX100">
        <f t="shared" si="19"/>
        <v>51.612235382248564</v>
      </c>
      <c r="AY100">
        <f t="shared" si="19"/>
        <v>55.553967098773931</v>
      </c>
      <c r="AZ100">
        <f t="shared" si="19"/>
        <v>77.985960101531035</v>
      </c>
      <c r="BA100">
        <f t="shared" si="19"/>
        <v>60.474325895128189</v>
      </c>
      <c r="BB100">
        <f t="shared" si="19"/>
        <v>84.077246847057623</v>
      </c>
      <c r="BC100">
        <f t="shared" si="19"/>
        <v>59.298641160099059</v>
      </c>
      <c r="BD100">
        <f t="shared" si="19"/>
        <v>73.071888559513766</v>
      </c>
      <c r="BE100">
        <f t="shared" si="19"/>
        <v>57.335423678074712</v>
      </c>
      <c r="BF100">
        <f t="shared" si="19"/>
        <v>69.179016607507464</v>
      </c>
      <c r="BG100">
        <f t="shared" si="19"/>
        <v>58.141661262982225</v>
      </c>
      <c r="BH100">
        <f t="shared" si="19"/>
        <v>73.050284972402466</v>
      </c>
      <c r="BI100">
        <f t="shared" si="19"/>
        <v>57.85272773509562</v>
      </c>
      <c r="BJ100">
        <f t="shared" si="19"/>
        <v>90.551363521173812</v>
      </c>
      <c r="BK100">
        <f t="shared" si="19"/>
        <v>69.743175639389364</v>
      </c>
      <c r="BL100">
        <f t="shared" si="19"/>
        <v>70.897930036586516</v>
      </c>
      <c r="BM100">
        <f t="shared" si="19"/>
        <v>41.961685116059449</v>
      </c>
      <c r="BN100">
        <f t="shared" si="19"/>
        <v>32.018593759645441</v>
      </c>
      <c r="BO100">
        <f t="shared" ref="BO100:CK100" si="20">(SUMIF($A$13:$A$94,$A$100,BO13:BO94)/$CL$100)</f>
        <v>21.551848456665372</v>
      </c>
      <c r="BP100">
        <f t="shared" si="20"/>
        <v>27.555635200458823</v>
      </c>
      <c r="BQ100">
        <f t="shared" si="20"/>
        <v>22.422587284238311</v>
      </c>
      <c r="BR100">
        <f t="shared" si="20"/>
        <v>46.972806316772704</v>
      </c>
      <c r="BS100">
        <f t="shared" si="20"/>
        <v>43.651685916810948</v>
      </c>
      <c r="BT100">
        <f t="shared" si="20"/>
        <v>34.171458197646743</v>
      </c>
      <c r="BU100">
        <f t="shared" si="20"/>
        <v>26.306335475330759</v>
      </c>
      <c r="BV100">
        <f t="shared" si="20"/>
        <v>50.51097256817372</v>
      </c>
      <c r="BW100">
        <f t="shared" si="20"/>
        <v>63.617977426092551</v>
      </c>
      <c r="BX100">
        <f t="shared" si="20"/>
        <v>79.897771491986518</v>
      </c>
      <c r="BY100">
        <f t="shared" si="20"/>
        <v>82.189198778921764</v>
      </c>
      <c r="BZ100">
        <f t="shared" si="20"/>
        <v>79.195985915127579</v>
      </c>
      <c r="CA100">
        <f t="shared" si="20"/>
        <v>78.308129781910282</v>
      </c>
      <c r="CB100">
        <f t="shared" si="20"/>
        <v>76.309098447253263</v>
      </c>
      <c r="CC100">
        <f t="shared" si="20"/>
        <v>48.777521569435862</v>
      </c>
      <c r="CD100">
        <f t="shared" si="20"/>
        <v>52.963098136189608</v>
      </c>
      <c r="CE100">
        <f t="shared" si="20"/>
        <v>32.161040013835454</v>
      </c>
      <c r="CF100">
        <f t="shared" si="20"/>
        <v>39.722780382621039</v>
      </c>
      <c r="CG100">
        <f t="shared" si="20"/>
        <v>26.15332386711038</v>
      </c>
      <c r="CH100">
        <f t="shared" si="20"/>
        <v>78.360040017925371</v>
      </c>
      <c r="CI100">
        <f t="shared" si="20"/>
        <v>38.855158981991032</v>
      </c>
      <c r="CJ100">
        <f t="shared" si="20"/>
        <v>75.949174511228691</v>
      </c>
      <c r="CK100">
        <f t="shared" si="20"/>
        <v>44.225337043124121</v>
      </c>
      <c r="CL100">
        <f t="shared" si="14"/>
        <v>144553.57799999998</v>
      </c>
    </row>
    <row r="101" spans="1:90">
      <c r="A101" s="100" t="s">
        <v>122</v>
      </c>
      <c r="C101">
        <f t="shared" ref="C101:AH101" si="21">(SUMIF($A$13:$A$94,$A$101,C13:C94)/$CL$101)</f>
        <v>86.855414749781929</v>
      </c>
      <c r="D101">
        <f t="shared" si="21"/>
        <v>67.544984520527834</v>
      </c>
      <c r="E101">
        <f t="shared" si="21"/>
        <v>89.344094145049866</v>
      </c>
      <c r="F101">
        <f t="shared" si="21"/>
        <v>63.808934529261535</v>
      </c>
      <c r="G101">
        <f t="shared" si="21"/>
        <v>68.694980900022372</v>
      </c>
      <c r="H101">
        <f t="shared" si="21"/>
        <v>45.957946440674327</v>
      </c>
      <c r="I101">
        <f t="shared" si="21"/>
        <v>57.173462227689292</v>
      </c>
      <c r="J101">
        <f t="shared" si="21"/>
        <v>43.151627166706291</v>
      </c>
      <c r="K101">
        <f t="shared" si="21"/>
        <v>59.116908800955287</v>
      </c>
      <c r="L101">
        <f t="shared" si="21"/>
        <v>60.067998641601491</v>
      </c>
      <c r="M101">
        <f t="shared" si="21"/>
        <v>69.598060166688356</v>
      </c>
      <c r="N101">
        <f t="shared" si="21"/>
        <v>36.90826195884565</v>
      </c>
      <c r="O101">
        <f t="shared" si="21"/>
        <v>79.273088520262959</v>
      </c>
      <c r="P101">
        <f t="shared" si="21"/>
        <v>49.148000520415899</v>
      </c>
      <c r="Q101">
        <f t="shared" si="21"/>
        <v>74.26305794684535</v>
      </c>
      <c r="R101">
        <f t="shared" si="21"/>
        <v>52.423091461527882</v>
      </c>
      <c r="S101">
        <f t="shared" si="21"/>
        <v>76.297028728061647</v>
      </c>
      <c r="T101">
        <f t="shared" si="21"/>
        <v>55.304563685994466</v>
      </c>
      <c r="U101">
        <f t="shared" si="21"/>
        <v>93.442790247906416</v>
      </c>
      <c r="V101">
        <f t="shared" si="21"/>
        <v>58.596201362092181</v>
      </c>
      <c r="W101">
        <f t="shared" si="21"/>
        <v>75.869899867296368</v>
      </c>
      <c r="X101">
        <f t="shared" si="21"/>
        <v>57.26595945859026</v>
      </c>
      <c r="Y101">
        <f t="shared" si="21"/>
        <v>68.772459466353112</v>
      </c>
      <c r="Z101">
        <f t="shared" si="21"/>
        <v>56.351329809039797</v>
      </c>
      <c r="AA101">
        <f t="shared" si="21"/>
        <v>65.658902897477006</v>
      </c>
      <c r="AB101">
        <f t="shared" si="21"/>
        <v>48.944427037516846</v>
      </c>
      <c r="AC101">
        <f t="shared" si="21"/>
        <v>77.741091161275293</v>
      </c>
      <c r="AD101">
        <f t="shared" si="21"/>
        <v>55.364900762733249</v>
      </c>
      <c r="AE101">
        <f t="shared" si="21"/>
        <v>50.142314660505839</v>
      </c>
      <c r="AF101">
        <f t="shared" si="21"/>
        <v>61.497355758091771</v>
      </c>
      <c r="AG101">
        <f t="shared" si="21"/>
        <v>52.169895289980616</v>
      </c>
      <c r="AH101">
        <f t="shared" si="21"/>
        <v>95.333273144311676</v>
      </c>
      <c r="AI101">
        <f t="shared" ref="AI101:BN101" si="22">(SUMIF($A$13:$A$94,$A$101,AI13:AI94)/$CL$101)</f>
        <v>66.593668038223427</v>
      </c>
      <c r="AJ101">
        <f t="shared" si="22"/>
        <v>80.982310620873179</v>
      </c>
      <c r="AK101">
        <f t="shared" si="22"/>
        <v>53.44867769235632</v>
      </c>
      <c r="AL101">
        <f t="shared" si="22"/>
        <v>82.437123201777752</v>
      </c>
      <c r="AM101">
        <f t="shared" si="22"/>
        <v>51.524597300497284</v>
      </c>
      <c r="AN101">
        <f t="shared" si="22"/>
        <v>44.648819278895473</v>
      </c>
      <c r="AO101">
        <f t="shared" si="22"/>
        <v>40.798098753141559</v>
      </c>
      <c r="AP101">
        <f t="shared" si="22"/>
        <v>66.894041718562377</v>
      </c>
      <c r="AQ101">
        <f t="shared" si="22"/>
        <v>40.852855227320468</v>
      </c>
      <c r="AR101">
        <f t="shared" si="22"/>
        <v>69.128771605351844</v>
      </c>
      <c r="AS101">
        <f t="shared" si="22"/>
        <v>43.042745931614022</v>
      </c>
      <c r="AT101">
        <f t="shared" si="22"/>
        <v>54.166855410149012</v>
      </c>
      <c r="AU101">
        <f t="shared" si="22"/>
        <v>49.882110563847696</v>
      </c>
      <c r="AV101">
        <f t="shared" si="22"/>
        <v>45.588181843308959</v>
      </c>
      <c r="AW101">
        <f t="shared" si="22"/>
        <v>70.687715768393772</v>
      </c>
      <c r="AX101">
        <f t="shared" si="22"/>
        <v>61.49149951222573</v>
      </c>
      <c r="AY101">
        <f t="shared" si="22"/>
        <v>56.960994186574091</v>
      </c>
      <c r="AZ101">
        <f t="shared" si="22"/>
        <v>80.839628508730613</v>
      </c>
      <c r="BA101">
        <f t="shared" si="22"/>
        <v>57.726686689082925</v>
      </c>
      <c r="BB101">
        <f t="shared" si="22"/>
        <v>92.029142493545763</v>
      </c>
      <c r="BC101">
        <f t="shared" si="22"/>
        <v>61.449416835527479</v>
      </c>
      <c r="BD101">
        <f t="shared" si="22"/>
        <v>77.522101277513244</v>
      </c>
      <c r="BE101">
        <f t="shared" si="22"/>
        <v>58.943248574573715</v>
      </c>
      <c r="BF101">
        <f t="shared" si="22"/>
        <v>79.595261864199259</v>
      </c>
      <c r="BG101">
        <f t="shared" si="22"/>
        <v>56.839403745231728</v>
      </c>
      <c r="BH101">
        <f t="shared" si="22"/>
        <v>66.032969707162493</v>
      </c>
      <c r="BI101">
        <f t="shared" si="22"/>
        <v>49.917894890487766</v>
      </c>
      <c r="BJ101">
        <f t="shared" si="22"/>
        <v>89.018667201232432</v>
      </c>
      <c r="BK101">
        <f t="shared" si="22"/>
        <v>61.483469399593972</v>
      </c>
      <c r="BL101">
        <f t="shared" si="22"/>
        <v>60.804104925950185</v>
      </c>
      <c r="BM101">
        <f t="shared" si="22"/>
        <v>46.792699808388321</v>
      </c>
      <c r="BN101">
        <f t="shared" si="22"/>
        <v>33.03921844086922</v>
      </c>
      <c r="BO101">
        <f t="shared" ref="BO101:CK101" si="23">(SUMIF($A$13:$A$94,$A$101,BO13:BO94)/$CL$101)</f>
        <v>31.823889096746647</v>
      </c>
      <c r="BP101">
        <f t="shared" si="23"/>
        <v>41.188690054917274</v>
      </c>
      <c r="BQ101">
        <f t="shared" si="23"/>
        <v>43.13497796932765</v>
      </c>
      <c r="BR101">
        <f t="shared" si="23"/>
        <v>41.046331020420538</v>
      </c>
      <c r="BS101">
        <f t="shared" si="23"/>
        <v>54.463499861624101</v>
      </c>
      <c r="BT101">
        <f t="shared" si="23"/>
        <v>59.721904828374598</v>
      </c>
      <c r="BU101">
        <f t="shared" si="23"/>
        <v>44.136401248737087</v>
      </c>
      <c r="BV101">
        <f t="shared" si="23"/>
        <v>60.689433451794059</v>
      </c>
      <c r="BW101">
        <f t="shared" si="23"/>
        <v>53.306259917590651</v>
      </c>
      <c r="BX101">
        <f t="shared" si="23"/>
        <v>75.944143139463989</v>
      </c>
      <c r="BY101">
        <f t="shared" si="23"/>
        <v>77.832561108497828</v>
      </c>
      <c r="BZ101">
        <f t="shared" si="23"/>
        <v>76.788709923733919</v>
      </c>
      <c r="CA101">
        <f t="shared" si="23"/>
        <v>73.211158386160278</v>
      </c>
      <c r="CB101">
        <f t="shared" si="23"/>
        <v>80.90841593056237</v>
      </c>
      <c r="CC101">
        <f t="shared" si="23"/>
        <v>50.607982660194281</v>
      </c>
      <c r="CD101">
        <f t="shared" si="23"/>
        <v>55.283459494967474</v>
      </c>
      <c r="CE101">
        <f t="shared" si="23"/>
        <v>31.11829961629623</v>
      </c>
      <c r="CF101">
        <f t="shared" si="23"/>
        <v>46.488833128931027</v>
      </c>
      <c r="CG101">
        <f t="shared" si="23"/>
        <v>31.968613959208092</v>
      </c>
      <c r="CH101">
        <f t="shared" si="23"/>
        <v>67.78929690845645</v>
      </c>
      <c r="CI101">
        <f t="shared" si="23"/>
        <v>35.475353189628926</v>
      </c>
      <c r="CJ101">
        <f t="shared" si="23"/>
        <v>47.857784458389773</v>
      </c>
      <c r="CK101">
        <f t="shared" si="23"/>
        <v>29.648516110484849</v>
      </c>
      <c r="CL101">
        <f t="shared" si="14"/>
        <v>76658.570000000007</v>
      </c>
    </row>
    <row r="102" spans="1:90">
      <c r="A102" s="100" t="s">
        <v>110</v>
      </c>
      <c r="C102">
        <f t="shared" ref="C102:AH102" si="24">(SUMIF($A$13:$A$94,$A$102,C13:C94)/$CL$102)</f>
        <v>91.96113953801067</v>
      </c>
      <c r="D102">
        <f t="shared" si="24"/>
        <v>69.936809772054616</v>
      </c>
      <c r="E102">
        <f t="shared" si="24"/>
        <v>80.118180021854045</v>
      </c>
      <c r="F102">
        <f t="shared" si="24"/>
        <v>63.150692408350814</v>
      </c>
      <c r="G102">
        <f t="shared" si="24"/>
        <v>79.167126502194662</v>
      </c>
      <c r="H102">
        <f t="shared" si="24"/>
        <v>55.399926171772677</v>
      </c>
      <c r="I102">
        <f t="shared" si="24"/>
        <v>80.875805836875898</v>
      </c>
      <c r="J102">
        <f t="shared" si="24"/>
        <v>54.582473750450461</v>
      </c>
      <c r="K102">
        <f t="shared" si="24"/>
        <v>77.834936028154559</v>
      </c>
      <c r="L102">
        <f>(SUMIF($A$13:$A$94,$A$102,L13:L94)/$CL$102)</f>
        <v>70.470378943867175</v>
      </c>
      <c r="M102">
        <f t="shared" si="24"/>
        <v>52.569499272766471</v>
      </c>
      <c r="N102">
        <f t="shared" si="24"/>
        <v>37.841820008271611</v>
      </c>
      <c r="O102">
        <f t="shared" si="24"/>
        <v>85.457354074429261</v>
      </c>
      <c r="P102">
        <f t="shared" si="24"/>
        <v>48.99969700704041</v>
      </c>
      <c r="Q102">
        <f t="shared" si="24"/>
        <v>61.228047476924772</v>
      </c>
      <c r="R102">
        <f t="shared" si="24"/>
        <v>49.618239362964736</v>
      </c>
      <c r="S102">
        <f t="shared" si="24"/>
        <v>54.120649252075118</v>
      </c>
      <c r="T102">
        <f t="shared" si="24"/>
        <v>43.758115373017617</v>
      </c>
      <c r="U102">
        <f t="shared" si="24"/>
        <v>55.535676104573696</v>
      </c>
      <c r="V102">
        <f t="shared" si="24"/>
        <v>44.745219077579648</v>
      </c>
      <c r="W102">
        <f t="shared" si="24"/>
        <v>42.472586841501922</v>
      </c>
      <c r="X102">
        <f t="shared" si="24"/>
        <v>26.779752956641037</v>
      </c>
      <c r="Y102">
        <f t="shared" si="24"/>
        <v>52.337873694439423</v>
      </c>
      <c r="Z102">
        <f t="shared" si="24"/>
        <v>50.661314034320682</v>
      </c>
      <c r="AA102">
        <f t="shared" si="24"/>
        <v>49.329584049974855</v>
      </c>
      <c r="AB102">
        <f t="shared" si="24"/>
        <v>43.107374278185645</v>
      </c>
      <c r="AC102">
        <f t="shared" si="24"/>
        <v>70.927525569885773</v>
      </c>
      <c r="AD102">
        <f t="shared" si="24"/>
        <v>51.969654685911486</v>
      </c>
      <c r="AE102">
        <f t="shared" si="24"/>
        <v>51.243454366026526</v>
      </c>
      <c r="AF102">
        <f t="shared" si="24"/>
        <v>57.92025684626639</v>
      </c>
      <c r="AG102">
        <f t="shared" si="24"/>
        <v>51.295140380907263</v>
      </c>
      <c r="AH102">
        <f t="shared" si="24"/>
        <v>98.550777913754303</v>
      </c>
      <c r="AI102">
        <f t="shared" ref="AI102:BN102" si="25">(SUMIF($A$13:$A$94,$A$102,AI13:AI94)/$CL$102)</f>
        <v>57.54395457410655</v>
      </c>
      <c r="AJ102">
        <f t="shared" si="25"/>
        <v>81.323365817543632</v>
      </c>
      <c r="AK102">
        <f t="shared" si="25"/>
        <v>57.115720546473071</v>
      </c>
      <c r="AL102">
        <f t="shared" si="25"/>
        <v>84.459103104213384</v>
      </c>
      <c r="AM102">
        <f t="shared" si="25"/>
        <v>53.044557477321199</v>
      </c>
      <c r="AN102">
        <f t="shared" si="25"/>
        <v>37.519475593263543</v>
      </c>
      <c r="AO102">
        <f t="shared" si="25"/>
        <v>37.766174157871717</v>
      </c>
      <c r="AP102">
        <f t="shared" si="25"/>
        <v>80.637168633192971</v>
      </c>
      <c r="AQ102">
        <f t="shared" si="25"/>
        <v>45.413012928388085</v>
      </c>
      <c r="AR102">
        <f t="shared" si="25"/>
        <v>46.096095373274679</v>
      </c>
      <c r="AS102">
        <f t="shared" si="25"/>
        <v>36.530441467547355</v>
      </c>
      <c r="AT102">
        <f t="shared" si="25"/>
        <v>57.952005711909301</v>
      </c>
      <c r="AU102">
        <f t="shared" si="25"/>
        <v>60.770308336605517</v>
      </c>
      <c r="AV102">
        <f t="shared" si="25"/>
        <v>48.386076928988004</v>
      </c>
      <c r="AW102">
        <f t="shared" si="25"/>
        <v>75.217862502237509</v>
      </c>
      <c r="AX102">
        <f t="shared" si="25"/>
        <v>63.182937138890161</v>
      </c>
      <c r="AY102">
        <f t="shared" si="25"/>
        <v>21.903919127393628</v>
      </c>
      <c r="AZ102">
        <f t="shared" si="25"/>
        <v>55.118306260912256</v>
      </c>
      <c r="BA102">
        <f t="shared" si="25"/>
        <v>45.550945451414321</v>
      </c>
      <c r="BB102">
        <f t="shared" si="25"/>
        <v>55.091390133964744</v>
      </c>
      <c r="BC102">
        <f t="shared" si="25"/>
        <v>46.678620695606362</v>
      </c>
      <c r="BD102">
        <f t="shared" si="25"/>
        <v>43.361015133757661</v>
      </c>
      <c r="BE102">
        <f t="shared" si="25"/>
        <v>38.592503008935594</v>
      </c>
      <c r="BF102">
        <f t="shared" si="25"/>
        <v>62.100733295642037</v>
      </c>
      <c r="BG102">
        <f t="shared" si="25"/>
        <v>50.378601912403191</v>
      </c>
      <c r="BH102">
        <f t="shared" si="25"/>
        <v>39.032295585909779</v>
      </c>
      <c r="BI102">
        <f t="shared" si="25"/>
        <v>41.01019116827478</v>
      </c>
      <c r="BJ102">
        <f t="shared" si="25"/>
        <v>76.006097155286994</v>
      </c>
      <c r="BK102">
        <f t="shared" si="25"/>
        <v>50.125628473359889</v>
      </c>
      <c r="BL102">
        <f t="shared" si="25"/>
        <v>66.176655925588676</v>
      </c>
      <c r="BM102">
        <f t="shared" si="25"/>
        <v>37.81085009457454</v>
      </c>
      <c r="BN102">
        <f t="shared" si="25"/>
        <v>45.935718187354333</v>
      </c>
      <c r="BO102">
        <f t="shared" ref="BO102:CK102" si="26">(SUMIF($A$13:$A$94,$A$102,BO13:BO94)/$CL$102)</f>
        <v>24.884763651670088</v>
      </c>
      <c r="BP102">
        <f t="shared" si="26"/>
        <v>27.503343496097063</v>
      </c>
      <c r="BQ102">
        <f t="shared" si="26"/>
        <v>32.982044942360467</v>
      </c>
      <c r="BR102">
        <f t="shared" si="26"/>
        <v>54.576784609839521</v>
      </c>
      <c r="BS102">
        <f t="shared" si="26"/>
        <v>54.846235344810601</v>
      </c>
      <c r="BT102">
        <f t="shared" si="26"/>
        <v>70.786936879286216</v>
      </c>
      <c r="BU102">
        <f t="shared" si="26"/>
        <v>53.861959512455577</v>
      </c>
      <c r="BV102">
        <f t="shared" si="26"/>
        <v>73.207524123068367</v>
      </c>
      <c r="BW102">
        <f t="shared" si="26"/>
        <v>21.52852086443221</v>
      </c>
      <c r="BX102">
        <f t="shared" si="26"/>
        <v>72.186734015875118</v>
      </c>
      <c r="BY102">
        <f t="shared" si="26"/>
        <v>84.6098341129196</v>
      </c>
      <c r="BZ102">
        <f t="shared" si="26"/>
        <v>83.592734618113013</v>
      </c>
      <c r="CA102">
        <f t="shared" si="26"/>
        <v>48.35763331659269</v>
      </c>
      <c r="CB102">
        <f t="shared" si="26"/>
        <v>86.687360300719916</v>
      </c>
      <c r="CC102">
        <f t="shared" si="26"/>
        <v>55.754596840886656</v>
      </c>
      <c r="CD102">
        <f t="shared" si="26"/>
        <v>36.809799733384303</v>
      </c>
      <c r="CE102">
        <f t="shared" si="26"/>
        <v>34.088089791567654</v>
      </c>
      <c r="CF102">
        <f t="shared" si="26"/>
        <v>40.432105472266812</v>
      </c>
      <c r="CG102">
        <f t="shared" si="26"/>
        <v>30.63142927030621</v>
      </c>
      <c r="CH102">
        <f t="shared" si="26"/>
        <v>53.826258801935801</v>
      </c>
      <c r="CI102">
        <f t="shared" si="26"/>
        <v>37.893071141453525</v>
      </c>
      <c r="CJ102">
        <f t="shared" si="26"/>
        <v>64.035865899754086</v>
      </c>
      <c r="CK102">
        <f t="shared" si="26"/>
        <v>43.120759393297327</v>
      </c>
      <c r="CL102">
        <f t="shared" si="14"/>
        <v>549861.57000000007</v>
      </c>
    </row>
    <row r="104" spans="1:90">
      <c r="A104" s="100" t="s">
        <v>212</v>
      </c>
      <c r="B104" t="s">
        <v>548</v>
      </c>
      <c r="C104">
        <f>MIN(C96:C102)</f>
        <v>48.112741293936573</v>
      </c>
      <c r="E104">
        <f t="shared" ref="E104:AZ104" si="27">MIN(E96:E102)</f>
        <v>52.265026033902878</v>
      </c>
      <c r="G104">
        <f t="shared" si="27"/>
        <v>43.91681122099785</v>
      </c>
      <c r="I104">
        <f t="shared" si="27"/>
        <v>40.463444199826604</v>
      </c>
      <c r="M104">
        <f t="shared" si="27"/>
        <v>52.569499272766471</v>
      </c>
      <c r="O104">
        <f t="shared" si="27"/>
        <v>68.101228886174667</v>
      </c>
      <c r="Q104">
        <f t="shared" si="27"/>
        <v>44.337282452620755</v>
      </c>
      <c r="S104">
        <f t="shared" si="27"/>
        <v>43.700930871147655</v>
      </c>
      <c r="AH104">
        <f t="shared" si="27"/>
        <v>62.946437876358878</v>
      </c>
      <c r="AJ104">
        <f t="shared" si="27"/>
        <v>61.327383893086527</v>
      </c>
      <c r="AL104">
        <f t="shared" si="27"/>
        <v>48.982125632764365</v>
      </c>
      <c r="AN104">
        <f t="shared" si="27"/>
        <v>32.628779283502034</v>
      </c>
      <c r="AP104">
        <f t="shared" si="27"/>
        <v>46.008535685489029</v>
      </c>
      <c r="AR104">
        <f t="shared" si="27"/>
        <v>24.352916693031737</v>
      </c>
      <c r="AZ104">
        <f t="shared" si="27"/>
        <v>37.863241528496566</v>
      </c>
      <c r="CB104">
        <f t="shared" ref="CB104:CJ104" si="28">MIN(CB96:CB102)</f>
        <v>42.593926884158194</v>
      </c>
      <c r="CD104">
        <f t="shared" si="28"/>
        <v>34.320437703436603</v>
      </c>
      <c r="CF104">
        <f t="shared" si="28"/>
        <v>37.867896556421755</v>
      </c>
      <c r="CH104">
        <f t="shared" si="28"/>
        <v>53.826258801935801</v>
      </c>
      <c r="CJ104">
        <f t="shared" si="28"/>
        <v>42.948833061304711</v>
      </c>
    </row>
    <row r="105" spans="1:90">
      <c r="A105" s="100" t="s">
        <v>213</v>
      </c>
      <c r="B105" t="s">
        <v>548</v>
      </c>
      <c r="C105">
        <f>MAX(C96:C102)</f>
        <v>95.509160356835878</v>
      </c>
      <c r="E105">
        <f t="shared" ref="E105:AZ105" si="29">MAX(E96:E102)</f>
        <v>97.02274454275404</v>
      </c>
      <c r="G105">
        <f t="shared" si="29"/>
        <v>90.304916525972331</v>
      </c>
      <c r="I105">
        <f t="shared" si="29"/>
        <v>89.314088616129325</v>
      </c>
      <c r="M105">
        <f t="shared" si="29"/>
        <v>84.298145529469423</v>
      </c>
      <c r="O105">
        <f t="shared" si="29"/>
        <v>88.502737061029279</v>
      </c>
      <c r="Q105">
        <f t="shared" si="29"/>
        <v>79.959929131121953</v>
      </c>
      <c r="S105">
        <f t="shared" si="29"/>
        <v>79.787902980503603</v>
      </c>
      <c r="AH105">
        <f t="shared" si="29"/>
        <v>98.566441442427248</v>
      </c>
      <c r="AJ105">
        <f t="shared" si="29"/>
        <v>91.608218452765314</v>
      </c>
      <c r="AL105">
        <f t="shared" si="29"/>
        <v>94.614611331252135</v>
      </c>
      <c r="AN105">
        <f t="shared" si="29"/>
        <v>81.966036422287573</v>
      </c>
      <c r="AP105">
        <f t="shared" si="29"/>
        <v>85.467014456977168</v>
      </c>
      <c r="AR105">
        <f t="shared" si="29"/>
        <v>69.128771605351844</v>
      </c>
      <c r="AZ105">
        <f t="shared" si="29"/>
        <v>80.839628508730613</v>
      </c>
      <c r="CB105">
        <f t="shared" ref="CB105:CJ105" si="30">MAX(CB96:CB102)</f>
        <v>86.687360300719916</v>
      </c>
      <c r="CD105">
        <f t="shared" si="30"/>
        <v>64.757421672533241</v>
      </c>
      <c r="CF105">
        <f t="shared" si="30"/>
        <v>46.488833128931027</v>
      </c>
      <c r="CH105">
        <f t="shared" si="30"/>
        <v>78.360040017925371</v>
      </c>
      <c r="CJ105">
        <f t="shared" si="30"/>
        <v>78.905156929075488</v>
      </c>
    </row>
    <row r="106" spans="1:90">
      <c r="A106" s="100" t="s">
        <v>410</v>
      </c>
      <c r="B106" t="s">
        <v>548</v>
      </c>
      <c r="C106">
        <f>C105-C104</f>
        <v>47.396419062899305</v>
      </c>
      <c r="E106">
        <f t="shared" ref="E106:AZ106" si="31">E105-E104</f>
        <v>44.757718508851163</v>
      </c>
      <c r="G106">
        <f t="shared" si="31"/>
        <v>46.388105304974481</v>
      </c>
      <c r="I106">
        <f t="shared" si="31"/>
        <v>48.850644416302721</v>
      </c>
      <c r="M106">
        <f t="shared" si="31"/>
        <v>31.728646256702952</v>
      </c>
      <c r="O106">
        <f t="shared" si="31"/>
        <v>20.401508174854612</v>
      </c>
      <c r="Q106">
        <f t="shared" si="31"/>
        <v>35.622646678501198</v>
      </c>
      <c r="S106">
        <f t="shared" si="31"/>
        <v>36.086972109355948</v>
      </c>
      <c r="AH106">
        <f t="shared" si="31"/>
        <v>35.62000356606837</v>
      </c>
      <c r="AJ106">
        <f t="shared" si="31"/>
        <v>30.280834559678787</v>
      </c>
      <c r="AL106">
        <f t="shared" si="31"/>
        <v>45.63248569848777</v>
      </c>
      <c r="AN106">
        <f t="shared" si="31"/>
        <v>49.337257138785539</v>
      </c>
      <c r="AP106">
        <f t="shared" si="31"/>
        <v>39.458478771488139</v>
      </c>
      <c r="AR106">
        <f t="shared" si="31"/>
        <v>44.775854912320106</v>
      </c>
      <c r="AZ106">
        <f t="shared" si="31"/>
        <v>42.976386980234047</v>
      </c>
      <c r="CB106">
        <f t="shared" ref="CB106:CJ106" si="32">CB105-CB104</f>
        <v>44.093433416561723</v>
      </c>
      <c r="CD106">
        <f t="shared" si="32"/>
        <v>30.436983969096637</v>
      </c>
      <c r="CF106">
        <f t="shared" si="32"/>
        <v>8.6209365725092724</v>
      </c>
      <c r="CH106">
        <f t="shared" si="32"/>
        <v>24.533781215989571</v>
      </c>
      <c r="CJ106">
        <f t="shared" si="32"/>
        <v>35.956323867770777</v>
      </c>
    </row>
    <row r="107" spans="1:90">
      <c r="A107" s="100"/>
    </row>
    <row r="108" spans="1:90">
      <c r="A108" s="100" t="s">
        <v>212</v>
      </c>
      <c r="B108" t="s">
        <v>561</v>
      </c>
      <c r="D108">
        <f t="shared" ref="D108:BL108" si="33">MIN(D96:D102)</f>
        <v>35.152607788146248</v>
      </c>
      <c r="F108">
        <f t="shared" si="33"/>
        <v>31.472076502836192</v>
      </c>
      <c r="H108">
        <f t="shared" si="33"/>
        <v>26.385616939712492</v>
      </c>
      <c r="J108">
        <f t="shared" si="33"/>
        <v>22.6126421625186</v>
      </c>
      <c r="K108">
        <f t="shared" si="33"/>
        <v>30.787800263523742</v>
      </c>
      <c r="L108">
        <f t="shared" si="33"/>
        <v>47.649240806598783</v>
      </c>
      <c r="N108">
        <f t="shared" si="33"/>
        <v>27.329450798329876</v>
      </c>
      <c r="P108">
        <f t="shared" si="33"/>
        <v>41.122681837155035</v>
      </c>
      <c r="R108">
        <f t="shared" si="33"/>
        <v>27.138015530357031</v>
      </c>
      <c r="T108">
        <f t="shared" si="33"/>
        <v>37.659269223785913</v>
      </c>
      <c r="AE108">
        <f t="shared" si="33"/>
        <v>39.319207414400431</v>
      </c>
      <c r="AF108">
        <f t="shared" si="33"/>
        <v>38.13627881202634</v>
      </c>
      <c r="AG108">
        <f t="shared" si="33"/>
        <v>32.995172422636159</v>
      </c>
      <c r="AI108">
        <f t="shared" si="33"/>
        <v>47.39948854250575</v>
      </c>
      <c r="AK108">
        <f t="shared" si="33"/>
        <v>29.515334860976846</v>
      </c>
      <c r="AM108">
        <f t="shared" si="33"/>
        <v>35.678133576649486</v>
      </c>
      <c r="AO108">
        <f t="shared" si="33"/>
        <v>12.04275350732255</v>
      </c>
      <c r="AQ108">
        <f t="shared" si="33"/>
        <v>24.325878519691774</v>
      </c>
      <c r="AS108">
        <f t="shared" si="33"/>
        <v>22.305223436053904</v>
      </c>
      <c r="AT108">
        <f t="shared" si="33"/>
        <v>49.80971268938584</v>
      </c>
      <c r="AU108">
        <f t="shared" si="33"/>
        <v>32.862984552003326</v>
      </c>
      <c r="AV108">
        <f t="shared" si="33"/>
        <v>27.995080237814822</v>
      </c>
      <c r="AW108">
        <f t="shared" si="33"/>
        <v>50.42045767337175</v>
      </c>
      <c r="AX108">
        <f t="shared" si="33"/>
        <v>48.850511463606026</v>
      </c>
      <c r="AY108">
        <f t="shared" si="33"/>
        <v>21.903919127393628</v>
      </c>
      <c r="BA108">
        <f t="shared" si="33"/>
        <v>42.661126085807567</v>
      </c>
      <c r="BL108">
        <f t="shared" si="33"/>
        <v>60.804104925950185</v>
      </c>
      <c r="BR108">
        <f t="shared" ref="BR108:CK108" si="34">MIN(BR96:BR102)</f>
        <v>36.15674915705921</v>
      </c>
      <c r="BS108">
        <f t="shared" si="34"/>
        <v>39.109175361551486</v>
      </c>
      <c r="BX108">
        <f t="shared" si="34"/>
        <v>65.962894979546306</v>
      </c>
      <c r="CC108">
        <f t="shared" si="34"/>
        <v>26.425511341458911</v>
      </c>
      <c r="CE108">
        <f t="shared" si="34"/>
        <v>20.289922470053462</v>
      </c>
      <c r="CG108">
        <f t="shared" si="34"/>
        <v>21.905350348519519</v>
      </c>
      <c r="CI108">
        <f t="shared" si="34"/>
        <v>27.447142430044739</v>
      </c>
      <c r="CK108">
        <f t="shared" si="34"/>
        <v>21.840867950587658</v>
      </c>
    </row>
    <row r="109" spans="1:90">
      <c r="A109" s="100" t="s">
        <v>213</v>
      </c>
      <c r="B109" t="s">
        <v>561</v>
      </c>
      <c r="D109">
        <f t="shared" ref="D109:BL109" si="35">MAX(D96:D102)</f>
        <v>73.746879086426603</v>
      </c>
      <c r="F109">
        <f t="shared" si="35"/>
        <v>67.648367803489748</v>
      </c>
      <c r="H109">
        <f t="shared" si="35"/>
        <v>65.817122892829431</v>
      </c>
      <c r="J109">
        <f t="shared" si="35"/>
        <v>58.343319978604022</v>
      </c>
      <c r="K109">
        <f t="shared" si="35"/>
        <v>77.834936028154559</v>
      </c>
      <c r="L109">
        <f t="shared" si="35"/>
        <v>70.470378943867175</v>
      </c>
      <c r="N109">
        <f t="shared" si="35"/>
        <v>45.935713508164241</v>
      </c>
      <c r="P109">
        <f t="shared" si="35"/>
        <v>54.040700777570287</v>
      </c>
      <c r="R109">
        <f t="shared" si="35"/>
        <v>52.423091461527882</v>
      </c>
      <c r="T109">
        <f t="shared" si="35"/>
        <v>56.722823286819157</v>
      </c>
      <c r="AE109">
        <f t="shared" si="35"/>
        <v>60.527751211759309</v>
      </c>
      <c r="AF109">
        <f t="shared" si="35"/>
        <v>61.61445763782001</v>
      </c>
      <c r="AG109">
        <f t="shared" si="35"/>
        <v>58.410396591959696</v>
      </c>
      <c r="AI109">
        <f t="shared" si="35"/>
        <v>67.735344507047799</v>
      </c>
      <c r="AK109">
        <f t="shared" si="35"/>
        <v>67.801684453809813</v>
      </c>
      <c r="AM109">
        <f t="shared" si="35"/>
        <v>64.248904723025689</v>
      </c>
      <c r="AO109">
        <f t="shared" si="35"/>
        <v>46.085104497137635</v>
      </c>
      <c r="AQ109">
        <f t="shared" si="35"/>
        <v>49.227817586960789</v>
      </c>
      <c r="AS109">
        <f t="shared" si="35"/>
        <v>44.103045360258498</v>
      </c>
      <c r="AT109">
        <f t="shared" si="35"/>
        <v>66.596260813884314</v>
      </c>
      <c r="AU109">
        <f t="shared" si="35"/>
        <v>62.47605624128245</v>
      </c>
      <c r="AV109">
        <f t="shared" si="35"/>
        <v>61.662121143256542</v>
      </c>
      <c r="AW109">
        <f t="shared" si="35"/>
        <v>75.217862502237509</v>
      </c>
      <c r="AX109">
        <f t="shared" si="35"/>
        <v>76.460194273930313</v>
      </c>
      <c r="AY109">
        <f t="shared" si="35"/>
        <v>58.080157283842929</v>
      </c>
      <c r="BA109">
        <f t="shared" si="35"/>
        <v>60.474325895128189</v>
      </c>
      <c r="BL109">
        <f t="shared" si="35"/>
        <v>72.994744571859925</v>
      </c>
      <c r="BR109">
        <f t="shared" ref="BR109:CK109" si="36">MAX(BR96:BR102)</f>
        <v>54.576784609839521</v>
      </c>
      <c r="BS109">
        <f t="shared" si="36"/>
        <v>54.846235344810601</v>
      </c>
      <c r="BX109">
        <f t="shared" si="36"/>
        <v>79.897771491986518</v>
      </c>
      <c r="CC109">
        <f t="shared" si="36"/>
        <v>55.754596840886656</v>
      </c>
      <c r="CE109">
        <f t="shared" si="36"/>
        <v>39.285629902633666</v>
      </c>
      <c r="CG109">
        <f t="shared" si="36"/>
        <v>38.884991221318799</v>
      </c>
      <c r="CI109">
        <f t="shared" si="36"/>
        <v>39.969539589107853</v>
      </c>
      <c r="CK109">
        <f t="shared" si="36"/>
        <v>45.066383970150902</v>
      </c>
    </row>
    <row r="110" spans="1:90">
      <c r="A110" s="100" t="s">
        <v>410</v>
      </c>
      <c r="B110" t="s">
        <v>561</v>
      </c>
      <c r="D110">
        <f t="shared" ref="D110:BL110" si="37">D109-D108</f>
        <v>38.594271298280354</v>
      </c>
      <c r="F110">
        <f t="shared" si="37"/>
        <v>36.17629130065356</v>
      </c>
      <c r="H110">
        <f t="shared" si="37"/>
        <v>39.43150595311694</v>
      </c>
      <c r="J110">
        <f t="shared" si="37"/>
        <v>35.730677816085418</v>
      </c>
      <c r="K110">
        <f t="shared" si="37"/>
        <v>47.047135764630816</v>
      </c>
      <c r="L110">
        <f t="shared" si="37"/>
        <v>22.821138137268392</v>
      </c>
      <c r="N110">
        <f t="shared" si="37"/>
        <v>18.606262709834365</v>
      </c>
      <c r="P110">
        <f t="shared" si="37"/>
        <v>12.918018940415251</v>
      </c>
      <c r="R110">
        <f t="shared" si="37"/>
        <v>25.285075931170852</v>
      </c>
      <c r="T110">
        <f t="shared" si="37"/>
        <v>19.063554063033244</v>
      </c>
      <c r="AE110">
        <f t="shared" si="37"/>
        <v>21.208543797358878</v>
      </c>
      <c r="AF110">
        <f t="shared" si="37"/>
        <v>23.47817882579367</v>
      </c>
      <c r="AG110">
        <f t="shared" si="37"/>
        <v>25.415224169323537</v>
      </c>
      <c r="AI110">
        <f t="shared" si="37"/>
        <v>20.335855964542048</v>
      </c>
      <c r="AK110">
        <f t="shared" si="37"/>
        <v>38.286349592832963</v>
      </c>
      <c r="AM110">
        <f t="shared" si="37"/>
        <v>28.570771146376202</v>
      </c>
      <c r="AO110">
        <f t="shared" si="37"/>
        <v>34.042350989815084</v>
      </c>
      <c r="AQ110">
        <f t="shared" si="37"/>
        <v>24.901939067269016</v>
      </c>
      <c r="AS110">
        <f t="shared" si="37"/>
        <v>21.797821924204595</v>
      </c>
      <c r="AT110">
        <f t="shared" si="37"/>
        <v>16.786548124498474</v>
      </c>
      <c r="AU110">
        <f t="shared" si="37"/>
        <v>29.613071689279124</v>
      </c>
      <c r="AV110">
        <f t="shared" si="37"/>
        <v>33.667040905441723</v>
      </c>
      <c r="AW110">
        <f t="shared" si="37"/>
        <v>24.797404828865758</v>
      </c>
      <c r="AX110">
        <f t="shared" si="37"/>
        <v>27.609682810324287</v>
      </c>
      <c r="AY110">
        <f t="shared" si="37"/>
        <v>36.176238156449301</v>
      </c>
      <c r="BA110">
        <f t="shared" si="37"/>
        <v>17.813199809320622</v>
      </c>
      <c r="BL110">
        <f t="shared" si="37"/>
        <v>12.190639645909741</v>
      </c>
      <c r="BR110">
        <f t="shared" ref="BR110:CK110" si="38">BR109-BR108</f>
        <v>18.420035452780311</v>
      </c>
      <c r="BS110">
        <f t="shared" si="38"/>
        <v>15.737059983259115</v>
      </c>
      <c r="BX110">
        <f t="shared" si="38"/>
        <v>13.934876512440212</v>
      </c>
      <c r="CC110">
        <f t="shared" si="38"/>
        <v>29.329085499427745</v>
      </c>
      <c r="CE110">
        <f t="shared" si="38"/>
        <v>18.995707432580204</v>
      </c>
      <c r="CG110">
        <f t="shared" si="38"/>
        <v>16.97964087279928</v>
      </c>
      <c r="CI110">
        <f t="shared" si="38"/>
        <v>12.522397159063114</v>
      </c>
      <c r="CK110">
        <f t="shared" si="38"/>
        <v>23.225516019563244</v>
      </c>
    </row>
    <row r="111" spans="1:90">
      <c r="A111" s="100"/>
    </row>
    <row r="112" spans="1:90">
      <c r="A112" s="97" t="str">
        <f>VLOOKUP(B112,[1]Region!A:B,2,FALSE)</f>
        <v>EECA</v>
      </c>
      <c r="B112" s="98" t="s">
        <v>117</v>
      </c>
      <c r="C112" s="99">
        <v>100</v>
      </c>
      <c r="D112" s="99">
        <v>95.238095238095227</v>
      </c>
      <c r="E112" s="99">
        <v>100</v>
      </c>
      <c r="F112" s="99">
        <v>91.269841269841251</v>
      </c>
      <c r="G112" s="99">
        <v>100</v>
      </c>
      <c r="H112" s="99">
        <v>96.031746031746025</v>
      </c>
      <c r="I112" s="99">
        <v>100</v>
      </c>
      <c r="J112" s="99">
        <v>91.269841269841251</v>
      </c>
      <c r="K112" s="99">
        <v>93.650793650793645</v>
      </c>
      <c r="L112" s="99">
        <v>86.50793650793652</v>
      </c>
      <c r="M112" s="99">
        <v>100</v>
      </c>
      <c r="N112" s="99">
        <v>90.476190476190467</v>
      </c>
      <c r="O112" s="99">
        <v>100</v>
      </c>
      <c r="P112" s="99">
        <v>96.031746031746025</v>
      </c>
      <c r="Q112" s="99">
        <v>100</v>
      </c>
      <c r="R112" s="99">
        <v>88.888888888888886</v>
      </c>
      <c r="S112" s="99" t="s">
        <v>114</v>
      </c>
      <c r="T112" s="99">
        <v>92.698412698412696</v>
      </c>
      <c r="U112" s="99" t="s">
        <v>114</v>
      </c>
      <c r="V112" s="99">
        <v>92.857142857142861</v>
      </c>
      <c r="W112" s="99" t="s">
        <v>114</v>
      </c>
      <c r="X112" s="99">
        <v>92.063492063492063</v>
      </c>
      <c r="Y112" s="99" t="s">
        <v>114</v>
      </c>
      <c r="Z112" s="99">
        <v>92.857142857142861</v>
      </c>
      <c r="AA112" s="99" t="s">
        <v>114</v>
      </c>
      <c r="AB112" s="99">
        <v>88.095238095238102</v>
      </c>
      <c r="AC112" s="99" t="s">
        <v>114</v>
      </c>
      <c r="AD112" s="99">
        <v>97.61904761904762</v>
      </c>
      <c r="AE112" s="99">
        <v>80.158730158730151</v>
      </c>
      <c r="AF112" s="99">
        <v>87.301587301587304</v>
      </c>
      <c r="AG112" s="99">
        <v>87.301587301587304</v>
      </c>
      <c r="AH112" s="99">
        <v>100</v>
      </c>
      <c r="AI112" s="99">
        <v>92.063492063492063</v>
      </c>
      <c r="AJ112" s="99">
        <v>100</v>
      </c>
      <c r="AK112" s="99">
        <v>91.269841269841251</v>
      </c>
      <c r="AL112" s="99">
        <v>100</v>
      </c>
      <c r="AM112" s="99">
        <v>80.952380952380963</v>
      </c>
      <c r="AN112" s="99">
        <v>100</v>
      </c>
      <c r="AO112" s="99">
        <v>85.714285714285708</v>
      </c>
      <c r="AP112" s="99">
        <v>100</v>
      </c>
      <c r="AQ112" s="99">
        <v>92.063492063492063</v>
      </c>
      <c r="AR112" s="99">
        <v>100</v>
      </c>
      <c r="AS112" s="99">
        <v>85.714285714285708</v>
      </c>
      <c r="AT112" s="99">
        <v>80.952380952380963</v>
      </c>
      <c r="AU112" s="99">
        <v>87.301587301587304</v>
      </c>
      <c r="AV112" s="99">
        <v>83.333333333333329</v>
      </c>
      <c r="AW112" s="99">
        <v>71.111111111111114</v>
      </c>
      <c r="AX112" s="99">
        <v>73.015873015873012</v>
      </c>
      <c r="AY112" s="99">
        <v>96.825396825396808</v>
      </c>
      <c r="AZ112" s="99" t="s">
        <v>114</v>
      </c>
      <c r="BA112" s="99">
        <v>96.825396825396822</v>
      </c>
      <c r="BB112" s="99" t="s">
        <v>114</v>
      </c>
      <c r="BC112" s="99">
        <v>97.61904761904762</v>
      </c>
      <c r="BD112" s="99" t="s">
        <v>114</v>
      </c>
      <c r="BE112" s="99">
        <v>96.825396825396808</v>
      </c>
      <c r="BF112" s="99" t="s">
        <v>114</v>
      </c>
      <c r="BG112" s="99">
        <v>96.825396825396808</v>
      </c>
      <c r="BH112" s="99" t="s">
        <v>114</v>
      </c>
      <c r="BI112" s="99">
        <v>95.238095238095227</v>
      </c>
      <c r="BJ112" s="99" t="s">
        <v>114</v>
      </c>
      <c r="BK112" s="99">
        <v>97.61904761904762</v>
      </c>
      <c r="BL112" s="99">
        <v>100</v>
      </c>
      <c r="BM112" s="99">
        <v>0</v>
      </c>
      <c r="BN112" s="99">
        <v>0</v>
      </c>
      <c r="BO112" s="99">
        <v>0</v>
      </c>
      <c r="BP112" s="99">
        <v>0</v>
      </c>
      <c r="BQ112" s="99">
        <v>0</v>
      </c>
      <c r="BR112" s="99">
        <v>84.92063492063491</v>
      </c>
      <c r="BS112" s="99">
        <v>99.206349206349202</v>
      </c>
      <c r="BT112" s="99" t="s">
        <v>114</v>
      </c>
      <c r="BU112" s="99" t="s">
        <v>114</v>
      </c>
      <c r="BV112" s="99" t="s">
        <v>114</v>
      </c>
      <c r="BW112" s="99">
        <v>99.206349206349202</v>
      </c>
      <c r="BX112" s="99">
        <v>99.735449735449734</v>
      </c>
      <c r="BY112" s="99">
        <v>100</v>
      </c>
      <c r="BZ112" s="99">
        <v>100</v>
      </c>
      <c r="CA112" s="99">
        <v>99.206349206349202</v>
      </c>
      <c r="CB112" s="99">
        <v>100</v>
      </c>
      <c r="CC112" s="99">
        <v>94.444444444444443</v>
      </c>
      <c r="CD112" s="99">
        <v>0</v>
      </c>
      <c r="CE112" s="99">
        <v>96.031746031746025</v>
      </c>
      <c r="CF112" s="99">
        <v>100</v>
      </c>
      <c r="CG112" s="99">
        <v>88.888888888888886</v>
      </c>
      <c r="CH112" s="99">
        <v>100</v>
      </c>
      <c r="CI112" s="99">
        <v>88.888888888888886</v>
      </c>
      <c r="CJ112" s="99">
        <v>100</v>
      </c>
      <c r="CK112" s="99">
        <v>87.301587301587304</v>
      </c>
    </row>
    <row r="113" spans="1:89">
      <c r="A113" s="97" t="str">
        <f>VLOOKUP(B113,[1]Region!A:B,2,FALSE)</f>
        <v>SSAF-F</v>
      </c>
      <c r="B113" s="98" t="s">
        <v>120</v>
      </c>
      <c r="C113" s="99">
        <v>100</v>
      </c>
      <c r="D113" s="99">
        <v>85.714285714285708</v>
      </c>
      <c r="E113" s="99">
        <v>100</v>
      </c>
      <c r="F113" s="99">
        <v>89.947089947089935</v>
      </c>
      <c r="G113" s="99">
        <v>100</v>
      </c>
      <c r="H113" s="99">
        <v>84.656084656084644</v>
      </c>
      <c r="I113" s="99">
        <v>100</v>
      </c>
      <c r="J113" s="99">
        <v>86.772486772486772</v>
      </c>
      <c r="K113" s="99">
        <v>92.063492063492063</v>
      </c>
      <c r="L113" s="99">
        <v>91.005291005290999</v>
      </c>
      <c r="M113" s="99">
        <v>100</v>
      </c>
      <c r="N113" s="99">
        <v>90.476190476190467</v>
      </c>
      <c r="O113" s="99">
        <v>100</v>
      </c>
      <c r="P113" s="99">
        <v>94.179894179894177</v>
      </c>
      <c r="Q113" s="99">
        <v>100</v>
      </c>
      <c r="R113" s="99">
        <v>86.549707602339168</v>
      </c>
      <c r="S113" s="99">
        <v>100</v>
      </c>
      <c r="T113" s="99">
        <v>93.862433862433861</v>
      </c>
      <c r="U113" s="99">
        <v>100</v>
      </c>
      <c r="V113" s="99">
        <v>89.417989417989418</v>
      </c>
      <c r="W113" s="99">
        <v>100</v>
      </c>
      <c r="X113" s="99">
        <v>93.121693121693127</v>
      </c>
      <c r="Y113" s="99">
        <v>100</v>
      </c>
      <c r="Z113" s="99">
        <v>94.708994708994709</v>
      </c>
      <c r="AA113" s="99">
        <v>100</v>
      </c>
      <c r="AB113" s="99">
        <v>95.767195767195759</v>
      </c>
      <c r="AC113" s="99">
        <v>100</v>
      </c>
      <c r="AD113" s="99">
        <v>96.296296296296291</v>
      </c>
      <c r="AE113" s="99">
        <v>96.296296296296291</v>
      </c>
      <c r="AF113" s="99">
        <v>95.767195767195759</v>
      </c>
      <c r="AG113" s="99">
        <v>93.650793650793645</v>
      </c>
      <c r="AH113" s="99">
        <v>100</v>
      </c>
      <c r="AI113" s="99">
        <v>94.179894179894177</v>
      </c>
      <c r="AJ113" s="99">
        <v>100</v>
      </c>
      <c r="AK113" s="99">
        <v>92.592592592592595</v>
      </c>
      <c r="AL113" s="99">
        <v>100</v>
      </c>
      <c r="AM113" s="99">
        <v>93.121693121693127</v>
      </c>
      <c r="AN113" s="99">
        <v>100</v>
      </c>
      <c r="AO113" s="99">
        <v>92.592592592592595</v>
      </c>
      <c r="AP113" s="99">
        <v>100</v>
      </c>
      <c r="AQ113" s="99">
        <v>93.121693121693127</v>
      </c>
      <c r="AR113" s="99">
        <v>100</v>
      </c>
      <c r="AS113" s="99">
        <v>94.179894179894177</v>
      </c>
      <c r="AT113" s="99">
        <v>88.888888888888886</v>
      </c>
      <c r="AU113" s="99">
        <v>91.534391534391517</v>
      </c>
      <c r="AV113" s="99">
        <v>93.121693121693127</v>
      </c>
      <c r="AW113" s="99">
        <v>95.767195767195759</v>
      </c>
      <c r="AX113" s="99">
        <v>98.412698412698418</v>
      </c>
      <c r="AY113" s="99">
        <v>97.354497354497354</v>
      </c>
      <c r="AZ113" s="99">
        <v>100</v>
      </c>
      <c r="BA113" s="99">
        <v>94.708994708994709</v>
      </c>
      <c r="BB113" s="99">
        <v>100</v>
      </c>
      <c r="BC113" s="99">
        <v>93.650793650793645</v>
      </c>
      <c r="BD113" s="99">
        <v>100</v>
      </c>
      <c r="BE113" s="99">
        <v>93.650793650793645</v>
      </c>
      <c r="BF113" s="99">
        <v>100</v>
      </c>
      <c r="BG113" s="99">
        <v>94.708994708994709</v>
      </c>
      <c r="BH113" s="99">
        <v>100</v>
      </c>
      <c r="BI113" s="99">
        <v>94.179894179894177</v>
      </c>
      <c r="BJ113" s="99">
        <v>100</v>
      </c>
      <c r="BK113" s="99">
        <v>97.354497354497354</v>
      </c>
      <c r="BL113" s="99">
        <v>100</v>
      </c>
      <c r="BM113" s="99">
        <v>0</v>
      </c>
      <c r="BN113" s="99">
        <v>0</v>
      </c>
      <c r="BO113" s="99">
        <v>0</v>
      </c>
      <c r="BP113" s="99">
        <v>0</v>
      </c>
      <c r="BQ113" s="99">
        <v>0</v>
      </c>
      <c r="BR113" s="99">
        <v>94.179894179894177</v>
      </c>
      <c r="BS113" s="99">
        <v>98.67724867724867</v>
      </c>
      <c r="BT113" s="99">
        <v>97.883597883597886</v>
      </c>
      <c r="BU113" s="99">
        <v>98.412698412698418</v>
      </c>
      <c r="BV113" s="99">
        <v>99.470899470899468</v>
      </c>
      <c r="BW113" s="99">
        <v>98.941798941798936</v>
      </c>
      <c r="BX113" s="99">
        <v>98.94179894179895</v>
      </c>
      <c r="BY113" s="99">
        <v>98.412698412698418</v>
      </c>
      <c r="BZ113" s="99">
        <v>98.941798941798936</v>
      </c>
      <c r="CA113" s="99">
        <v>99.470899470899468</v>
      </c>
      <c r="CB113" s="99">
        <v>100</v>
      </c>
      <c r="CC113" s="99">
        <v>93.121693121693127</v>
      </c>
      <c r="CD113" s="99">
        <v>100</v>
      </c>
      <c r="CE113" s="99">
        <v>93.650793650793645</v>
      </c>
      <c r="CF113" s="99">
        <v>100</v>
      </c>
      <c r="CG113" s="99">
        <v>97.883597883597886</v>
      </c>
      <c r="CH113" s="99">
        <v>100</v>
      </c>
      <c r="CI113" s="99">
        <v>95.767195767195759</v>
      </c>
      <c r="CJ113" s="99">
        <v>100</v>
      </c>
      <c r="CK113" s="99">
        <v>95.767195767195759</v>
      </c>
    </row>
    <row r="114" spans="1:89">
      <c r="A114" s="97">
        <f>VLOOKUP(B114,[1]Region!A:B,2,FALSE)</f>
        <v>0</v>
      </c>
      <c r="B114" s="98" t="s">
        <v>175</v>
      </c>
      <c r="C114" s="99">
        <v>100</v>
      </c>
      <c r="D114" s="99">
        <v>65.972222222222214</v>
      </c>
      <c r="E114" s="99">
        <v>93.75</v>
      </c>
      <c r="F114" s="99">
        <v>63.888888888888886</v>
      </c>
      <c r="G114" s="99">
        <v>93.333333333333329</v>
      </c>
      <c r="H114" s="99">
        <v>58.518518518518519</v>
      </c>
      <c r="I114" s="99">
        <v>86.666666666666671</v>
      </c>
      <c r="J114" s="99">
        <v>55.555555555555557</v>
      </c>
      <c r="K114" s="99">
        <v>82.962962962962962</v>
      </c>
      <c r="L114" s="99">
        <v>33.333333333333329</v>
      </c>
      <c r="M114" s="99">
        <v>87.5</v>
      </c>
      <c r="N114" s="99">
        <v>43.055555555555557</v>
      </c>
      <c r="O114" s="99">
        <v>93.333333333333329</v>
      </c>
      <c r="P114" s="99">
        <v>49.629629629629626</v>
      </c>
      <c r="Q114" s="99">
        <v>80</v>
      </c>
      <c r="R114" s="99">
        <v>46.825396825396822</v>
      </c>
      <c r="S114" s="99">
        <v>47.428571428571431</v>
      </c>
      <c r="T114" s="99">
        <v>39.176379176379172</v>
      </c>
      <c r="U114" s="99">
        <v>40</v>
      </c>
      <c r="V114" s="99">
        <v>41.414141414141419</v>
      </c>
      <c r="W114" s="99">
        <v>40</v>
      </c>
      <c r="X114" s="99">
        <v>31.313131313131315</v>
      </c>
      <c r="Y114" s="99">
        <v>35.714285714285715</v>
      </c>
      <c r="Z114" s="99">
        <v>28.28282828282828</v>
      </c>
      <c r="AA114" s="99">
        <v>42.857142857142854</v>
      </c>
      <c r="AB114" s="99">
        <v>34.18803418803418</v>
      </c>
      <c r="AC114" s="99">
        <v>78.571428571428569</v>
      </c>
      <c r="AD114" s="99">
        <v>60.683760683760681</v>
      </c>
      <c r="AE114" s="99">
        <v>57.777777777777779</v>
      </c>
      <c r="AF114" s="99">
        <v>55.555555555555557</v>
      </c>
      <c r="AG114" s="99">
        <v>46.031746031746032</v>
      </c>
      <c r="AH114" s="99">
        <v>100</v>
      </c>
      <c r="AI114" s="99">
        <v>67.361111111111114</v>
      </c>
      <c r="AJ114" s="99">
        <v>100</v>
      </c>
      <c r="AK114" s="99">
        <v>69.629629629629633</v>
      </c>
      <c r="AL114" s="99">
        <v>85.714285714285708</v>
      </c>
      <c r="AM114" s="99">
        <v>57.936507936507937</v>
      </c>
      <c r="AN114" s="99">
        <v>60</v>
      </c>
      <c r="AO114" s="99">
        <v>35.714285714285715</v>
      </c>
      <c r="AP114" s="99">
        <v>85.714285714285708</v>
      </c>
      <c r="AQ114" s="99">
        <v>48.148148148148145</v>
      </c>
      <c r="AR114" s="99">
        <v>57.142857142857139</v>
      </c>
      <c r="AS114" s="99">
        <v>29.914529914529915</v>
      </c>
      <c r="AT114" s="99">
        <v>67.460317460317455</v>
      </c>
      <c r="AU114" s="99">
        <v>46.825396825396822</v>
      </c>
      <c r="AV114" s="99">
        <v>45.238095238095234</v>
      </c>
      <c r="AW114" s="99">
        <v>64.285714285714278</v>
      </c>
      <c r="AX114" s="99">
        <v>65.185185185185176</v>
      </c>
      <c r="AY114" s="99">
        <v>65.873015873015873</v>
      </c>
      <c r="AZ114" s="99">
        <v>69.615384615384613</v>
      </c>
      <c r="BA114" s="99">
        <v>53.679357679357679</v>
      </c>
      <c r="BB114" s="99">
        <v>76.923076923076934</v>
      </c>
      <c r="BC114" s="99">
        <v>56.410256410256402</v>
      </c>
      <c r="BD114" s="99">
        <v>75</v>
      </c>
      <c r="BE114" s="99">
        <v>47.863247863247857</v>
      </c>
      <c r="BF114" s="99">
        <v>50</v>
      </c>
      <c r="BG114" s="99">
        <v>50.505050505050505</v>
      </c>
      <c r="BH114" s="99">
        <v>61.53846153846154</v>
      </c>
      <c r="BI114" s="99">
        <v>52.136752136752136</v>
      </c>
      <c r="BJ114" s="99">
        <v>84.615384615384613</v>
      </c>
      <c r="BK114" s="99">
        <v>61.481481481481481</v>
      </c>
      <c r="BL114" s="99">
        <v>52.645502645502646</v>
      </c>
      <c r="BM114" s="99">
        <v>57.777777777777779</v>
      </c>
      <c r="BN114" s="99">
        <v>67.407407407407405</v>
      </c>
      <c r="BO114" s="99">
        <v>25.925925925925927</v>
      </c>
      <c r="BP114" s="99">
        <v>40.476190476190482</v>
      </c>
      <c r="BQ114" s="99">
        <v>45.185185185185183</v>
      </c>
      <c r="BR114" s="99">
        <v>42.222222222222221</v>
      </c>
      <c r="BS114" s="99">
        <v>51.851851851851848</v>
      </c>
      <c r="BT114" s="99">
        <v>44.444444444444443</v>
      </c>
      <c r="BU114" s="99">
        <v>31.111111111111107</v>
      </c>
      <c r="BV114" s="99">
        <v>64.444444444444443</v>
      </c>
      <c r="BW114" s="99">
        <v>67.407407407407405</v>
      </c>
      <c r="BX114" s="99">
        <v>85.679012345678998</v>
      </c>
      <c r="BY114" s="99">
        <v>91.851851851851862</v>
      </c>
      <c r="BZ114" s="99">
        <v>83.703703703703695</v>
      </c>
      <c r="CA114" s="99">
        <v>81.481481481481481</v>
      </c>
      <c r="CB114" s="99">
        <v>80</v>
      </c>
      <c r="CC114" s="99">
        <v>45.299145299145295</v>
      </c>
      <c r="CD114" s="99">
        <v>23.076923076923077</v>
      </c>
      <c r="CE114" s="99">
        <v>23.232323232323232</v>
      </c>
      <c r="CF114" s="99">
        <v>6.666666666666667</v>
      </c>
      <c r="CG114" s="99">
        <v>15.555555555555554</v>
      </c>
      <c r="CH114" s="99">
        <v>64.285714285714292</v>
      </c>
      <c r="CI114" s="99">
        <v>37.606837606837608</v>
      </c>
      <c r="CJ114" s="99">
        <v>80</v>
      </c>
      <c r="CK114" s="99">
        <v>54.074074074074069</v>
      </c>
    </row>
    <row r="115" spans="1:89">
      <c r="A115" s="97">
        <f>VLOOKUP(B115,[1]Region!A:B,2,FALSE)</f>
        <v>0</v>
      </c>
      <c r="B115" s="98" t="s">
        <v>176</v>
      </c>
      <c r="C115" s="99">
        <v>90.909090909090907</v>
      </c>
      <c r="D115" s="99">
        <v>65.555555555555557</v>
      </c>
      <c r="E115" s="99">
        <v>100</v>
      </c>
      <c r="F115" s="99">
        <v>67.592592592592581</v>
      </c>
      <c r="G115" s="99">
        <v>100</v>
      </c>
      <c r="H115" s="99">
        <v>64.81481481481481</v>
      </c>
      <c r="I115" s="99">
        <v>100</v>
      </c>
      <c r="J115" s="99">
        <v>69.444444444444443</v>
      </c>
      <c r="K115" s="99">
        <v>87.654320987654316</v>
      </c>
      <c r="L115" s="99">
        <v>53.703703703703695</v>
      </c>
      <c r="M115" s="99">
        <v>84.615384615384613</v>
      </c>
      <c r="N115" s="99">
        <v>38.383838383838381</v>
      </c>
      <c r="O115" s="99">
        <v>81.818181818181827</v>
      </c>
      <c r="P115" s="99">
        <v>43.20987654320988</v>
      </c>
      <c r="Q115" s="99">
        <v>72.727272727272734</v>
      </c>
      <c r="R115" s="99">
        <v>55.555555555555557</v>
      </c>
      <c r="S115" s="99" t="s">
        <v>114</v>
      </c>
      <c r="T115" s="99">
        <v>37.283950617283949</v>
      </c>
      <c r="U115" s="99" t="s">
        <v>114</v>
      </c>
      <c r="V115" s="99">
        <v>37.037037037037031</v>
      </c>
      <c r="W115" s="99" t="s">
        <v>114</v>
      </c>
      <c r="X115" s="99">
        <v>45.679012345679006</v>
      </c>
      <c r="Y115" s="99" t="s">
        <v>114</v>
      </c>
      <c r="Z115" s="99">
        <v>30.864197530864196</v>
      </c>
      <c r="AA115" s="99" t="s">
        <v>114</v>
      </c>
      <c r="AB115" s="99">
        <v>22.222222222222221</v>
      </c>
      <c r="AC115" s="99" t="s">
        <v>114</v>
      </c>
      <c r="AD115" s="99">
        <v>50.617283950617278</v>
      </c>
      <c r="AE115" s="99">
        <v>53.703703703703695</v>
      </c>
      <c r="AF115" s="99">
        <v>57.575757575757571</v>
      </c>
      <c r="AG115" s="99">
        <v>48.484848484848477</v>
      </c>
      <c r="AH115" s="99">
        <v>100</v>
      </c>
      <c r="AI115" s="99">
        <v>70.833333333333329</v>
      </c>
      <c r="AJ115" s="99">
        <v>55.555555555555557</v>
      </c>
      <c r="AK115" s="99">
        <v>44.444444444444443</v>
      </c>
      <c r="AL115" s="99">
        <v>66.666666666666657</v>
      </c>
      <c r="AM115" s="99">
        <v>53.968253968253961</v>
      </c>
      <c r="AN115" s="99">
        <v>33.333333333333329</v>
      </c>
      <c r="AO115" s="99" t="s">
        <v>114</v>
      </c>
      <c r="AP115" s="99">
        <v>66.666666666666657</v>
      </c>
      <c r="AQ115" s="99">
        <v>53.703703703703695</v>
      </c>
      <c r="AR115" s="99">
        <v>12.5</v>
      </c>
      <c r="AS115" s="99" t="s">
        <v>114</v>
      </c>
      <c r="AT115" s="99">
        <v>66.666666666666657</v>
      </c>
      <c r="AU115" s="99">
        <v>53.535353535353536</v>
      </c>
      <c r="AV115" s="99">
        <v>44.444444444444443</v>
      </c>
      <c r="AW115" s="99">
        <v>65.277777777777771</v>
      </c>
      <c r="AX115" s="99">
        <v>65.656565656565661</v>
      </c>
      <c r="AY115" s="99">
        <v>66.666666666666657</v>
      </c>
      <c r="AZ115" s="99" t="s">
        <v>114</v>
      </c>
      <c r="BA115" s="99">
        <v>49.019079685746348</v>
      </c>
      <c r="BB115" s="99" t="s">
        <v>114</v>
      </c>
      <c r="BC115" s="99">
        <v>51.515151515151516</v>
      </c>
      <c r="BD115" s="99" t="s">
        <v>114</v>
      </c>
      <c r="BE115" s="99">
        <v>43.333333333333336</v>
      </c>
      <c r="BF115" s="99" t="s">
        <v>114</v>
      </c>
      <c r="BG115" s="99">
        <v>41.975308641975303</v>
      </c>
      <c r="BH115" s="99" t="s">
        <v>114</v>
      </c>
      <c r="BI115" s="99">
        <v>38.271604938271608</v>
      </c>
      <c r="BJ115" s="99" t="s">
        <v>114</v>
      </c>
      <c r="BK115" s="99">
        <v>70</v>
      </c>
      <c r="BL115" s="99">
        <v>56.092031425364759</v>
      </c>
      <c r="BM115" s="99">
        <v>51.515151515151516</v>
      </c>
      <c r="BN115" s="99">
        <v>45.55555555555555</v>
      </c>
      <c r="BO115" s="99">
        <v>32.098765432098766</v>
      </c>
      <c r="BP115" s="99">
        <v>48.148148148148145</v>
      </c>
      <c r="BQ115" s="99">
        <v>42.222222222222221</v>
      </c>
      <c r="BR115" s="99">
        <v>35.802469135802468</v>
      </c>
      <c r="BS115" s="99">
        <v>41.439393939393938</v>
      </c>
      <c r="BT115" s="99">
        <v>26.666666666666664</v>
      </c>
      <c r="BU115" s="99">
        <v>18.888888888888889</v>
      </c>
      <c r="BV115" s="99">
        <v>61.616161616161619</v>
      </c>
      <c r="BW115" s="99">
        <v>58.585858585858581</v>
      </c>
      <c r="BX115" s="99">
        <v>87.474747474747474</v>
      </c>
      <c r="BY115" s="99">
        <v>94.949494949494934</v>
      </c>
      <c r="BZ115" s="99">
        <v>86.666666666666671</v>
      </c>
      <c r="CA115" s="99">
        <v>80.808080808080817</v>
      </c>
      <c r="CB115" s="99">
        <v>88.888888888888886</v>
      </c>
      <c r="CC115" s="99">
        <v>52.777777777777779</v>
      </c>
      <c r="CD115" s="99">
        <v>44.444444444444443</v>
      </c>
      <c r="CE115" s="99" t="s">
        <v>114</v>
      </c>
      <c r="CF115" s="99">
        <v>12.5</v>
      </c>
      <c r="CG115" s="99" t="s">
        <v>114</v>
      </c>
      <c r="CH115" s="99">
        <v>70</v>
      </c>
      <c r="CI115" s="99">
        <v>33.333333333333329</v>
      </c>
      <c r="CJ115" s="99">
        <v>80</v>
      </c>
      <c r="CK115" s="99">
        <v>54.166666666666664</v>
      </c>
    </row>
    <row r="116" spans="1:89">
      <c r="A116" s="97">
        <f>VLOOKUP(B116,[1]Region!A:B,2,FALSE)</f>
        <v>0</v>
      </c>
      <c r="B116" s="98" t="s">
        <v>178</v>
      </c>
      <c r="C116" s="99">
        <v>100</v>
      </c>
      <c r="D116" s="99">
        <v>63.247863247863251</v>
      </c>
      <c r="E116" s="99">
        <v>100</v>
      </c>
      <c r="F116" s="99">
        <v>55.555555555555557</v>
      </c>
      <c r="G116" s="99">
        <v>100</v>
      </c>
      <c r="H116" s="99">
        <v>54.700854700854705</v>
      </c>
      <c r="I116" s="99">
        <v>76.923076923076934</v>
      </c>
      <c r="J116" s="99">
        <v>43.434343434343432</v>
      </c>
      <c r="K116" s="99">
        <v>56.410256410256402</v>
      </c>
      <c r="L116" s="99">
        <v>35.897435897435898</v>
      </c>
      <c r="M116" s="99">
        <v>69.230769230769226</v>
      </c>
      <c r="N116" s="99">
        <v>33.333333333333329</v>
      </c>
      <c r="O116" s="99">
        <v>92.307692307692307</v>
      </c>
      <c r="P116" s="99">
        <v>26.495726495726494</v>
      </c>
      <c r="Q116" s="99">
        <v>46.153846153846153</v>
      </c>
      <c r="R116" s="99">
        <v>48.611111111111107</v>
      </c>
      <c r="S116" s="99">
        <v>32.307692307692307</v>
      </c>
      <c r="T116" s="99">
        <v>36.502057613168724</v>
      </c>
      <c r="U116" s="99">
        <v>38.461538461538467</v>
      </c>
      <c r="V116" s="99">
        <v>24.074074074074073</v>
      </c>
      <c r="W116" s="99">
        <v>7.6923076923076925</v>
      </c>
      <c r="X116" s="99" t="s">
        <v>114</v>
      </c>
      <c r="Y116" s="99">
        <v>15.384615384615385</v>
      </c>
      <c r="Z116" s="99" t="s">
        <v>114</v>
      </c>
      <c r="AA116" s="99">
        <v>30.76923076923077</v>
      </c>
      <c r="AB116" s="99">
        <v>42.222222222222221</v>
      </c>
      <c r="AC116" s="99">
        <v>69.230769230769226</v>
      </c>
      <c r="AD116" s="99">
        <v>43.20987654320988</v>
      </c>
      <c r="AE116" s="99">
        <v>49.572649572649574</v>
      </c>
      <c r="AF116" s="99">
        <v>39.316239316239312</v>
      </c>
      <c r="AG116" s="99">
        <v>41.880341880341881</v>
      </c>
      <c r="AH116" s="99">
        <v>100</v>
      </c>
      <c r="AI116" s="99">
        <v>52.991452991452988</v>
      </c>
      <c r="AJ116" s="99">
        <v>92.307692307692307</v>
      </c>
      <c r="AK116" s="99">
        <v>33.333333333333329</v>
      </c>
      <c r="AL116" s="99">
        <v>53.846153846153847</v>
      </c>
      <c r="AM116" s="99">
        <v>26.388888888888889</v>
      </c>
      <c r="AN116" s="99">
        <v>41.666666666666671</v>
      </c>
      <c r="AO116" s="99">
        <v>25.396825396825395</v>
      </c>
      <c r="AP116" s="99">
        <v>61.53846153846154</v>
      </c>
      <c r="AQ116" s="99">
        <v>27.777777777777779</v>
      </c>
      <c r="AR116" s="99">
        <v>7.6923076923076925</v>
      </c>
      <c r="AS116" s="99" t="s">
        <v>114</v>
      </c>
      <c r="AT116" s="99">
        <v>47.863247863247857</v>
      </c>
      <c r="AU116" s="99">
        <v>47.008547008547005</v>
      </c>
      <c r="AV116" s="99">
        <v>42.735042735042732</v>
      </c>
      <c r="AW116" s="99">
        <v>76.068376068376068</v>
      </c>
      <c r="AX116" s="99">
        <v>40.170940170940163</v>
      </c>
      <c r="AY116" s="99">
        <v>20.512820512820515</v>
      </c>
      <c r="AZ116" s="99">
        <v>65.512820512820525</v>
      </c>
      <c r="BA116" s="99">
        <v>47.939714606381266</v>
      </c>
      <c r="BB116" s="99">
        <v>84.615384615384613</v>
      </c>
      <c r="BC116" s="99">
        <v>40.404040404040408</v>
      </c>
      <c r="BD116" s="99">
        <v>38.461538461538467</v>
      </c>
      <c r="BE116" s="99">
        <v>40.74074074074074</v>
      </c>
      <c r="BF116" s="99">
        <v>69.230769230769226</v>
      </c>
      <c r="BG116" s="99">
        <v>61.728395061728392</v>
      </c>
      <c r="BH116" s="99">
        <v>58.333333333333336</v>
      </c>
      <c r="BI116" s="99">
        <v>52.38095238095238</v>
      </c>
      <c r="BJ116" s="99">
        <v>76.923076923076934</v>
      </c>
      <c r="BK116" s="99">
        <v>44.444444444444443</v>
      </c>
      <c r="BL116" s="99">
        <v>68.034188034188034</v>
      </c>
      <c r="BM116" s="99">
        <v>41.025641025641029</v>
      </c>
      <c r="BN116" s="99">
        <v>77.777777777777771</v>
      </c>
      <c r="BO116" s="99">
        <v>6.8376068376068382</v>
      </c>
      <c r="BP116" s="99">
        <v>17.948717948717949</v>
      </c>
      <c r="BQ116" s="99">
        <v>16.239316239316242</v>
      </c>
      <c r="BR116" s="99">
        <v>49.074074074074076</v>
      </c>
      <c r="BS116" s="99">
        <v>31.196581196581192</v>
      </c>
      <c r="BT116" s="99">
        <v>38.46153846153846</v>
      </c>
      <c r="BU116" s="99">
        <v>14.529914529914526</v>
      </c>
      <c r="BV116" s="99">
        <v>46.153846153846153</v>
      </c>
      <c r="BW116" s="99">
        <v>25.641025641025639</v>
      </c>
      <c r="BX116" s="99">
        <v>69.658119658119659</v>
      </c>
      <c r="BY116" s="99">
        <v>81.623931623931625</v>
      </c>
      <c r="BZ116" s="99">
        <v>68.376068376068375</v>
      </c>
      <c r="CA116" s="99">
        <v>58.974358974358971</v>
      </c>
      <c r="CB116" s="99">
        <v>76.923076923076934</v>
      </c>
      <c r="CC116" s="99">
        <v>43.333333333333336</v>
      </c>
      <c r="CD116" s="99">
        <v>15.384615384615385</v>
      </c>
      <c r="CE116" s="99" t="s">
        <v>114</v>
      </c>
      <c r="CF116" s="99">
        <v>15.384615384615385</v>
      </c>
      <c r="CG116" s="99" t="s">
        <v>114</v>
      </c>
      <c r="CH116" s="99">
        <v>38.461538461538467</v>
      </c>
      <c r="CI116" s="99">
        <v>33.333333333333329</v>
      </c>
      <c r="CJ116" s="99">
        <v>76.923076923076934</v>
      </c>
      <c r="CK116" s="99">
        <v>53.333333333333329</v>
      </c>
    </row>
    <row r="117" spans="1:89">
      <c r="A117" s="97">
        <f>VLOOKUP(B117,[1]Region!A:B,2,FALSE)</f>
        <v>0</v>
      </c>
      <c r="B117" s="98" t="s">
        <v>179</v>
      </c>
      <c r="C117" s="99">
        <v>92.307692307692307</v>
      </c>
      <c r="D117" s="99">
        <v>57.264957264957268</v>
      </c>
      <c r="E117" s="99">
        <v>92.307692307692307</v>
      </c>
      <c r="F117" s="99">
        <v>52.136752136752136</v>
      </c>
      <c r="G117" s="99">
        <v>92.307692307692307</v>
      </c>
      <c r="H117" s="99">
        <v>54.700854700854705</v>
      </c>
      <c r="I117" s="99">
        <v>84.615384615384613</v>
      </c>
      <c r="J117" s="99">
        <v>46.296296296296298</v>
      </c>
      <c r="K117" s="99">
        <v>42.735042735042732</v>
      </c>
      <c r="L117" s="99">
        <v>30.769230769230766</v>
      </c>
      <c r="M117" s="99">
        <v>69.230769230769226</v>
      </c>
      <c r="N117" s="99">
        <v>31.313131313131315</v>
      </c>
      <c r="O117" s="99">
        <v>38.461538461538467</v>
      </c>
      <c r="P117" s="99">
        <v>22.222222222222221</v>
      </c>
      <c r="Q117" s="99">
        <v>53.846153846153847</v>
      </c>
      <c r="R117" s="99">
        <v>18.518518518518515</v>
      </c>
      <c r="S117" s="99">
        <v>20</v>
      </c>
      <c r="T117" s="99">
        <v>20.185185185185187</v>
      </c>
      <c r="U117" s="99">
        <v>23.076923076923077</v>
      </c>
      <c r="V117" s="99">
        <v>22.222222222222221</v>
      </c>
      <c r="W117" s="99">
        <v>15.384615384615385</v>
      </c>
      <c r="X117" s="99">
        <v>13.333333333333336</v>
      </c>
      <c r="Y117" s="99">
        <v>7.6923076923076925</v>
      </c>
      <c r="Z117" s="99" t="s">
        <v>114</v>
      </c>
      <c r="AA117" s="99">
        <v>7.6923076923076925</v>
      </c>
      <c r="AB117" s="99" t="s">
        <v>114</v>
      </c>
      <c r="AC117" s="99">
        <v>46.153846153846153</v>
      </c>
      <c r="AD117" s="99">
        <v>25</v>
      </c>
      <c r="AE117" s="99">
        <v>37.606837606837608</v>
      </c>
      <c r="AF117" s="99">
        <v>24.786324786324787</v>
      </c>
      <c r="AG117" s="99">
        <v>18.803418803418804</v>
      </c>
      <c r="AH117" s="99">
        <v>92.307692307692307</v>
      </c>
      <c r="AI117" s="99">
        <v>49.074074074074076</v>
      </c>
      <c r="AJ117" s="99">
        <v>53.846153846153847</v>
      </c>
      <c r="AK117" s="99">
        <v>24.691358024691358</v>
      </c>
      <c r="AL117" s="99">
        <v>30.76923076923077</v>
      </c>
      <c r="AM117" s="99">
        <v>16.666666666666664</v>
      </c>
      <c r="AN117" s="99">
        <v>23.076923076923077</v>
      </c>
      <c r="AO117" s="99" t="s">
        <v>114</v>
      </c>
      <c r="AP117" s="99">
        <v>53.846153846153847</v>
      </c>
      <c r="AQ117" s="99">
        <v>22.222222222222221</v>
      </c>
      <c r="AR117" s="99">
        <v>7.6923076923076925</v>
      </c>
      <c r="AS117" s="99" t="s">
        <v>114</v>
      </c>
      <c r="AT117" s="99">
        <v>31.623931623931625</v>
      </c>
      <c r="AU117" s="99">
        <v>38.46153846153846</v>
      </c>
      <c r="AV117" s="99">
        <v>34.18803418803418</v>
      </c>
      <c r="AW117" s="99">
        <v>74.358974358974365</v>
      </c>
      <c r="AX117" s="99">
        <v>30.769230769230766</v>
      </c>
      <c r="AY117" s="99">
        <v>11.965811965811968</v>
      </c>
      <c r="AZ117" s="99">
        <v>53.846153846153847</v>
      </c>
      <c r="BA117" s="99">
        <v>27.703703703703702</v>
      </c>
      <c r="BB117" s="99">
        <v>69.230769230769226</v>
      </c>
      <c r="BC117" s="99">
        <v>27.777777777777779</v>
      </c>
      <c r="BD117" s="99">
        <v>16.666666666666664</v>
      </c>
      <c r="BE117" s="99">
        <v>7.4074074074074083</v>
      </c>
      <c r="BF117" s="99">
        <v>75</v>
      </c>
      <c r="BG117" s="99">
        <v>38.888888888888886</v>
      </c>
      <c r="BH117" s="99">
        <v>50</v>
      </c>
      <c r="BI117" s="99">
        <v>30</v>
      </c>
      <c r="BJ117" s="99">
        <v>58.333333333333336</v>
      </c>
      <c r="BK117" s="99">
        <v>34.444444444444436</v>
      </c>
      <c r="BL117" s="99">
        <v>69.572649572649567</v>
      </c>
      <c r="BM117" s="99">
        <v>39.316239316239312</v>
      </c>
      <c r="BN117" s="99">
        <v>65.81196581196582</v>
      </c>
      <c r="BO117" s="99">
        <v>14.529914529914526</v>
      </c>
      <c r="BP117" s="99">
        <v>21.367521367521366</v>
      </c>
      <c r="BQ117" s="99">
        <v>11.111111111111111</v>
      </c>
      <c r="BR117" s="99">
        <v>31.623931623931625</v>
      </c>
      <c r="BS117" s="99">
        <v>15.74074074074074</v>
      </c>
      <c r="BT117" s="99">
        <v>18.803418803418804</v>
      </c>
      <c r="BU117" s="99">
        <v>7.6923076923076916</v>
      </c>
      <c r="BV117" s="99">
        <v>29.05982905982906</v>
      </c>
      <c r="BW117" s="99">
        <v>7.4074074074074083</v>
      </c>
      <c r="BX117" s="99">
        <v>40.455840455840452</v>
      </c>
      <c r="BY117" s="99">
        <v>53.84615384615384</v>
      </c>
      <c r="BZ117" s="99">
        <v>37.606837606837608</v>
      </c>
      <c r="CA117" s="99">
        <v>29.914529914529915</v>
      </c>
      <c r="CB117" s="99">
        <v>46.153846153846153</v>
      </c>
      <c r="CC117" s="99">
        <v>17.283950617283949</v>
      </c>
      <c r="CD117" s="99">
        <v>15.384615384615385</v>
      </c>
      <c r="CE117" s="99">
        <v>6.6666666666666679</v>
      </c>
      <c r="CF117" s="99">
        <v>0</v>
      </c>
      <c r="CG117" s="99" t="s">
        <v>114</v>
      </c>
      <c r="CH117" s="99">
        <v>23.076923076923077</v>
      </c>
      <c r="CI117" s="99">
        <v>16.666666666666664</v>
      </c>
      <c r="CJ117" s="99">
        <v>53.846153846153847</v>
      </c>
      <c r="CK117" s="99">
        <v>22.839506172839503</v>
      </c>
    </row>
    <row r="118" spans="1:89">
      <c r="A118" s="97">
        <f>VLOOKUP(B118,[1]Region!A:B,2,FALSE)</f>
        <v>0</v>
      </c>
      <c r="B118" s="98" t="s">
        <v>180</v>
      </c>
      <c r="C118" s="99">
        <v>91.666666666666657</v>
      </c>
      <c r="D118" s="99">
        <v>54.629629629629633</v>
      </c>
      <c r="E118" s="99">
        <v>100</v>
      </c>
      <c r="F118" s="99">
        <v>42.592592592592588</v>
      </c>
      <c r="G118" s="99">
        <v>91.666666666666657</v>
      </c>
      <c r="H118" s="99">
        <v>42.592592592592588</v>
      </c>
      <c r="I118" s="99">
        <v>75</v>
      </c>
      <c r="J118" s="99">
        <v>43.333333333333336</v>
      </c>
      <c r="K118" s="99">
        <v>55.555555555555557</v>
      </c>
      <c r="L118" s="99">
        <v>43.518518518518519</v>
      </c>
      <c r="M118" s="99">
        <v>81.818181818181827</v>
      </c>
      <c r="N118" s="99">
        <v>33.333333333333329</v>
      </c>
      <c r="O118" s="99">
        <v>63.636363636363633</v>
      </c>
      <c r="P118" s="99">
        <v>30.555555555555554</v>
      </c>
      <c r="Q118" s="99">
        <v>33.333333333333329</v>
      </c>
      <c r="R118" s="99" t="s">
        <v>114</v>
      </c>
      <c r="S118" s="99">
        <v>23.333333333333332</v>
      </c>
      <c r="T118" s="99">
        <v>19.68253968253968</v>
      </c>
      <c r="U118" s="99">
        <v>41.666666666666671</v>
      </c>
      <c r="V118" s="99">
        <v>19.047619047619047</v>
      </c>
      <c r="W118" s="99">
        <v>0</v>
      </c>
      <c r="X118" s="99" t="s">
        <v>114</v>
      </c>
      <c r="Y118" s="99">
        <v>33.333333333333329</v>
      </c>
      <c r="Z118" s="99">
        <v>22.222222222222221</v>
      </c>
      <c r="AA118" s="99">
        <v>16.666666666666664</v>
      </c>
      <c r="AB118" s="99" t="s">
        <v>114</v>
      </c>
      <c r="AC118" s="99">
        <v>25</v>
      </c>
      <c r="AD118" s="99">
        <v>17.777777777777779</v>
      </c>
      <c r="AE118" s="99">
        <v>45.370370370370367</v>
      </c>
      <c r="AF118" s="99">
        <v>39.81481481481481</v>
      </c>
      <c r="AG118" s="99">
        <v>45.454545454545453</v>
      </c>
      <c r="AH118" s="99">
        <v>83.333333333333343</v>
      </c>
      <c r="AI118" s="99">
        <v>53.703703703703695</v>
      </c>
      <c r="AJ118" s="99">
        <v>91.666666666666657</v>
      </c>
      <c r="AK118" s="99">
        <v>37.037037037037031</v>
      </c>
      <c r="AL118" s="99">
        <v>50</v>
      </c>
      <c r="AM118" s="99">
        <v>26.984126984126981</v>
      </c>
      <c r="AN118" s="99">
        <v>33.333333333333329</v>
      </c>
      <c r="AO118" s="99">
        <v>22.222222222222221</v>
      </c>
      <c r="AP118" s="99">
        <v>41.666666666666671</v>
      </c>
      <c r="AQ118" s="99">
        <v>24.074074074074073</v>
      </c>
      <c r="AR118" s="99">
        <v>16.666666666666664</v>
      </c>
      <c r="AS118" s="99" t="s">
        <v>114</v>
      </c>
      <c r="AT118" s="99">
        <v>50.925925925925924</v>
      </c>
      <c r="AU118" s="99">
        <v>61.111111111111107</v>
      </c>
      <c r="AV118" s="99">
        <v>45.370370370370367</v>
      </c>
      <c r="AW118" s="99">
        <v>79.629629629629619</v>
      </c>
      <c r="AX118" s="99">
        <v>54.545454545454547</v>
      </c>
      <c r="AY118" s="99">
        <v>29.292929292929291</v>
      </c>
      <c r="AZ118" s="99">
        <v>48.333333333333329</v>
      </c>
      <c r="BA118" s="99">
        <v>37.926587301587297</v>
      </c>
      <c r="BB118" s="99">
        <v>50</v>
      </c>
      <c r="BC118" s="99">
        <v>25</v>
      </c>
      <c r="BD118" s="99">
        <v>8.3333333333333321</v>
      </c>
      <c r="BE118" s="99" t="s">
        <v>114</v>
      </c>
      <c r="BF118" s="99">
        <v>75</v>
      </c>
      <c r="BG118" s="99">
        <v>45.55555555555555</v>
      </c>
      <c r="BH118" s="99">
        <v>58.333333333333336</v>
      </c>
      <c r="BI118" s="99">
        <v>43.055555555555557</v>
      </c>
      <c r="BJ118" s="99">
        <v>50</v>
      </c>
      <c r="BK118" s="99">
        <v>38.095238095238095</v>
      </c>
      <c r="BL118" s="99">
        <v>62.592592592592595</v>
      </c>
      <c r="BM118" s="99">
        <v>42.592592592592588</v>
      </c>
      <c r="BN118" s="99">
        <v>70.370370370370367</v>
      </c>
      <c r="BO118" s="99">
        <v>20.37037037037037</v>
      </c>
      <c r="BP118" s="99">
        <v>25.925925925925927</v>
      </c>
      <c r="BQ118" s="99">
        <v>27.777777777777779</v>
      </c>
      <c r="BR118" s="99">
        <v>49.074074074074076</v>
      </c>
      <c r="BS118" s="99">
        <v>38.657407407407405</v>
      </c>
      <c r="BT118" s="99">
        <v>44.444444444444443</v>
      </c>
      <c r="BU118" s="99">
        <v>26.851851851851848</v>
      </c>
      <c r="BV118" s="99">
        <v>59.259259259259252</v>
      </c>
      <c r="BW118" s="99">
        <v>24.074074074074073</v>
      </c>
      <c r="BX118" s="99">
        <v>68.827160493827151</v>
      </c>
      <c r="BY118" s="99">
        <v>79.629629629629619</v>
      </c>
      <c r="BZ118" s="99">
        <v>72.222222222222214</v>
      </c>
      <c r="CA118" s="99">
        <v>54.629629629629633</v>
      </c>
      <c r="CB118" s="99">
        <v>50</v>
      </c>
      <c r="CC118" s="99">
        <v>35.18518518518519</v>
      </c>
      <c r="CD118" s="99">
        <v>25</v>
      </c>
      <c r="CE118" s="99" t="s">
        <v>114</v>
      </c>
      <c r="CF118" s="99">
        <v>16.666666666666664</v>
      </c>
      <c r="CG118" s="99" t="s">
        <v>114</v>
      </c>
      <c r="CH118" s="99">
        <v>33.333333333333329</v>
      </c>
      <c r="CI118" s="99" t="s">
        <v>114</v>
      </c>
      <c r="CJ118" s="99">
        <v>50</v>
      </c>
      <c r="CK118" s="99">
        <v>44.444444444444443</v>
      </c>
    </row>
    <row r="119" spans="1:89">
      <c r="A119" s="97">
        <f>VLOOKUP(B119,[1]Region!A:B,2,FALSE)</f>
        <v>0</v>
      </c>
      <c r="B119" s="98" t="s">
        <v>181</v>
      </c>
      <c r="C119" s="99">
        <v>100</v>
      </c>
      <c r="D119" s="99">
        <v>69.047619047619051</v>
      </c>
      <c r="E119" s="99">
        <v>100</v>
      </c>
      <c r="F119" s="99">
        <v>53.968253968253961</v>
      </c>
      <c r="G119" s="99">
        <v>92.857142857142861</v>
      </c>
      <c r="H119" s="99">
        <v>56.410256410256402</v>
      </c>
      <c r="I119" s="99">
        <v>85.714285714285708</v>
      </c>
      <c r="J119" s="99">
        <v>50</v>
      </c>
      <c r="K119" s="99">
        <v>70.634920634920633</v>
      </c>
      <c r="L119" s="99">
        <v>46.825396825396822</v>
      </c>
      <c r="M119" s="99">
        <v>64.285714285714292</v>
      </c>
      <c r="N119" s="99">
        <v>53.086419753086417</v>
      </c>
      <c r="O119" s="99">
        <v>57.142857142857139</v>
      </c>
      <c r="P119" s="99">
        <v>29.166666666666664</v>
      </c>
      <c r="Q119" s="99">
        <v>57.142857142857139</v>
      </c>
      <c r="R119" s="99">
        <v>32.098765432098766</v>
      </c>
      <c r="S119" s="99">
        <v>32.857142857142854</v>
      </c>
      <c r="T119" s="99">
        <v>31.587301587301589</v>
      </c>
      <c r="U119" s="99">
        <v>42.857142857142854</v>
      </c>
      <c r="V119" s="99">
        <v>28.571428571428573</v>
      </c>
      <c r="W119" s="99">
        <v>14.285714285714285</v>
      </c>
      <c r="X119" s="99" t="s">
        <v>114</v>
      </c>
      <c r="Y119" s="99">
        <v>28.571428571428569</v>
      </c>
      <c r="Z119" s="99">
        <v>31.111111111111107</v>
      </c>
      <c r="AA119" s="99">
        <v>35.714285714285715</v>
      </c>
      <c r="AB119" s="99">
        <v>31.481481481481481</v>
      </c>
      <c r="AC119" s="99">
        <v>42.857142857142854</v>
      </c>
      <c r="AD119" s="99">
        <v>35.18518518518519</v>
      </c>
      <c r="AE119" s="99">
        <v>41.269841269841272</v>
      </c>
      <c r="AF119" s="99">
        <v>28.571428571428573</v>
      </c>
      <c r="AG119" s="99">
        <v>38.888888888888886</v>
      </c>
      <c r="AH119" s="99">
        <v>100</v>
      </c>
      <c r="AI119" s="99">
        <v>61.111111111111107</v>
      </c>
      <c r="AJ119" s="99">
        <v>84.615384615384613</v>
      </c>
      <c r="AK119" s="99">
        <v>48.148148148148145</v>
      </c>
      <c r="AL119" s="99">
        <v>61.53846153846154</v>
      </c>
      <c r="AM119" s="99">
        <v>42.222222222222221</v>
      </c>
      <c r="AN119" s="99">
        <v>50</v>
      </c>
      <c r="AO119" s="99">
        <v>50</v>
      </c>
      <c r="AP119" s="99">
        <v>38.461538461538467</v>
      </c>
      <c r="AQ119" s="99">
        <v>39.682539682539677</v>
      </c>
      <c r="AR119" s="99">
        <v>8.3333333333333321</v>
      </c>
      <c r="AS119" s="99" t="s">
        <v>114</v>
      </c>
      <c r="AT119" s="99">
        <v>57.936507936507937</v>
      </c>
      <c r="AU119" s="99">
        <v>52.38095238095238</v>
      </c>
      <c r="AV119" s="99">
        <v>38.095238095238095</v>
      </c>
      <c r="AW119" s="99">
        <v>80.952380952380963</v>
      </c>
      <c r="AX119" s="99">
        <v>46.031746031746032</v>
      </c>
      <c r="AY119" s="99">
        <v>36.507936507936506</v>
      </c>
      <c r="AZ119" s="99">
        <v>49.450549450549445</v>
      </c>
      <c r="BA119" s="99">
        <v>43.333333333333329</v>
      </c>
      <c r="BB119" s="99">
        <v>71.428571428571431</v>
      </c>
      <c r="BC119" s="99">
        <v>34.444444444444436</v>
      </c>
      <c r="BD119" s="99">
        <v>14.285714285714285</v>
      </c>
      <c r="BE119" s="99" t="s">
        <v>114</v>
      </c>
      <c r="BF119" s="99">
        <v>53.846153846153847</v>
      </c>
      <c r="BG119" s="99">
        <v>51.388888888888886</v>
      </c>
      <c r="BH119" s="99">
        <v>53.846153846153847</v>
      </c>
      <c r="BI119" s="99">
        <v>44.444444444444443</v>
      </c>
      <c r="BJ119" s="99">
        <v>53.846153846153847</v>
      </c>
      <c r="BK119" s="99">
        <v>43.055555555555557</v>
      </c>
      <c r="BL119" s="99">
        <v>62.063492063492063</v>
      </c>
      <c r="BM119" s="99">
        <v>36.507936507936506</v>
      </c>
      <c r="BN119" s="99">
        <v>66.666666666666657</v>
      </c>
      <c r="BO119" s="99">
        <v>20.634920634920636</v>
      </c>
      <c r="BP119" s="99">
        <v>30.158730158730158</v>
      </c>
      <c r="BQ119" s="99">
        <v>35.714285714285715</v>
      </c>
      <c r="BR119" s="99">
        <v>42.857142857142854</v>
      </c>
      <c r="BS119" s="99">
        <v>41.86507936507936</v>
      </c>
      <c r="BT119" s="99">
        <v>48.412698412698404</v>
      </c>
      <c r="BU119" s="99">
        <v>24.603174603174605</v>
      </c>
      <c r="BV119" s="99">
        <v>50.793650793650791</v>
      </c>
      <c r="BW119" s="99">
        <v>43.650793650793652</v>
      </c>
      <c r="BX119" s="99">
        <v>72.486772486772495</v>
      </c>
      <c r="BY119" s="99">
        <v>82.539682539682545</v>
      </c>
      <c r="BZ119" s="99">
        <v>72.222222222222214</v>
      </c>
      <c r="CA119" s="99">
        <v>62.698412698412703</v>
      </c>
      <c r="CB119" s="99">
        <v>64.285714285714292</v>
      </c>
      <c r="CC119" s="99">
        <v>38.271604938271608</v>
      </c>
      <c r="CD119" s="99">
        <v>23.076923076923077</v>
      </c>
      <c r="CE119" s="99">
        <v>15.555555555555554</v>
      </c>
      <c r="CF119" s="99">
        <v>25</v>
      </c>
      <c r="CG119" s="99" t="s">
        <v>114</v>
      </c>
      <c r="CH119" s="99">
        <v>42.857142857142854</v>
      </c>
      <c r="CI119" s="99">
        <v>26.984126984126981</v>
      </c>
      <c r="CJ119" s="99">
        <v>58.333333333333336</v>
      </c>
      <c r="CK119" s="99">
        <v>33.333333333333329</v>
      </c>
    </row>
    <row r="120" spans="1:89">
      <c r="A120" s="97">
        <f>VLOOKUP(B120,[1]Region!A:B,2,FALSE)</f>
        <v>0</v>
      </c>
      <c r="B120" s="98" t="s">
        <v>198</v>
      </c>
      <c r="C120" s="99" t="s">
        <v>114</v>
      </c>
      <c r="D120" s="99" t="s">
        <v>114</v>
      </c>
      <c r="E120" s="99" t="s">
        <v>114</v>
      </c>
      <c r="F120" s="99" t="s">
        <v>114</v>
      </c>
      <c r="G120" s="99" t="s">
        <v>114</v>
      </c>
      <c r="H120" s="99" t="s">
        <v>114</v>
      </c>
      <c r="I120" s="99" t="s">
        <v>114</v>
      </c>
      <c r="J120" s="99" t="s">
        <v>114</v>
      </c>
      <c r="K120" s="99" t="s">
        <v>114</v>
      </c>
      <c r="L120" s="99" t="s">
        <v>114</v>
      </c>
      <c r="M120" s="99" t="s">
        <v>114</v>
      </c>
      <c r="N120" s="99" t="s">
        <v>114</v>
      </c>
      <c r="O120" s="99" t="s">
        <v>114</v>
      </c>
      <c r="P120" s="99" t="s">
        <v>114</v>
      </c>
      <c r="Q120" s="99" t="s">
        <v>114</v>
      </c>
      <c r="R120" s="99" t="s">
        <v>114</v>
      </c>
      <c r="S120" s="99" t="s">
        <v>114</v>
      </c>
      <c r="T120" s="99" t="s">
        <v>114</v>
      </c>
      <c r="U120" s="99" t="s">
        <v>114</v>
      </c>
      <c r="V120" s="99" t="s">
        <v>114</v>
      </c>
      <c r="W120" s="99" t="s">
        <v>114</v>
      </c>
      <c r="X120" s="99" t="s">
        <v>114</v>
      </c>
      <c r="Y120" s="99" t="s">
        <v>114</v>
      </c>
      <c r="Z120" s="99" t="s">
        <v>114</v>
      </c>
      <c r="AA120" s="99" t="s">
        <v>114</v>
      </c>
      <c r="AB120" s="99" t="s">
        <v>114</v>
      </c>
      <c r="AC120" s="99" t="s">
        <v>114</v>
      </c>
      <c r="AD120" s="99" t="s">
        <v>114</v>
      </c>
      <c r="AE120" s="99" t="s">
        <v>114</v>
      </c>
      <c r="AF120" s="99" t="s">
        <v>114</v>
      </c>
      <c r="AG120" s="99" t="s">
        <v>114</v>
      </c>
      <c r="AH120" s="99" t="s">
        <v>114</v>
      </c>
      <c r="AI120" s="99" t="s">
        <v>114</v>
      </c>
      <c r="AJ120" s="99" t="s">
        <v>114</v>
      </c>
      <c r="AK120" s="99" t="s">
        <v>114</v>
      </c>
      <c r="AL120" s="99" t="s">
        <v>114</v>
      </c>
      <c r="AM120" s="99" t="s">
        <v>114</v>
      </c>
      <c r="AN120" s="99" t="s">
        <v>114</v>
      </c>
      <c r="AO120" s="99" t="s">
        <v>114</v>
      </c>
      <c r="AP120" s="99" t="s">
        <v>114</v>
      </c>
      <c r="AQ120" s="99" t="s">
        <v>114</v>
      </c>
      <c r="AR120" s="99" t="s">
        <v>114</v>
      </c>
      <c r="AS120" s="99" t="s">
        <v>114</v>
      </c>
      <c r="AT120" s="99" t="s">
        <v>114</v>
      </c>
      <c r="AU120" s="99" t="s">
        <v>114</v>
      </c>
      <c r="AV120" s="99" t="s">
        <v>114</v>
      </c>
      <c r="AW120" s="99" t="s">
        <v>114</v>
      </c>
      <c r="AX120" s="99" t="s">
        <v>114</v>
      </c>
      <c r="AY120" s="99" t="s">
        <v>114</v>
      </c>
      <c r="AZ120" s="99" t="s">
        <v>114</v>
      </c>
      <c r="BA120" s="99" t="s">
        <v>114</v>
      </c>
      <c r="BB120" s="99" t="s">
        <v>114</v>
      </c>
      <c r="BC120" s="99" t="s">
        <v>114</v>
      </c>
      <c r="BD120" s="99" t="s">
        <v>114</v>
      </c>
      <c r="BE120" s="99" t="s">
        <v>114</v>
      </c>
      <c r="BF120" s="99" t="s">
        <v>114</v>
      </c>
      <c r="BG120" s="99" t="s">
        <v>114</v>
      </c>
      <c r="BH120" s="99" t="s">
        <v>114</v>
      </c>
      <c r="BI120" s="99" t="s">
        <v>114</v>
      </c>
      <c r="BJ120" s="99" t="s">
        <v>114</v>
      </c>
      <c r="BK120" s="99" t="s">
        <v>114</v>
      </c>
      <c r="BL120" s="99" t="s">
        <v>114</v>
      </c>
      <c r="BM120" s="99" t="s">
        <v>114</v>
      </c>
      <c r="BN120" s="99" t="s">
        <v>114</v>
      </c>
      <c r="BO120" s="99" t="s">
        <v>114</v>
      </c>
      <c r="BP120" s="99" t="s">
        <v>114</v>
      </c>
      <c r="BQ120" s="99" t="s">
        <v>114</v>
      </c>
      <c r="BR120" s="99" t="s">
        <v>114</v>
      </c>
      <c r="BS120" s="99" t="s">
        <v>114</v>
      </c>
      <c r="BT120" s="99" t="s">
        <v>114</v>
      </c>
      <c r="BU120" s="99" t="s">
        <v>114</v>
      </c>
      <c r="BV120" s="99" t="s">
        <v>114</v>
      </c>
      <c r="BW120" s="99" t="s">
        <v>114</v>
      </c>
      <c r="BX120" s="99" t="s">
        <v>114</v>
      </c>
      <c r="BY120" s="99" t="s">
        <v>114</v>
      </c>
      <c r="BZ120" s="99" t="s">
        <v>114</v>
      </c>
      <c r="CA120" s="99" t="s">
        <v>114</v>
      </c>
      <c r="CB120" s="99" t="s">
        <v>114</v>
      </c>
      <c r="CC120" s="99" t="s">
        <v>114</v>
      </c>
      <c r="CD120" s="99" t="s">
        <v>114</v>
      </c>
      <c r="CE120" s="99" t="s">
        <v>114</v>
      </c>
      <c r="CF120" s="99" t="s">
        <v>114</v>
      </c>
      <c r="CG120" s="99" t="s">
        <v>114</v>
      </c>
      <c r="CH120" s="99" t="s">
        <v>114</v>
      </c>
      <c r="CI120" s="99" t="s">
        <v>114</v>
      </c>
      <c r="CJ120" s="99" t="s">
        <v>114</v>
      </c>
      <c r="CK120" s="99" t="s">
        <v>114</v>
      </c>
    </row>
    <row r="121" spans="1:89">
      <c r="A121" s="97" t="str">
        <f>VLOOKUP(B121,[1]Region!A:B,2,FALSE)</f>
        <v>ASIA</v>
      </c>
      <c r="B121" s="98" t="s">
        <v>149</v>
      </c>
      <c r="C121" s="99" t="s">
        <v>114</v>
      </c>
      <c r="D121" s="99" t="s">
        <v>114</v>
      </c>
      <c r="E121" s="99" t="s">
        <v>114</v>
      </c>
      <c r="F121" s="99" t="s">
        <v>114</v>
      </c>
      <c r="G121" s="99" t="s">
        <v>114</v>
      </c>
      <c r="H121" s="99" t="s">
        <v>114</v>
      </c>
      <c r="I121" s="99" t="s">
        <v>114</v>
      </c>
      <c r="J121" s="99" t="s">
        <v>114</v>
      </c>
      <c r="K121" s="99" t="s">
        <v>114</v>
      </c>
      <c r="L121" s="99" t="s">
        <v>114</v>
      </c>
      <c r="M121" s="99" t="s">
        <v>114</v>
      </c>
      <c r="N121" s="99" t="s">
        <v>114</v>
      </c>
      <c r="O121" s="99" t="s">
        <v>114</v>
      </c>
      <c r="P121" s="99" t="s">
        <v>114</v>
      </c>
      <c r="Q121" s="99" t="s">
        <v>114</v>
      </c>
      <c r="R121" s="99" t="s">
        <v>114</v>
      </c>
      <c r="S121" s="99" t="s">
        <v>114</v>
      </c>
      <c r="T121" s="99" t="s">
        <v>114</v>
      </c>
      <c r="U121" s="99" t="s">
        <v>114</v>
      </c>
      <c r="V121" s="99" t="s">
        <v>114</v>
      </c>
      <c r="W121" s="99" t="s">
        <v>114</v>
      </c>
      <c r="X121" s="99" t="s">
        <v>114</v>
      </c>
      <c r="Y121" s="99" t="s">
        <v>114</v>
      </c>
      <c r="Z121" s="99" t="s">
        <v>114</v>
      </c>
      <c r="AA121" s="99" t="s">
        <v>114</v>
      </c>
      <c r="AB121" s="99" t="s">
        <v>114</v>
      </c>
      <c r="AC121" s="99" t="s">
        <v>114</v>
      </c>
      <c r="AD121" s="99" t="s">
        <v>114</v>
      </c>
      <c r="AE121" s="99" t="s">
        <v>114</v>
      </c>
      <c r="AF121" s="99" t="s">
        <v>114</v>
      </c>
      <c r="AG121" s="99" t="s">
        <v>114</v>
      </c>
      <c r="AH121" s="99" t="s">
        <v>114</v>
      </c>
      <c r="AI121" s="99" t="s">
        <v>114</v>
      </c>
      <c r="AJ121" s="99" t="s">
        <v>114</v>
      </c>
      <c r="AK121" s="99" t="s">
        <v>114</v>
      </c>
      <c r="AL121" s="99" t="s">
        <v>114</v>
      </c>
      <c r="AM121" s="99" t="s">
        <v>114</v>
      </c>
      <c r="AN121" s="99" t="s">
        <v>114</v>
      </c>
      <c r="AO121" s="99" t="s">
        <v>114</v>
      </c>
      <c r="AP121" s="99" t="s">
        <v>114</v>
      </c>
      <c r="AQ121" s="99" t="s">
        <v>114</v>
      </c>
      <c r="AR121" s="99" t="s">
        <v>114</v>
      </c>
      <c r="AS121" s="99" t="s">
        <v>114</v>
      </c>
      <c r="AT121" s="99" t="s">
        <v>114</v>
      </c>
      <c r="AU121" s="99" t="s">
        <v>114</v>
      </c>
      <c r="AV121" s="99" t="s">
        <v>114</v>
      </c>
      <c r="AW121" s="99" t="s">
        <v>114</v>
      </c>
      <c r="AX121" s="99" t="s">
        <v>114</v>
      </c>
      <c r="AY121" s="99" t="s">
        <v>114</v>
      </c>
      <c r="AZ121" s="99" t="s">
        <v>114</v>
      </c>
      <c r="BA121" s="99" t="s">
        <v>114</v>
      </c>
      <c r="BB121" s="99" t="s">
        <v>114</v>
      </c>
      <c r="BC121" s="99" t="s">
        <v>114</v>
      </c>
      <c r="BD121" s="99" t="s">
        <v>114</v>
      </c>
      <c r="BE121" s="99" t="s">
        <v>114</v>
      </c>
      <c r="BF121" s="99" t="s">
        <v>114</v>
      </c>
      <c r="BG121" s="99" t="s">
        <v>114</v>
      </c>
      <c r="BH121" s="99" t="s">
        <v>114</v>
      </c>
      <c r="BI121" s="99" t="s">
        <v>114</v>
      </c>
      <c r="BJ121" s="99" t="s">
        <v>114</v>
      </c>
      <c r="BK121" s="99" t="s">
        <v>114</v>
      </c>
      <c r="BL121" s="99" t="s">
        <v>114</v>
      </c>
      <c r="BM121" s="99" t="s">
        <v>114</v>
      </c>
      <c r="BN121" s="99" t="s">
        <v>114</v>
      </c>
      <c r="BO121" s="99" t="s">
        <v>114</v>
      </c>
      <c r="BP121" s="99" t="s">
        <v>114</v>
      </c>
      <c r="BQ121" s="99" t="s">
        <v>114</v>
      </c>
      <c r="BR121" s="99" t="s">
        <v>114</v>
      </c>
      <c r="BS121" s="99" t="s">
        <v>114</v>
      </c>
      <c r="BT121" s="99" t="s">
        <v>114</v>
      </c>
      <c r="BU121" s="99" t="s">
        <v>114</v>
      </c>
      <c r="BV121" s="99" t="s">
        <v>114</v>
      </c>
      <c r="BW121" s="99" t="s">
        <v>114</v>
      </c>
      <c r="BX121" s="99" t="s">
        <v>114</v>
      </c>
      <c r="BY121" s="99" t="s">
        <v>114</v>
      </c>
      <c r="BZ121" s="99" t="s">
        <v>114</v>
      </c>
      <c r="CA121" s="99" t="s">
        <v>114</v>
      </c>
      <c r="CB121" s="99" t="s">
        <v>114</v>
      </c>
      <c r="CC121" s="99" t="s">
        <v>114</v>
      </c>
      <c r="CD121" s="99" t="s">
        <v>114</v>
      </c>
      <c r="CE121" s="99" t="s">
        <v>114</v>
      </c>
      <c r="CF121" s="99" t="s">
        <v>114</v>
      </c>
      <c r="CG121" s="99" t="s">
        <v>114</v>
      </c>
      <c r="CH121" s="99" t="s">
        <v>114</v>
      </c>
      <c r="CI121" s="99" t="s">
        <v>114</v>
      </c>
      <c r="CJ121" s="99" t="s">
        <v>114</v>
      </c>
      <c r="CK121" s="99" t="s">
        <v>114</v>
      </c>
    </row>
    <row r="122" spans="1:89">
      <c r="A122" s="97" t="s">
        <v>112</v>
      </c>
      <c r="B122" s="98" t="s">
        <v>113</v>
      </c>
      <c r="C122" s="99" t="s">
        <v>114</v>
      </c>
      <c r="D122" s="99" t="s">
        <v>114</v>
      </c>
      <c r="E122" s="99" t="s">
        <v>114</v>
      </c>
      <c r="F122" s="99" t="s">
        <v>114</v>
      </c>
      <c r="G122" s="99" t="s">
        <v>114</v>
      </c>
      <c r="H122" s="99" t="s">
        <v>114</v>
      </c>
      <c r="I122" s="99" t="s">
        <v>114</v>
      </c>
      <c r="J122" s="99" t="s">
        <v>114</v>
      </c>
      <c r="K122" s="99" t="s">
        <v>114</v>
      </c>
      <c r="L122" s="99" t="s">
        <v>114</v>
      </c>
      <c r="M122" s="99" t="s">
        <v>114</v>
      </c>
      <c r="N122" s="99" t="s">
        <v>114</v>
      </c>
      <c r="O122" s="99" t="s">
        <v>114</v>
      </c>
      <c r="P122" s="99" t="s">
        <v>114</v>
      </c>
      <c r="Q122" s="99" t="s">
        <v>114</v>
      </c>
      <c r="R122" s="99" t="s">
        <v>114</v>
      </c>
      <c r="S122" s="99" t="s">
        <v>114</v>
      </c>
      <c r="T122" s="99" t="s">
        <v>114</v>
      </c>
      <c r="U122" s="99" t="s">
        <v>114</v>
      </c>
      <c r="V122" s="99" t="s">
        <v>114</v>
      </c>
      <c r="W122" s="99" t="s">
        <v>114</v>
      </c>
      <c r="X122" s="99" t="s">
        <v>114</v>
      </c>
      <c r="Y122" s="99" t="s">
        <v>114</v>
      </c>
      <c r="Z122" s="99" t="s">
        <v>114</v>
      </c>
      <c r="AA122" s="99" t="s">
        <v>114</v>
      </c>
      <c r="AB122" s="99" t="s">
        <v>114</v>
      </c>
      <c r="AC122" s="99" t="s">
        <v>114</v>
      </c>
      <c r="AD122" s="99" t="s">
        <v>114</v>
      </c>
      <c r="AE122" s="99" t="s">
        <v>114</v>
      </c>
      <c r="AF122" s="99" t="s">
        <v>114</v>
      </c>
      <c r="AG122" s="99" t="s">
        <v>114</v>
      </c>
      <c r="AH122" s="99" t="s">
        <v>114</v>
      </c>
      <c r="AI122" s="99" t="s">
        <v>114</v>
      </c>
      <c r="AJ122" s="99" t="s">
        <v>114</v>
      </c>
      <c r="AK122" s="99" t="s">
        <v>114</v>
      </c>
      <c r="AL122" s="99" t="s">
        <v>114</v>
      </c>
      <c r="AM122" s="99" t="s">
        <v>114</v>
      </c>
      <c r="AN122" s="99" t="s">
        <v>114</v>
      </c>
      <c r="AO122" s="99" t="s">
        <v>114</v>
      </c>
      <c r="AP122" s="99" t="s">
        <v>114</v>
      </c>
      <c r="AQ122" s="99" t="s">
        <v>114</v>
      </c>
      <c r="AR122" s="99" t="s">
        <v>114</v>
      </c>
      <c r="AS122" s="99" t="s">
        <v>114</v>
      </c>
      <c r="AT122" s="99" t="s">
        <v>114</v>
      </c>
      <c r="AU122" s="99" t="s">
        <v>114</v>
      </c>
      <c r="AV122" s="99" t="s">
        <v>114</v>
      </c>
      <c r="AW122" s="99" t="s">
        <v>114</v>
      </c>
      <c r="AX122" s="99" t="s">
        <v>114</v>
      </c>
      <c r="AY122" s="99" t="s">
        <v>114</v>
      </c>
      <c r="AZ122" s="99" t="s">
        <v>114</v>
      </c>
      <c r="BA122" s="99" t="s">
        <v>114</v>
      </c>
      <c r="BB122" s="99" t="s">
        <v>114</v>
      </c>
      <c r="BC122" s="99" t="s">
        <v>114</v>
      </c>
      <c r="BD122" s="99" t="s">
        <v>114</v>
      </c>
      <c r="BE122" s="99" t="s">
        <v>114</v>
      </c>
      <c r="BF122" s="99" t="s">
        <v>114</v>
      </c>
      <c r="BG122" s="99" t="s">
        <v>114</v>
      </c>
      <c r="BH122" s="99" t="s">
        <v>114</v>
      </c>
      <c r="BI122" s="99" t="s">
        <v>114</v>
      </c>
      <c r="BJ122" s="99" t="s">
        <v>114</v>
      </c>
      <c r="BK122" s="99" t="s">
        <v>114</v>
      </c>
      <c r="BL122" s="99" t="s">
        <v>114</v>
      </c>
      <c r="BM122" s="99" t="s">
        <v>114</v>
      </c>
      <c r="BN122" s="99" t="s">
        <v>114</v>
      </c>
      <c r="BO122" s="99" t="s">
        <v>114</v>
      </c>
      <c r="BP122" s="99" t="s">
        <v>114</v>
      </c>
      <c r="BQ122" s="99" t="s">
        <v>114</v>
      </c>
      <c r="BR122" s="99" t="s">
        <v>114</v>
      </c>
      <c r="BS122" s="99" t="s">
        <v>114</v>
      </c>
      <c r="BT122" s="99" t="s">
        <v>114</v>
      </c>
      <c r="BU122" s="99" t="s">
        <v>114</v>
      </c>
      <c r="BV122" s="99" t="s">
        <v>114</v>
      </c>
      <c r="BW122" s="99" t="s">
        <v>114</v>
      </c>
      <c r="BX122" s="99" t="s">
        <v>114</v>
      </c>
      <c r="BY122" s="99" t="s">
        <v>114</v>
      </c>
      <c r="BZ122" s="99" t="s">
        <v>114</v>
      </c>
      <c r="CA122" s="99" t="s">
        <v>114</v>
      </c>
      <c r="CB122" s="99" t="s">
        <v>114</v>
      </c>
      <c r="CC122" s="99" t="s">
        <v>114</v>
      </c>
      <c r="CD122" s="99" t="s">
        <v>114</v>
      </c>
      <c r="CE122" s="99" t="s">
        <v>114</v>
      </c>
      <c r="CF122" s="99" t="s">
        <v>114</v>
      </c>
      <c r="CG122" s="99" t="s">
        <v>114</v>
      </c>
      <c r="CH122" s="99" t="s">
        <v>114</v>
      </c>
      <c r="CI122" s="99" t="s">
        <v>114</v>
      </c>
      <c r="CJ122" s="99" t="s">
        <v>114</v>
      </c>
      <c r="CK122" s="99" t="s">
        <v>114</v>
      </c>
    </row>
    <row r="123" spans="1:89">
      <c r="A123" s="97" t="s">
        <v>127</v>
      </c>
      <c r="B123" s="98" t="s">
        <v>195</v>
      </c>
      <c r="C123" s="99" t="s">
        <v>114</v>
      </c>
      <c r="D123" s="99" t="s">
        <v>114</v>
      </c>
      <c r="E123" s="99" t="s">
        <v>114</v>
      </c>
      <c r="F123" s="99" t="s">
        <v>114</v>
      </c>
      <c r="G123" s="99" t="s">
        <v>114</v>
      </c>
      <c r="H123" s="99" t="s">
        <v>114</v>
      </c>
      <c r="I123" s="99" t="s">
        <v>114</v>
      </c>
      <c r="J123" s="99" t="s">
        <v>114</v>
      </c>
      <c r="K123" s="99" t="s">
        <v>114</v>
      </c>
      <c r="L123" s="99" t="s">
        <v>114</v>
      </c>
      <c r="M123" s="99" t="s">
        <v>114</v>
      </c>
      <c r="N123" s="99" t="s">
        <v>114</v>
      </c>
      <c r="O123" s="99" t="s">
        <v>114</v>
      </c>
      <c r="P123" s="99" t="s">
        <v>114</v>
      </c>
      <c r="Q123" s="99" t="s">
        <v>114</v>
      </c>
      <c r="R123" s="99" t="s">
        <v>114</v>
      </c>
      <c r="S123" s="99" t="s">
        <v>114</v>
      </c>
      <c r="T123" s="99" t="s">
        <v>114</v>
      </c>
      <c r="U123" s="99" t="s">
        <v>114</v>
      </c>
      <c r="V123" s="99" t="s">
        <v>114</v>
      </c>
      <c r="W123" s="99" t="s">
        <v>114</v>
      </c>
      <c r="X123" s="99" t="s">
        <v>114</v>
      </c>
      <c r="Y123" s="99" t="s">
        <v>114</v>
      </c>
      <c r="Z123" s="99" t="s">
        <v>114</v>
      </c>
      <c r="AA123" s="99" t="s">
        <v>114</v>
      </c>
      <c r="AB123" s="99" t="s">
        <v>114</v>
      </c>
      <c r="AC123" s="99" t="s">
        <v>114</v>
      </c>
      <c r="AD123" s="99" t="s">
        <v>114</v>
      </c>
      <c r="AE123" s="99" t="s">
        <v>114</v>
      </c>
      <c r="AF123" s="99" t="s">
        <v>114</v>
      </c>
      <c r="AG123" s="99" t="s">
        <v>114</v>
      </c>
      <c r="AH123" s="99" t="s">
        <v>114</v>
      </c>
      <c r="AI123" s="99" t="s">
        <v>114</v>
      </c>
      <c r="AJ123" s="99" t="s">
        <v>114</v>
      </c>
      <c r="AK123" s="99" t="s">
        <v>114</v>
      </c>
      <c r="AL123" s="99" t="s">
        <v>114</v>
      </c>
      <c r="AM123" s="99" t="s">
        <v>114</v>
      </c>
      <c r="AN123" s="99" t="s">
        <v>114</v>
      </c>
      <c r="AO123" s="99" t="s">
        <v>114</v>
      </c>
      <c r="AP123" s="99" t="s">
        <v>114</v>
      </c>
      <c r="AQ123" s="99" t="s">
        <v>114</v>
      </c>
      <c r="AR123" s="99" t="s">
        <v>114</v>
      </c>
      <c r="AS123" s="99" t="s">
        <v>114</v>
      </c>
      <c r="AT123" s="99" t="s">
        <v>114</v>
      </c>
      <c r="AU123" s="99" t="s">
        <v>114</v>
      </c>
      <c r="AV123" s="99" t="s">
        <v>114</v>
      </c>
      <c r="AW123" s="99" t="s">
        <v>114</v>
      </c>
      <c r="AX123" s="99" t="s">
        <v>114</v>
      </c>
      <c r="AY123" s="99" t="s">
        <v>114</v>
      </c>
      <c r="AZ123" s="99" t="s">
        <v>114</v>
      </c>
      <c r="BA123" s="99" t="s">
        <v>114</v>
      </c>
      <c r="BB123" s="99" t="s">
        <v>114</v>
      </c>
      <c r="BC123" s="99" t="s">
        <v>114</v>
      </c>
      <c r="BD123" s="99" t="s">
        <v>114</v>
      </c>
      <c r="BE123" s="99" t="s">
        <v>114</v>
      </c>
      <c r="BF123" s="99" t="s">
        <v>114</v>
      </c>
      <c r="BG123" s="99" t="s">
        <v>114</v>
      </c>
      <c r="BH123" s="99" t="s">
        <v>114</v>
      </c>
      <c r="BI123" s="99" t="s">
        <v>114</v>
      </c>
      <c r="BJ123" s="99" t="s">
        <v>114</v>
      </c>
      <c r="BK123" s="99" t="s">
        <v>114</v>
      </c>
      <c r="BL123" s="99" t="s">
        <v>114</v>
      </c>
      <c r="BM123" s="99" t="s">
        <v>114</v>
      </c>
      <c r="BN123" s="99" t="s">
        <v>114</v>
      </c>
      <c r="BO123" s="99" t="s">
        <v>114</v>
      </c>
      <c r="BP123" s="99" t="s">
        <v>114</v>
      </c>
      <c r="BQ123" s="99" t="s">
        <v>114</v>
      </c>
      <c r="BR123" s="99" t="s">
        <v>114</v>
      </c>
      <c r="BS123" s="99" t="s">
        <v>114</v>
      </c>
      <c r="BT123" s="99" t="s">
        <v>114</v>
      </c>
      <c r="BU123" s="99" t="s">
        <v>114</v>
      </c>
      <c r="BV123" s="99" t="s">
        <v>114</v>
      </c>
      <c r="BW123" s="99" t="s">
        <v>114</v>
      </c>
      <c r="BX123" s="99" t="s">
        <v>114</v>
      </c>
      <c r="BY123" s="99" t="s">
        <v>114</v>
      </c>
      <c r="BZ123" s="99" t="s">
        <v>114</v>
      </c>
      <c r="CA123" s="99" t="s">
        <v>114</v>
      </c>
      <c r="CB123" s="99" t="s">
        <v>114</v>
      </c>
      <c r="CC123" s="99" t="s">
        <v>114</v>
      </c>
      <c r="CD123" s="99" t="s">
        <v>114</v>
      </c>
      <c r="CE123" s="99" t="s">
        <v>114</v>
      </c>
      <c r="CF123" s="99" t="s">
        <v>114</v>
      </c>
      <c r="CG123" s="99" t="s">
        <v>114</v>
      </c>
      <c r="CH123" s="99" t="s">
        <v>114</v>
      </c>
      <c r="CI123" s="99" t="s">
        <v>114</v>
      </c>
      <c r="CJ123" s="99" t="s">
        <v>114</v>
      </c>
      <c r="CK123" s="99" t="s">
        <v>114</v>
      </c>
    </row>
    <row r="124" spans="1:89">
      <c r="A124" s="97" t="s">
        <v>110</v>
      </c>
      <c r="B124" s="98" t="s">
        <v>202</v>
      </c>
      <c r="C124" s="99" t="s">
        <v>114</v>
      </c>
      <c r="D124" s="99" t="s">
        <v>114</v>
      </c>
      <c r="E124" s="99" t="s">
        <v>114</v>
      </c>
      <c r="F124" s="99" t="s">
        <v>114</v>
      </c>
      <c r="G124" s="99" t="s">
        <v>114</v>
      </c>
      <c r="H124" s="99" t="s">
        <v>114</v>
      </c>
      <c r="I124" s="99" t="s">
        <v>114</v>
      </c>
      <c r="J124" s="99" t="s">
        <v>114</v>
      </c>
      <c r="K124" s="99" t="s">
        <v>114</v>
      </c>
      <c r="L124" s="99" t="s">
        <v>114</v>
      </c>
      <c r="M124" s="99" t="s">
        <v>114</v>
      </c>
      <c r="N124" s="99" t="s">
        <v>114</v>
      </c>
      <c r="O124" s="99" t="s">
        <v>114</v>
      </c>
      <c r="P124" s="99" t="s">
        <v>114</v>
      </c>
      <c r="Q124" s="99" t="s">
        <v>114</v>
      </c>
      <c r="R124" s="99" t="s">
        <v>114</v>
      </c>
      <c r="S124" s="99" t="s">
        <v>114</v>
      </c>
      <c r="T124" s="99" t="s">
        <v>114</v>
      </c>
      <c r="U124" s="99" t="s">
        <v>114</v>
      </c>
      <c r="V124" s="99" t="s">
        <v>114</v>
      </c>
      <c r="W124" s="99" t="s">
        <v>114</v>
      </c>
      <c r="X124" s="99" t="s">
        <v>114</v>
      </c>
      <c r="Y124" s="99" t="s">
        <v>114</v>
      </c>
      <c r="Z124" s="99" t="s">
        <v>114</v>
      </c>
      <c r="AA124" s="99" t="s">
        <v>114</v>
      </c>
      <c r="AB124" s="99" t="s">
        <v>114</v>
      </c>
      <c r="AC124" s="99" t="s">
        <v>114</v>
      </c>
      <c r="AD124" s="99" t="s">
        <v>114</v>
      </c>
      <c r="AE124" s="99" t="s">
        <v>114</v>
      </c>
      <c r="AF124" s="99" t="s">
        <v>114</v>
      </c>
      <c r="AG124" s="99" t="s">
        <v>114</v>
      </c>
      <c r="AH124" s="99" t="s">
        <v>114</v>
      </c>
      <c r="AI124" s="99" t="s">
        <v>114</v>
      </c>
      <c r="AJ124" s="99" t="s">
        <v>114</v>
      </c>
      <c r="AK124" s="99" t="s">
        <v>114</v>
      </c>
      <c r="AL124" s="99" t="s">
        <v>114</v>
      </c>
      <c r="AM124" s="99" t="s">
        <v>114</v>
      </c>
      <c r="AN124" s="99" t="s">
        <v>114</v>
      </c>
      <c r="AO124" s="99" t="s">
        <v>114</v>
      </c>
      <c r="AP124" s="99" t="s">
        <v>114</v>
      </c>
      <c r="AQ124" s="99" t="s">
        <v>114</v>
      </c>
      <c r="AR124" s="99" t="s">
        <v>114</v>
      </c>
      <c r="AS124" s="99" t="s">
        <v>114</v>
      </c>
      <c r="AT124" s="99" t="s">
        <v>114</v>
      </c>
      <c r="AU124" s="99" t="s">
        <v>114</v>
      </c>
      <c r="AV124" s="99" t="s">
        <v>114</v>
      </c>
      <c r="AW124" s="99" t="s">
        <v>114</v>
      </c>
      <c r="AX124" s="99" t="s">
        <v>114</v>
      </c>
      <c r="AY124" s="99" t="s">
        <v>114</v>
      </c>
      <c r="AZ124" s="99" t="s">
        <v>114</v>
      </c>
      <c r="BA124" s="99" t="s">
        <v>114</v>
      </c>
      <c r="BB124" s="99" t="s">
        <v>114</v>
      </c>
      <c r="BC124" s="99" t="s">
        <v>114</v>
      </c>
      <c r="BD124" s="99" t="s">
        <v>114</v>
      </c>
      <c r="BE124" s="99" t="s">
        <v>114</v>
      </c>
      <c r="BF124" s="99" t="s">
        <v>114</v>
      </c>
      <c r="BG124" s="99" t="s">
        <v>114</v>
      </c>
      <c r="BH124" s="99" t="s">
        <v>114</v>
      </c>
      <c r="BI124" s="99" t="s">
        <v>114</v>
      </c>
      <c r="BJ124" s="99" t="s">
        <v>114</v>
      </c>
      <c r="BK124" s="99" t="s">
        <v>114</v>
      </c>
      <c r="BL124" s="99" t="s">
        <v>114</v>
      </c>
      <c r="BM124" s="99" t="s">
        <v>114</v>
      </c>
      <c r="BN124" s="99" t="s">
        <v>114</v>
      </c>
      <c r="BO124" s="99" t="s">
        <v>114</v>
      </c>
      <c r="BP124" s="99" t="s">
        <v>114</v>
      </c>
      <c r="BQ124" s="99" t="s">
        <v>114</v>
      </c>
      <c r="BR124" s="99" t="s">
        <v>114</v>
      </c>
      <c r="BS124" s="99" t="s">
        <v>114</v>
      </c>
      <c r="BT124" s="99" t="s">
        <v>114</v>
      </c>
      <c r="BU124" s="99" t="s">
        <v>114</v>
      </c>
      <c r="BV124" s="99" t="s">
        <v>114</v>
      </c>
      <c r="BW124" s="99" t="s">
        <v>114</v>
      </c>
      <c r="BX124" s="99" t="s">
        <v>114</v>
      </c>
      <c r="BY124" s="99" t="s">
        <v>114</v>
      </c>
      <c r="BZ124" s="99" t="s">
        <v>114</v>
      </c>
      <c r="CA124" s="99" t="s">
        <v>114</v>
      </c>
      <c r="CB124" s="99" t="s">
        <v>114</v>
      </c>
      <c r="CC124" s="99" t="s">
        <v>114</v>
      </c>
      <c r="CD124" s="99" t="s">
        <v>114</v>
      </c>
      <c r="CE124" s="99" t="s">
        <v>114</v>
      </c>
      <c r="CF124" s="99" t="s">
        <v>114</v>
      </c>
      <c r="CG124" s="99" t="s">
        <v>114</v>
      </c>
      <c r="CH124" s="99" t="s">
        <v>114</v>
      </c>
      <c r="CI124" s="99" t="s">
        <v>114</v>
      </c>
      <c r="CJ124" s="99" t="s">
        <v>114</v>
      </c>
      <c r="CK124" s="99" t="s">
        <v>114</v>
      </c>
    </row>
    <row r="153" spans="4:10">
      <c r="D153">
        <v>74.5</v>
      </c>
      <c r="E153">
        <v>77.8</v>
      </c>
      <c r="F153">
        <v>64.2</v>
      </c>
      <c r="G153">
        <v>46.1</v>
      </c>
      <c r="H153">
        <v>60.1</v>
      </c>
      <c r="I153">
        <v>55.8</v>
      </c>
      <c r="J153">
        <v>80.400000000000006</v>
      </c>
    </row>
    <row r="154" spans="4:10">
      <c r="D154">
        <v>35.200000000000003</v>
      </c>
      <c r="E154">
        <v>30.8</v>
      </c>
      <c r="F154">
        <v>35.700000000000003</v>
      </c>
      <c r="G154">
        <v>12</v>
      </c>
      <c r="H154">
        <v>28</v>
      </c>
      <c r="I154">
        <v>21.9</v>
      </c>
      <c r="J154">
        <v>39.6</v>
      </c>
    </row>
    <row r="155" spans="4:10">
      <c r="D155">
        <f>D153-D154</f>
        <v>39.299999999999997</v>
      </c>
      <c r="E155">
        <f t="shared" ref="E155:J155" si="39">E153-E154</f>
        <v>47</v>
      </c>
      <c r="F155">
        <f t="shared" si="39"/>
        <v>28.5</v>
      </c>
      <c r="G155">
        <f t="shared" si="39"/>
        <v>34.1</v>
      </c>
      <c r="H155">
        <f t="shared" si="39"/>
        <v>32.1</v>
      </c>
      <c r="I155">
        <f t="shared" si="39"/>
        <v>33.9</v>
      </c>
      <c r="J155">
        <f t="shared" si="39"/>
        <v>40.800000000000004</v>
      </c>
    </row>
  </sheetData>
  <mergeCells count="34">
    <mergeCell ref="S7:T7"/>
    <mergeCell ref="AW7:AY7"/>
    <mergeCell ref="AZ7:BA7"/>
    <mergeCell ref="BM7:BQ7"/>
    <mergeCell ref="C9:D9"/>
    <mergeCell ref="E9:F9"/>
    <mergeCell ref="G9:H9"/>
    <mergeCell ref="I9:J9"/>
    <mergeCell ref="M9:N9"/>
    <mergeCell ref="O9:P9"/>
    <mergeCell ref="AP9:AQ9"/>
    <mergeCell ref="Q9:R9"/>
    <mergeCell ref="S9:T9"/>
    <mergeCell ref="U9:V9"/>
    <mergeCell ref="W9:X9"/>
    <mergeCell ref="Y9:Z9"/>
    <mergeCell ref="AA9:AB9"/>
    <mergeCell ref="AC9:AD9"/>
    <mergeCell ref="AH9:AI9"/>
    <mergeCell ref="AJ9:AK9"/>
    <mergeCell ref="AL9:AM9"/>
    <mergeCell ref="AN9:AO9"/>
    <mergeCell ref="BJ9:BK9"/>
    <mergeCell ref="AR9:AS9"/>
    <mergeCell ref="CB9:CC9"/>
    <mergeCell ref="CD9:CE9"/>
    <mergeCell ref="CF9:CG9"/>
    <mergeCell ref="CH9:CI9"/>
    <mergeCell ref="CJ9:CK9"/>
    <mergeCell ref="AZ9:BA9"/>
    <mergeCell ref="BB9:BC9"/>
    <mergeCell ref="BD9:BE9"/>
    <mergeCell ref="BF9:BG9"/>
    <mergeCell ref="BH9:BI9"/>
  </mergeCells>
  <conditionalFormatting sqref="C104:CJ104">
    <cfRule type="colorScale" priority="6">
      <colorScale>
        <cfvo type="min"/>
        <cfvo type="percentile" val="50"/>
        <cfvo type="max"/>
        <color rgb="FFF8696B"/>
        <color rgb="FFFFEB84"/>
        <color rgb="FF63BE7B"/>
      </colorScale>
    </cfRule>
  </conditionalFormatting>
  <conditionalFormatting sqref="C105:CJ105">
    <cfRule type="colorScale" priority="5">
      <colorScale>
        <cfvo type="min"/>
        <cfvo type="percentile" val="50"/>
        <cfvo type="max"/>
        <color rgb="FFF8696B"/>
        <color rgb="FFFFEB84"/>
        <color rgb="FF63BE7B"/>
      </colorScale>
    </cfRule>
  </conditionalFormatting>
  <conditionalFormatting sqref="C106:CJ106">
    <cfRule type="colorScale" priority="4">
      <colorScale>
        <cfvo type="min"/>
        <cfvo type="percentile" val="50"/>
        <cfvo type="max"/>
        <color rgb="FFF8696B"/>
        <color rgb="FFFFEB84"/>
        <color rgb="FF63BE7B"/>
      </colorScale>
    </cfRule>
  </conditionalFormatting>
  <conditionalFormatting sqref="D108:CK108">
    <cfRule type="colorScale" priority="3">
      <colorScale>
        <cfvo type="min"/>
        <cfvo type="percentile" val="50"/>
        <cfvo type="max"/>
        <color rgb="FFF8696B"/>
        <color rgb="FFFFEB84"/>
        <color rgb="FF63BE7B"/>
      </colorScale>
    </cfRule>
  </conditionalFormatting>
  <conditionalFormatting sqref="D109:CK109">
    <cfRule type="colorScale" priority="2">
      <colorScale>
        <cfvo type="min"/>
        <cfvo type="percentile" val="50"/>
        <cfvo type="max"/>
        <color rgb="FFF8696B"/>
        <color rgb="FFFFEB84"/>
        <color rgb="FF63BE7B"/>
      </colorScale>
    </cfRule>
  </conditionalFormatting>
  <conditionalFormatting sqref="D110:CK110">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5D0DF-9EA0-4A50-B68F-F9F4A13F0BDB}">
  <dimension ref="A1:AN114"/>
  <sheetViews>
    <sheetView zoomScale="60" zoomScaleNormal="60" workbookViewId="0">
      <selection activeCell="C94" sqref="C94"/>
    </sheetView>
  </sheetViews>
  <sheetFormatPr defaultRowHeight="14.5"/>
  <cols>
    <col min="3" max="37" width="8.7265625" customWidth="1"/>
    <col min="39" max="39" width="12.81640625" bestFit="1" customWidth="1"/>
  </cols>
  <sheetData>
    <row r="1" spans="1:40">
      <c r="A1" s="1"/>
      <c r="B1" t="s">
        <v>0</v>
      </c>
      <c r="C1" t="s">
        <v>1</v>
      </c>
      <c r="D1" t="s">
        <v>1</v>
      </c>
      <c r="E1" t="s">
        <v>1</v>
      </c>
      <c r="F1" t="s">
        <v>1</v>
      </c>
      <c r="G1" t="s">
        <v>1</v>
      </c>
      <c r="H1" t="s">
        <v>1</v>
      </c>
      <c r="I1" t="s">
        <v>1</v>
      </c>
      <c r="J1" t="s">
        <v>1</v>
      </c>
      <c r="K1" t="s">
        <v>1</v>
      </c>
      <c r="M1" t="s">
        <v>1</v>
      </c>
      <c r="N1" t="s">
        <v>1</v>
      </c>
      <c r="O1" t="s">
        <v>1</v>
      </c>
      <c r="P1" t="s">
        <v>1</v>
      </c>
      <c r="Q1" t="s">
        <v>1</v>
      </c>
      <c r="R1" t="s">
        <v>1</v>
      </c>
      <c r="S1" t="s">
        <v>1</v>
      </c>
      <c r="T1" t="s">
        <v>1</v>
      </c>
      <c r="U1" t="s">
        <v>1</v>
      </c>
      <c r="V1" t="s">
        <v>1</v>
      </c>
      <c r="W1" t="s">
        <v>1</v>
      </c>
      <c r="X1" t="s">
        <v>1</v>
      </c>
      <c r="Y1" t="s">
        <v>1</v>
      </c>
      <c r="Z1" t="s">
        <v>1</v>
      </c>
      <c r="AA1" t="s">
        <v>1</v>
      </c>
      <c r="AB1" t="s">
        <v>1</v>
      </c>
      <c r="AD1" t="s">
        <v>1</v>
      </c>
      <c r="AG1" t="s">
        <v>1</v>
      </c>
      <c r="AH1" t="s">
        <v>1</v>
      </c>
      <c r="AI1" t="s">
        <v>1</v>
      </c>
      <c r="AJ1" t="s">
        <v>1</v>
      </c>
      <c r="AK1" t="s">
        <v>1</v>
      </c>
    </row>
    <row r="2" spans="1:40">
      <c r="A2" s="1"/>
      <c r="B2" s="2" t="s">
        <v>2</v>
      </c>
      <c r="C2" t="s">
        <v>3</v>
      </c>
      <c r="D2" t="s">
        <v>3</v>
      </c>
      <c r="E2" t="s">
        <v>3</v>
      </c>
      <c r="F2" t="s">
        <v>3</v>
      </c>
      <c r="G2" t="s">
        <v>3</v>
      </c>
      <c r="H2" t="s">
        <v>3</v>
      </c>
      <c r="I2" t="s">
        <v>4</v>
      </c>
      <c r="J2" t="s">
        <v>4</v>
      </c>
      <c r="K2" t="s">
        <v>4</v>
      </c>
      <c r="L2" t="s">
        <v>4</v>
      </c>
      <c r="M2" t="s">
        <v>4</v>
      </c>
      <c r="N2" t="s">
        <v>4</v>
      </c>
      <c r="O2" t="s">
        <v>4</v>
      </c>
      <c r="P2" t="s">
        <v>5</v>
      </c>
      <c r="Q2" t="s">
        <v>5</v>
      </c>
      <c r="R2" t="s">
        <v>5</v>
      </c>
      <c r="S2" t="s">
        <v>5</v>
      </c>
      <c r="T2" t="s">
        <v>5</v>
      </c>
      <c r="U2" t="s">
        <v>5</v>
      </c>
      <c r="V2" t="s">
        <v>5</v>
      </c>
      <c r="W2" t="s">
        <v>5</v>
      </c>
      <c r="X2" t="s">
        <v>5</v>
      </c>
      <c r="Y2" t="s">
        <v>5</v>
      </c>
      <c r="Z2" t="s">
        <v>5</v>
      </c>
      <c r="AA2" t="s">
        <v>5</v>
      </c>
      <c r="AB2" t="s">
        <v>7</v>
      </c>
      <c r="AC2" t="s">
        <v>7</v>
      </c>
      <c r="AD2" t="s">
        <v>7</v>
      </c>
      <c r="AE2" t="s">
        <v>7</v>
      </c>
      <c r="AF2" t="s">
        <v>7</v>
      </c>
      <c r="AG2" t="s">
        <v>6</v>
      </c>
      <c r="AH2" t="s">
        <v>6</v>
      </c>
      <c r="AI2" t="s">
        <v>6</v>
      </c>
      <c r="AJ2" t="s">
        <v>6</v>
      </c>
      <c r="AK2" t="s">
        <v>6</v>
      </c>
    </row>
    <row r="3" spans="1:40" ht="15.5">
      <c r="A3" s="1"/>
      <c r="B3" s="3" t="s">
        <v>8</v>
      </c>
      <c r="C3" s="3" t="s">
        <v>9</v>
      </c>
      <c r="D3" s="3" t="s">
        <v>9</v>
      </c>
      <c r="E3" s="3" t="s">
        <v>9</v>
      </c>
      <c r="F3" s="3" t="s">
        <v>9</v>
      </c>
      <c r="G3" s="3" t="s">
        <v>9</v>
      </c>
      <c r="H3" s="3" t="s">
        <v>9</v>
      </c>
      <c r="I3" s="3" t="s">
        <v>9</v>
      </c>
      <c r="J3" s="3" t="s">
        <v>9</v>
      </c>
      <c r="K3" s="3" t="s">
        <v>9</v>
      </c>
      <c r="L3" s="3" t="s">
        <v>9</v>
      </c>
      <c r="M3" s="3" t="s">
        <v>9</v>
      </c>
      <c r="N3" s="3" t="s">
        <v>9</v>
      </c>
      <c r="O3" s="3" t="s">
        <v>9</v>
      </c>
      <c r="P3" s="3" t="s">
        <v>9</v>
      </c>
      <c r="Q3" s="3" t="s">
        <v>9</v>
      </c>
      <c r="R3" s="3" t="s">
        <v>9</v>
      </c>
      <c r="S3" s="3" t="s">
        <v>9</v>
      </c>
      <c r="T3" s="3" t="s">
        <v>9</v>
      </c>
      <c r="U3" s="3" t="s">
        <v>9</v>
      </c>
      <c r="V3" s="3" t="s">
        <v>9</v>
      </c>
      <c r="W3" s="3" t="s">
        <v>9</v>
      </c>
      <c r="X3" s="3" t="s">
        <v>9</v>
      </c>
      <c r="Y3" s="3" t="s">
        <v>9</v>
      </c>
      <c r="Z3" s="3" t="s">
        <v>9</v>
      </c>
      <c r="AA3" s="3" t="s">
        <v>9</v>
      </c>
      <c r="AB3" s="3" t="s">
        <v>9</v>
      </c>
      <c r="AC3" s="3" t="s">
        <v>9</v>
      </c>
      <c r="AD3" s="3" t="s">
        <v>9</v>
      </c>
      <c r="AE3" s="3" t="s">
        <v>9</v>
      </c>
      <c r="AF3" s="3" t="s">
        <v>9</v>
      </c>
      <c r="AG3" s="3" t="s">
        <v>9</v>
      </c>
      <c r="AH3" s="3" t="s">
        <v>9</v>
      </c>
      <c r="AI3" s="3" t="s">
        <v>9</v>
      </c>
      <c r="AJ3" s="3" t="s">
        <v>9</v>
      </c>
      <c r="AK3" s="3" t="s">
        <v>9</v>
      </c>
    </row>
    <row r="4" spans="1:40">
      <c r="A4" s="1"/>
      <c r="B4" t="s">
        <v>10</v>
      </c>
      <c r="G4" t="s">
        <v>11</v>
      </c>
      <c r="H4" t="s">
        <v>11</v>
      </c>
      <c r="M4" t="s">
        <v>11</v>
      </c>
      <c r="N4" t="s">
        <v>11</v>
      </c>
      <c r="O4" t="s">
        <v>11</v>
      </c>
      <c r="V4" t="s">
        <v>11</v>
      </c>
      <c r="W4" t="s">
        <v>11</v>
      </c>
      <c r="X4" t="s">
        <v>11</v>
      </c>
      <c r="Y4" t="s">
        <v>11</v>
      </c>
      <c r="Z4" t="s">
        <v>11</v>
      </c>
      <c r="AA4" t="s">
        <v>11</v>
      </c>
      <c r="AD4" t="s">
        <v>11</v>
      </c>
    </row>
    <row r="5" spans="1:40" ht="34.5" customHeight="1">
      <c r="A5" s="1"/>
      <c r="B5" t="s">
        <v>12</v>
      </c>
      <c r="L5" s="5" t="s">
        <v>13</v>
      </c>
      <c r="U5" t="s">
        <v>14</v>
      </c>
      <c r="Y5" s="240" t="s">
        <v>15</v>
      </c>
      <c r="Z5" s="240"/>
      <c r="AA5" s="240"/>
      <c r="AB5" s="5" t="s">
        <v>13</v>
      </c>
      <c r="AC5" s="4" t="s">
        <v>16</v>
      </c>
      <c r="AE5" t="s">
        <v>17</v>
      </c>
      <c r="AF5" t="s">
        <v>17</v>
      </c>
    </row>
    <row r="6" spans="1:40">
      <c r="A6" s="6"/>
    </row>
    <row r="7" spans="1:40" ht="208.5" customHeight="1">
      <c r="A7" s="7"/>
      <c r="B7" s="8" t="s">
        <v>18</v>
      </c>
      <c r="C7" s="63" t="s">
        <v>19</v>
      </c>
      <c r="D7" s="65" t="s">
        <v>20</v>
      </c>
      <c r="E7" s="66" t="s">
        <v>21</v>
      </c>
      <c r="F7" s="65" t="s">
        <v>22</v>
      </c>
      <c r="G7" s="66" t="s">
        <v>23</v>
      </c>
      <c r="H7" s="11" t="s">
        <v>24</v>
      </c>
      <c r="I7" s="67" t="s">
        <v>25</v>
      </c>
      <c r="J7" s="69" t="s">
        <v>26</v>
      </c>
      <c r="K7" s="68" t="s">
        <v>27</v>
      </c>
      <c r="L7" s="70" t="s">
        <v>28</v>
      </c>
      <c r="M7" s="68" t="s">
        <v>34</v>
      </c>
      <c r="N7" s="69" t="s">
        <v>35</v>
      </c>
      <c r="O7" s="16" t="s">
        <v>36</v>
      </c>
      <c r="P7" s="72" t="s">
        <v>37</v>
      </c>
      <c r="Q7" s="74" t="s">
        <v>38</v>
      </c>
      <c r="R7" s="73" t="s">
        <v>39</v>
      </c>
      <c r="S7" s="74" t="s">
        <v>40</v>
      </c>
      <c r="T7" s="73" t="s">
        <v>41</v>
      </c>
      <c r="U7" s="74" t="s">
        <v>42</v>
      </c>
      <c r="V7" s="73" t="s">
        <v>43</v>
      </c>
      <c r="W7" s="74" t="s">
        <v>44</v>
      </c>
      <c r="X7" s="73" t="s">
        <v>45</v>
      </c>
      <c r="Y7" s="74" t="s">
        <v>46</v>
      </c>
      <c r="Z7" s="73" t="s">
        <v>47</v>
      </c>
      <c r="AA7" s="19" t="s">
        <v>48</v>
      </c>
      <c r="AB7" s="78" t="s">
        <v>54</v>
      </c>
      <c r="AC7" s="70" t="s">
        <v>60</v>
      </c>
      <c r="AD7" s="80" t="s">
        <v>66</v>
      </c>
      <c r="AE7" s="70" t="s">
        <v>67</v>
      </c>
      <c r="AF7" s="70" t="s">
        <v>72</v>
      </c>
      <c r="AG7" s="75" t="s">
        <v>49</v>
      </c>
      <c r="AH7" s="77" t="s">
        <v>50</v>
      </c>
      <c r="AI7" s="76" t="s">
        <v>51</v>
      </c>
      <c r="AJ7" s="77" t="s">
        <v>52</v>
      </c>
      <c r="AK7" s="76" t="s">
        <v>53</v>
      </c>
    </row>
    <row r="8" spans="1:40" ht="29">
      <c r="A8" s="25"/>
      <c r="B8" s="26" t="s">
        <v>76</v>
      </c>
      <c r="C8" s="63" t="s">
        <v>77</v>
      </c>
      <c r="D8" s="27" t="s">
        <v>77</v>
      </c>
      <c r="E8" s="64" t="s">
        <v>77</v>
      </c>
      <c r="F8" s="27" t="s">
        <v>77</v>
      </c>
      <c r="G8" s="64" t="s">
        <v>78</v>
      </c>
      <c r="H8" s="29" t="s">
        <v>78</v>
      </c>
      <c r="I8" s="30" t="s">
        <v>77</v>
      </c>
      <c r="J8" s="71" t="s">
        <v>77</v>
      </c>
      <c r="K8" s="31" t="s">
        <v>77</v>
      </c>
      <c r="L8" s="31" t="s">
        <v>77</v>
      </c>
      <c r="M8" s="31" t="s">
        <v>78</v>
      </c>
      <c r="N8" s="71" t="s">
        <v>78</v>
      </c>
      <c r="O8" s="32" t="s">
        <v>78</v>
      </c>
      <c r="P8" s="33" t="s">
        <v>77</v>
      </c>
      <c r="Q8" s="34" t="s">
        <v>77</v>
      </c>
      <c r="R8" s="35" t="s">
        <v>77</v>
      </c>
      <c r="S8" s="34" t="s">
        <v>77</v>
      </c>
      <c r="T8" s="35" t="s">
        <v>77</v>
      </c>
      <c r="U8" s="34" t="s">
        <v>77</v>
      </c>
      <c r="V8" s="35" t="s">
        <v>78</v>
      </c>
      <c r="W8" s="34" t="s">
        <v>78</v>
      </c>
      <c r="X8" s="35" t="s">
        <v>78</v>
      </c>
      <c r="Y8" s="34" t="s">
        <v>78</v>
      </c>
      <c r="Z8" s="35" t="s">
        <v>78</v>
      </c>
      <c r="AA8" s="36" t="s">
        <v>78</v>
      </c>
      <c r="AB8" s="79" t="s">
        <v>77</v>
      </c>
      <c r="AC8" s="79" t="s">
        <v>78</v>
      </c>
      <c r="AD8" s="81" t="s">
        <v>78</v>
      </c>
      <c r="AE8" s="79" t="s">
        <v>78</v>
      </c>
      <c r="AF8" s="79" t="s">
        <v>78</v>
      </c>
      <c r="AG8" s="37" t="s">
        <v>77</v>
      </c>
      <c r="AH8" s="38" t="s">
        <v>77</v>
      </c>
      <c r="AI8" s="39" t="s">
        <v>77</v>
      </c>
      <c r="AJ8" s="38" t="s">
        <v>77</v>
      </c>
      <c r="AK8" s="39" t="s">
        <v>77</v>
      </c>
    </row>
    <row r="9" spans="1:40" ht="87">
      <c r="A9" s="4"/>
      <c r="B9" s="4" t="s">
        <v>79</v>
      </c>
      <c r="C9" s="42" t="s">
        <v>470</v>
      </c>
      <c r="D9" s="43" t="s">
        <v>471</v>
      </c>
      <c r="E9" s="42" t="s">
        <v>472</v>
      </c>
      <c r="F9" s="44" t="s">
        <v>473</v>
      </c>
      <c r="G9" s="42" t="s">
        <v>474</v>
      </c>
      <c r="H9" s="44" t="s">
        <v>475</v>
      </c>
      <c r="I9" s="45" t="s">
        <v>476</v>
      </c>
      <c r="J9" s="46" t="s">
        <v>477</v>
      </c>
      <c r="K9" s="45" t="s">
        <v>478</v>
      </c>
      <c r="L9" s="47" t="s">
        <v>479</v>
      </c>
      <c r="M9" s="48" t="s">
        <v>480</v>
      </c>
      <c r="N9" s="49" t="s">
        <v>481</v>
      </c>
      <c r="O9" s="48" t="s">
        <v>482</v>
      </c>
      <c r="P9" s="50" t="s">
        <v>483</v>
      </c>
      <c r="Q9" s="51" t="s">
        <v>484</v>
      </c>
      <c r="R9" s="50" t="s">
        <v>485</v>
      </c>
      <c r="S9" s="51" t="s">
        <v>486</v>
      </c>
      <c r="T9" s="50" t="s">
        <v>487</v>
      </c>
      <c r="U9" s="51" t="s">
        <v>488</v>
      </c>
      <c r="V9" s="50" t="s">
        <v>489</v>
      </c>
      <c r="W9" s="51" t="s">
        <v>490</v>
      </c>
      <c r="X9" s="50" t="s">
        <v>491</v>
      </c>
      <c r="Y9" s="51" t="s">
        <v>492</v>
      </c>
      <c r="Z9" s="50" t="s">
        <v>493</v>
      </c>
      <c r="AA9" s="51" t="s">
        <v>494</v>
      </c>
      <c r="AB9" s="54" t="s">
        <v>495</v>
      </c>
      <c r="AC9" s="54" t="s">
        <v>496</v>
      </c>
      <c r="AD9" s="55" t="s">
        <v>497</v>
      </c>
      <c r="AE9" s="54" t="s">
        <v>498</v>
      </c>
      <c r="AF9" s="54" t="s">
        <v>499</v>
      </c>
      <c r="AG9" s="52" t="s">
        <v>501</v>
      </c>
      <c r="AH9" s="53" t="s">
        <v>500</v>
      </c>
      <c r="AI9" s="52" t="s">
        <v>502</v>
      </c>
      <c r="AJ9" s="53" t="s">
        <v>503</v>
      </c>
      <c r="AK9" s="52" t="s">
        <v>504</v>
      </c>
    </row>
    <row r="10" spans="1:40" ht="91" customHeight="1">
      <c r="A10" s="58"/>
      <c r="B10" s="58" t="s">
        <v>109</v>
      </c>
      <c r="C10" s="59" t="str">
        <f>C9&amp;":"&amp;C8</f>
        <v>Y/N: Defined objectives:Yes/No</v>
      </c>
      <c r="D10" s="59" t="str">
        <f t="shared" ref="D10:AK10" si="0">D9&amp;":"&amp;D8</f>
        <v>Y/N: Reaching vuln:Yes/No</v>
      </c>
      <c r="E10" s="59" t="str">
        <f t="shared" si="0"/>
        <v>Y/N: Resource needs projected:Yes/No</v>
      </c>
      <c r="F10" s="59" t="str">
        <f t="shared" si="0"/>
        <v>Y/N: Diverse participation:Yes/No</v>
      </c>
      <c r="G10" s="59" t="str">
        <f t="shared" si="0"/>
        <v>1-10: High level support:Rating (1-10)</v>
      </c>
      <c r="H10" s="59" t="str">
        <f t="shared" si="0"/>
        <v>1-10: Supplies regulations:Rating (1-10)</v>
      </c>
      <c r="I10" s="59" t="str">
        <f t="shared" si="0"/>
        <v>Y/N: Data collect private commodities:Yes/No</v>
      </c>
      <c r="J10" s="59" t="str">
        <f t="shared" si="0"/>
        <v>Y/N: Quality control for SS:Yes/No</v>
      </c>
      <c r="K10" s="59" t="str">
        <f t="shared" si="0"/>
        <v>Y/N: Data used for vuln access:Yes/No</v>
      </c>
      <c r="L10" s="59" t="str">
        <f t="shared" si="0"/>
        <v>Y/N: Data to monitor subgroups:Yes/No</v>
      </c>
      <c r="M10" s="59" t="str">
        <f t="shared" si="0"/>
        <v>1-10: Record keeping:Rating (1-10)</v>
      </c>
      <c r="N10" s="59" t="str">
        <f t="shared" si="0"/>
        <v>1-10: Data used to measure progress:Rating (1-10)</v>
      </c>
      <c r="O10" s="59" t="str">
        <f t="shared" si="0"/>
        <v>1-10: Data used for program improvement:Rating (1-10)</v>
      </c>
      <c r="P10" s="59" t="str">
        <f t="shared" si="0"/>
        <v>Y/N: SOPs match WHO:Yes/No</v>
      </c>
      <c r="Q10" s="59" t="str">
        <f t="shared" si="0"/>
        <v>Y/N: Taskshare:Yes/No</v>
      </c>
      <c r="R10" s="59" t="str">
        <f t="shared" si="0"/>
        <v>Y/N: QoC indicators pubic:Yes/No</v>
      </c>
      <c r="S10" s="59" t="str">
        <f t="shared" si="0"/>
        <v>Y/N: QoC indicators private:Yes/No</v>
      </c>
      <c r="T10" s="59" t="str">
        <f t="shared" si="0"/>
        <v>Y/N: Structures to address QoC:Yes/No</v>
      </c>
      <c r="U10" s="59" t="str">
        <f t="shared" si="0"/>
        <v>Y/N: Info on provider bias:Yes/No</v>
      </c>
      <c r="V10" s="59" t="str">
        <f t="shared" si="0"/>
        <v>1-10: Training:Rating (1-10)</v>
      </c>
      <c r="W10" s="59" t="str">
        <f t="shared" si="0"/>
        <v>1-10: Logistics and supply:Rating (1-10)</v>
      </c>
      <c r="X10" s="59" t="str">
        <f t="shared" si="0"/>
        <v>1-10: Supervision:Rating (1-10)</v>
      </c>
      <c r="Y10" s="59" t="str">
        <f t="shared" si="0"/>
        <v>1-10: Sterilization counsel:Rating (1-10)</v>
      </c>
      <c r="Z10" s="59" t="str">
        <f t="shared" si="0"/>
        <v>1-10: IUD removal access:Rating (1-10)</v>
      </c>
      <c r="AA10" s="59" t="str">
        <f t="shared" si="0"/>
        <v>1-10: Implant removal access:Rating (1-10)</v>
      </c>
      <c r="AB10" s="59" t="str">
        <f>AB9&amp;":"&amp;AB8</f>
        <v>Y/N: Anti-discrimination policy:Yes/No</v>
      </c>
      <c r="AC10" s="59"/>
      <c r="AD10" s="59" t="str">
        <f t="shared" ref="AD10" si="1">AD9&amp;":"&amp;AD8</f>
        <v>1-10: CBD dist:Rating (1-10)</v>
      </c>
      <c r="AE10" s="59"/>
      <c r="AF10" s="59"/>
      <c r="AG10" s="59" t="str">
        <f t="shared" si="0"/>
        <v>Y/N: Monitor access:Yes/No</v>
      </c>
      <c r="AH10" s="59" t="str">
        <f t="shared" si="0"/>
        <v>Y/N: Monitor denial of services:Yes/No</v>
      </c>
      <c r="AI10" s="59" t="str">
        <f t="shared" si="0"/>
        <v>Y/N: Violations review:Yes/No</v>
      </c>
      <c r="AJ10" s="59" t="str">
        <f t="shared" si="0"/>
        <v>Y/N: Feedback:Yes/No</v>
      </c>
      <c r="AK10" s="59" t="str">
        <f t="shared" si="0"/>
        <v>Y/N: Communication:Yes/No</v>
      </c>
      <c r="AL10" s="96" t="s">
        <v>229</v>
      </c>
    </row>
    <row r="11" spans="1:40">
      <c r="A11" s="60" t="s">
        <v>110</v>
      </c>
      <c r="B11" s="61" t="s">
        <v>111</v>
      </c>
      <c r="C11" s="62">
        <f>IF('2017 Individual scores unweight'!C13="","",'2017 Individual scores unweight'!C13*'2017 matched scores weighted'!AL11)</f>
        <v>833007.1</v>
      </c>
      <c r="D11" s="62">
        <f>IF('2017 Individual scores unweight'!E13="","",'2017 Individual scores unweight'!E13*'2017 matched scores weighted'!AL11)</f>
        <v>833007.1</v>
      </c>
      <c r="E11" s="62">
        <f>IF('2017 Individual scores unweight'!G13="","",'2017 Individual scores unweight'!G13*'2017 matched scores weighted'!AL11)</f>
        <v>780944.15625</v>
      </c>
      <c r="F11" s="62">
        <f>IF('2017 Individual scores unweight'!I13="","",'2017 Individual scores unweight'!I13*'2017 matched scores weighted'!AL11)</f>
        <v>833007.1</v>
      </c>
      <c r="G11" s="62">
        <f>IF('2017 Individual scores unweight'!K13="","",'2017 Individual scores unweight'!K13*'2017 matched scores weighted'!AL11)</f>
        <v>506337.64901960781</v>
      </c>
      <c r="H11" s="62">
        <f>IF('2017 Individual scores unweight'!L13="","",'2017 Individual scores unweight'!L13*'2017 matched scores weighted'!AL11)</f>
        <v>514844.66597222217</v>
      </c>
      <c r="I11" s="62">
        <f>IF('2017 Individual scores unweight'!M13="","",'2017 Individual scores unweight'!M13*'2017 matched scores weighted'!AL11)</f>
        <v>588005.01176470588</v>
      </c>
      <c r="J11" s="62">
        <f>IF('2017 Individual scores unweight'!O13="","",'2017 Individual scores unweight'!O13*'2017 matched scores weighted'!AL11)</f>
        <v>676818.26875000005</v>
      </c>
      <c r="K11" s="62">
        <f>IF('2017 Individual scores unweight'!Q13="","",'2017 Individual scores unweight'!Q13*'2017 matched scores weighted'!AL11)</f>
        <v>490004.17647058825</v>
      </c>
      <c r="L11" s="62">
        <f>IF('2017 Individual scores unweight'!S13="","",'2017 Individual scores unweight'!S13*'2017 matched scores weighted'!AL11)</f>
        <v>370787.32701190474</v>
      </c>
      <c r="M11" s="62">
        <f>IF('2017 Individual scores unweight'!AE13="","",'2017 Individual scores unweight'!AE13*'2017 matched scores weighted'!AL11)</f>
        <v>314691.57111111109</v>
      </c>
      <c r="N11" s="62">
        <f>IF('2017 Individual scores unweight'!AF13="","",'2017 Individual scores unweight'!AF13*'2017 matched scores weighted'!AL11)</f>
        <v>446448.24967320258</v>
      </c>
      <c r="O11" s="62">
        <f>IF('2017 Individual scores unweight'!AG13="","",'2017 Individual scores unweight'!AG13*'2017 matched scores weighted'!AL11)</f>
        <v>441003.75882352935</v>
      </c>
      <c r="P11" s="62">
        <f>IF('2017 Individual scores unweight'!AH13="","",'2017 Individual scores unweight'!AH13*'2017 matched scores weighted'!AL11)</f>
        <v>833007.1</v>
      </c>
      <c r="Q11" s="62">
        <f>IF('2017 Individual scores unweight'!AJ13="","",'2017 Individual scores unweight'!AJ13*'2017 matched scores weighted'!AL11)</f>
        <v>555338.06666666653</v>
      </c>
      <c r="R11" s="62">
        <f>IF('2017 Individual scores unweight'!AL13="","",'2017 Individual scores unweight'!AL13*'2017 matched scores weighted'!AL11)</f>
        <v>595005.07142857148</v>
      </c>
      <c r="S11" s="62">
        <f>IF('2017 Individual scores unweight'!AN13="","",'2017 Individual scores unweight'!AN13*'2017 matched scores weighted'!AL11)</f>
        <v>333202.83999999997</v>
      </c>
      <c r="T11" s="62">
        <f>IF('2017 Individual scores unweight'!AP13="","",'2017 Individual scores unweight'!AP13*'2017 matched scores weighted'!AL11)</f>
        <v>735006.26470588229</v>
      </c>
      <c r="U11" s="62">
        <f>IF('2017 Individual scores unweight'!AR13="","",'2017 Individual scores unweight'!AR13*'2017 matched scores weighted'!AL11)</f>
        <v>333202.83999999997</v>
      </c>
      <c r="V11" s="62">
        <f>IF('2017 Individual scores unweight'!AT13="","",'2017 Individual scores unweight'!AT13*'2017 matched scores weighted'!AL11)</f>
        <v>533560.10326797387</v>
      </c>
      <c r="W11" s="62">
        <f>IF('2017 Individual scores unweight'!AU13="","",'2017 Individual scores unweight'!AU13*'2017 matched scores weighted'!AL11)</f>
        <v>386558.85032679734</v>
      </c>
      <c r="X11" s="62">
        <f>IF('2017 Individual scores unweight'!AV13="","",'2017 Individual scores unweight'!AV13*'2017 matched scores weighted'!AL11)</f>
        <v>370225.37777777779</v>
      </c>
      <c r="Y11" s="62">
        <f>IF('2017 Individual scores unweight'!AW13="","",'2017 Individual scores unweight'!AW13*'2017 matched scores weighted'!AL11)</f>
        <v>469392.88968253962</v>
      </c>
      <c r="Z11" s="62">
        <f>IF('2017 Individual scores unweight'!AX13="","",'2017 Individual scores unweight'!AX13*'2017 matched scores weighted'!AL11)</f>
        <v>393364.46388888889</v>
      </c>
      <c r="AA11" s="62">
        <f>IF('2017 Individual scores unweight'!AY13="","",'2017 Individual scores unweight'!AY13*'2017 matched scores weighted'!AL11)</f>
        <v>234476.07259259257</v>
      </c>
      <c r="AB11" s="62">
        <f>IF('2017 Individual scores unweight'!AZ13="","",'2017 Individual scores unweight'!AZ13*'2017 matched scores weighted'!AL11)</f>
        <v>425031.95602380956</v>
      </c>
      <c r="AC11" s="62">
        <f>IF('2017 Individual scores unweight'!BL13="","",'2017 Individual scores unweight'!BL13*'2017 matched scores weighted'!AL11)</f>
        <v>492684.54119658121</v>
      </c>
      <c r="AD11" s="62">
        <f>IF('2017 Individual scores unweight'!BR13="","",'2017 Individual scores unweight'!BR13*'2017 matched scores weighted'!AL11)</f>
        <v>387579.69236111111</v>
      </c>
      <c r="AE11" s="62">
        <f>IF('2017 Individual scores unweight'!BS13="","",'2017 Individual scores unweight'!BS13*'2017 matched scores weighted'!AL11)</f>
        <v>304528.52152505447</v>
      </c>
      <c r="AF11" s="62">
        <f>IF('2017 Individual scores unweight'!BX13="","",'2017 Individual scores unweight'!BX13*'2017 matched scores weighted'!AL11)</f>
        <v>627931.27799564262</v>
      </c>
      <c r="AG11" s="62">
        <f>IF('2017 Individual scores unweight'!CB13="","",'2017 Individual scores unweight'!CB13*'2017 matched scores weighted'!AL11)</f>
        <v>686005.84705882345</v>
      </c>
      <c r="AH11" s="62">
        <f>IF('2017 Individual scores unweight'!CD13="","",'2017 Individual scores unweight'!CD13*'2017 matched scores weighted'!AL11)</f>
        <v>333202.83999999997</v>
      </c>
      <c r="AI11" s="62">
        <f>IF('2017 Individual scores unweight'!CF13="","",'2017 Individual scores unweight'!CF13*'2017 matched scores weighted'!AL11)</f>
        <v>444270.45333333337</v>
      </c>
      <c r="AJ11" s="62">
        <f>IF('2017 Individual scores unweight'!CH13="","",'2017 Individual scores unweight'!CH13*'2017 matched scores weighted'!AL11)</f>
        <v>520629.4375</v>
      </c>
      <c r="AK11" s="62">
        <f>IF('2017 Individual scores unweight'!CJ13="","",'2017 Individual scores unweight'!CJ13*'2017 matched scores weighted'!AL11)</f>
        <v>735006.26470588229</v>
      </c>
      <c r="AL11">
        <v>8330.0709999999999</v>
      </c>
      <c r="AM11">
        <f>VLOOKUP($A$11:$A$92,$A$95:$AL$100,38,FALSE)</f>
        <v>549861.57000000007</v>
      </c>
      <c r="AN11">
        <f>(AL11/AM11)*100</f>
        <v>1.5149396601766512</v>
      </c>
    </row>
    <row r="12" spans="1:40">
      <c r="A12" s="60" t="s">
        <v>115</v>
      </c>
      <c r="B12" s="61" t="s">
        <v>116</v>
      </c>
      <c r="C12" s="62">
        <f>IF('2017 Individual scores unweight'!C14="","",'2017 Individual scores unweight'!C14*'2017 matched scores weighted'!AL12)</f>
        <v>75787.400000000009</v>
      </c>
      <c r="D12" s="62">
        <f>IF('2017 Individual scores unweight'!E14="","",'2017 Individual scores unweight'!E14*'2017 matched scores weighted'!AL12)</f>
        <v>75787.400000000009</v>
      </c>
      <c r="E12" s="62">
        <f>IF('2017 Individual scores unweight'!G14="","",'2017 Individual scores unweight'!G14*'2017 matched scores weighted'!AL12)</f>
        <v>75787.400000000009</v>
      </c>
      <c r="F12" s="62">
        <f>IF('2017 Individual scores unweight'!I14="","",'2017 Individual scores unweight'!I14*'2017 matched scores weighted'!AL12)</f>
        <v>75787.400000000009</v>
      </c>
      <c r="G12" s="62">
        <f>IF('2017 Individual scores unweight'!K14="","",'2017 Individual scores unweight'!K14*'2017 matched scores weighted'!AL12)</f>
        <v>44349.663703703707</v>
      </c>
      <c r="H12" s="62">
        <f>IF('2017 Individual scores unweight'!L14="","",'2017 Individual scores unweight'!L14*'2017 matched scores weighted'!AL12)</f>
        <v>47717.992592592593</v>
      </c>
      <c r="I12" s="62">
        <f>IF('2017 Individual scores unweight'!M14="","",'2017 Individual scores unweight'!M14*'2017 matched scores weighted'!AL12)</f>
        <v>75787.400000000009</v>
      </c>
      <c r="J12" s="62">
        <f>IF('2017 Individual scores unweight'!O14="","",'2017 Individual scores unweight'!O14*'2017 matched scores weighted'!AL12)</f>
        <v>75787.400000000009</v>
      </c>
      <c r="K12" s="62">
        <f>IF('2017 Individual scores unweight'!Q14="","",'2017 Individual scores unweight'!Q14*'2017 matched scores weighted'!AL12)</f>
        <v>75787.400000000009</v>
      </c>
      <c r="L12" s="62">
        <f>IF('2017 Individual scores unweight'!S14="","",'2017 Individual scores unweight'!S14*'2017 matched scores weighted'!AL12)</f>
        <v>49514.434666666668</v>
      </c>
      <c r="M12" s="62">
        <f>IF('2017 Individual scores unweight'!AE14="","",'2017 Individual scores unweight'!AE14*'2017 matched scores weighted'!AL12)</f>
        <v>45472.44</v>
      </c>
      <c r="N12" s="62">
        <f>IF('2017 Individual scores unweight'!AF14="","",'2017 Individual scores unweight'!AF14*'2017 matched scores weighted'!AL12)</f>
        <v>52770.485925925932</v>
      </c>
      <c r="O12" s="62">
        <f>IF('2017 Individual scores unweight'!AG14="","",'2017 Individual scores unweight'!AG14*'2017 matched scores weighted'!AL12)</f>
        <v>46314.522222222222</v>
      </c>
      <c r="P12" s="62">
        <f>IF('2017 Individual scores unweight'!AH14="","",'2017 Individual scores unweight'!AH14*'2017 matched scores weighted'!AL12)</f>
        <v>75787.400000000009</v>
      </c>
      <c r="Q12" s="62">
        <f>IF('2017 Individual scores unweight'!AJ14="","",'2017 Individual scores unweight'!AJ14*'2017 matched scores weighted'!AL12)</f>
        <v>75787.400000000009</v>
      </c>
      <c r="R12" s="62">
        <f>IF('2017 Individual scores unweight'!AL14="","",'2017 Individual scores unweight'!AL14*'2017 matched scores weighted'!AL12)</f>
        <v>75787.400000000009</v>
      </c>
      <c r="S12" s="62">
        <f>IF('2017 Individual scores unweight'!AN14="","",'2017 Individual scores unweight'!AN14*'2017 matched scores weighted'!AL12)</f>
        <v>55577.426666666666</v>
      </c>
      <c r="T12" s="62">
        <f>IF('2017 Individual scores unweight'!AP14="","",'2017 Individual scores unweight'!AP14*'2017 matched scores weighted'!AL12)</f>
        <v>75787.400000000009</v>
      </c>
      <c r="U12" s="62">
        <f>IF('2017 Individual scores unweight'!AR14="","",'2017 Individual scores unweight'!AR14*'2017 matched scores weighted'!AL12)</f>
        <v>25262.466666666664</v>
      </c>
      <c r="V12" s="62">
        <f>IF('2017 Individual scores unweight'!AT14="","",'2017 Individual scores unweight'!AT14*'2017 matched scores weighted'!AL12)</f>
        <v>58945.755555555552</v>
      </c>
      <c r="W12" s="62">
        <f>IF('2017 Individual scores unweight'!AU14="","",'2017 Individual scores unweight'!AU14*'2017 matched scores weighted'!AL12)</f>
        <v>39858.558518518519</v>
      </c>
      <c r="X12" s="62">
        <f>IF('2017 Individual scores unweight'!AV14="","",'2017 Individual scores unweight'!AV14*'2017 matched scores weighted'!AL12)</f>
        <v>52770.485925925932</v>
      </c>
      <c r="Y12" s="62">
        <f>IF('2017 Individual scores unweight'!AW14="","",'2017 Individual scores unweight'!AW14*'2017 matched scores weighted'!AL12)</f>
        <v>69050.742222222223</v>
      </c>
      <c r="Z12" s="62">
        <f>IF('2017 Individual scores unweight'!AX14="","",'2017 Individual scores unweight'!AX14*'2017 matched scores weighted'!AL12)</f>
        <v>66805.189629629633</v>
      </c>
      <c r="AA12" s="62">
        <f>IF('2017 Individual scores unweight'!AY14="","",'2017 Individual scores unweight'!AY14*'2017 matched scores weighted'!AL12)</f>
        <v>7859.4340740740745</v>
      </c>
      <c r="AB12" s="62">
        <f>IF('2017 Individual scores unweight'!AZ14="","",'2017 Individual scores unweight'!AZ14*'2017 matched scores weighted'!AL12)</f>
        <v>68569.552380952387</v>
      </c>
      <c r="AC12" s="62">
        <f>IF('2017 Individual scores unweight'!BL14="","",'2017 Individual scores unweight'!BL14*'2017 matched scores weighted'!AL12)</f>
        <v>53893.262222222227</v>
      </c>
      <c r="AD12" s="62">
        <f>IF('2017 Individual scores unweight'!BR14="","",'2017 Individual scores unweight'!BR14*'2017 matched scores weighted'!AL12)</f>
        <v>36490.229629629626</v>
      </c>
      <c r="AE12" s="62">
        <f>IF('2017 Individual scores unweight'!BS14="","",'2017 Individual scores unweight'!BS14*'2017 matched scores weighted'!AL12)</f>
        <v>17683.726666666666</v>
      </c>
      <c r="AF12" s="62">
        <f>IF('2017 Individual scores unweight'!BX14="","",'2017 Individual scores unweight'!BX14*'2017 matched scores weighted'!AL12)</f>
        <v>35554.582716049379</v>
      </c>
      <c r="AG12" s="62">
        <f>IF('2017 Individual scores unweight'!CB14="","",'2017 Individual scores unweight'!CB14*'2017 matched scores weighted'!AL12)</f>
        <v>75787.400000000009</v>
      </c>
      <c r="AH12" s="62">
        <f>IF('2017 Individual scores unweight'!CD14="","",'2017 Individual scores unweight'!CD14*'2017 matched scores weighted'!AL12)</f>
        <v>30314.959999999999</v>
      </c>
      <c r="AI12" s="62">
        <f>IF('2017 Individual scores unweight'!CF14="","",'2017 Individual scores unweight'!CF14*'2017 matched scores weighted'!AL12)</f>
        <v>20209.973333333335</v>
      </c>
      <c r="AJ12" s="62">
        <f>IF('2017 Individual scores unweight'!CH14="","",'2017 Individual scores unweight'!CH14*'2017 matched scores weighted'!AL12)</f>
        <v>75787.400000000009</v>
      </c>
      <c r="AK12" s="62">
        <f>IF('2017 Individual scores unweight'!CJ14="","",'2017 Individual scores unweight'!CJ14*'2017 matched scores weighted'!AL12)</f>
        <v>75787.400000000009</v>
      </c>
      <c r="AL12">
        <v>757.87400000000002</v>
      </c>
      <c r="AM12">
        <v>70920.493999999992</v>
      </c>
      <c r="AN12">
        <f t="shared" ref="AN12:AN75" si="2">(AL12/AM12)*100</f>
        <v>1.0686248180955988</v>
      </c>
    </row>
    <row r="13" spans="1:40">
      <c r="A13" s="60" t="s">
        <v>110</v>
      </c>
      <c r="B13" s="61" t="s">
        <v>118</v>
      </c>
      <c r="C13" s="62">
        <f>IF('2017 Individual scores unweight'!C15="","",'2017 Individual scores unweight'!C15*'2017 matched scores weighted'!AL13)</f>
        <v>4217453.2166666668</v>
      </c>
      <c r="D13" s="62">
        <f>IF('2017 Individual scores unweight'!E15="","",'2017 Individual scores unweight'!E15*'2017 matched scores weighted'!AL13)</f>
        <v>4217453.2166666668</v>
      </c>
      <c r="E13" s="62">
        <f>IF('2017 Individual scores unweight'!G15="","",'2017 Individual scores unweight'!G15*'2017 matched scores weighted'!AL13)</f>
        <v>3969367.7333333334</v>
      </c>
      <c r="F13" s="62">
        <f>IF('2017 Individual scores unweight'!I15="","",'2017 Individual scores unweight'!I15*'2017 matched scores weighted'!AL13)</f>
        <v>2977025.8</v>
      </c>
      <c r="G13" s="62">
        <f>IF('2017 Individual scores unweight'!K15="","",'2017 Individual scores unweight'!K15*'2017 matched scores weighted'!AL13)</f>
        <v>3212054.152631579</v>
      </c>
      <c r="H13" s="62">
        <f>IF('2017 Individual scores unweight'!L15="","",'2017 Individual scores unweight'!L15*'2017 matched scores weighted'!AL13)</f>
        <v>2315464.5111111114</v>
      </c>
      <c r="I13" s="62">
        <f>IF('2017 Individual scores unweight'!M15="","",'2017 Individual scores unweight'!M15*'2017 matched scores weighted'!AL13)</f>
        <v>2480854.8333333335</v>
      </c>
      <c r="J13" s="62">
        <f>IF('2017 Individual scores unweight'!O15="","",'2017 Individual scores unweight'!O15*'2017 matched scores weighted'!AL13)</f>
        <v>3152144.9647058826</v>
      </c>
      <c r="K13" s="62">
        <f>IF('2017 Individual scores unweight'!Q15="","",'2017 Individual scores unweight'!Q15*'2017 matched scores weighted'!AL13)</f>
        <v>2889466.2176470589</v>
      </c>
      <c r="L13" s="62">
        <f>IF('2017 Individual scores unweight'!S15="","",'2017 Individual scores unweight'!S15*'2017 matched scores weighted'!AL13)</f>
        <v>2269982.1724999999</v>
      </c>
      <c r="M13" s="62">
        <f>IF('2017 Individual scores unweight'!AE15="","",'2017 Individual scores unweight'!AE15*'2017 matched scores weighted'!AL13)</f>
        <v>2324169.2649122807</v>
      </c>
      <c r="N13" s="62">
        <f>IF('2017 Individual scores unweight'!AF15="","",'2017 Individual scores unweight'!AF15*'2017 matched scores weighted'!AL13)</f>
        <v>1846858.5981481483</v>
      </c>
      <c r="O13" s="62">
        <f>IF('2017 Individual scores unweight'!AG15="","",'2017 Individual scores unweight'!AG15*'2017 matched scores weighted'!AL13)</f>
        <v>1775769.7754385963</v>
      </c>
      <c r="P13" s="62">
        <f>IF('2017 Individual scores unweight'!AH15="","",'2017 Individual scores unweight'!AH15*'2017 matched scores weighted'!AL13)</f>
        <v>4465538.7</v>
      </c>
      <c r="Q13" s="62">
        <f>IF('2017 Individual scores unweight'!AJ15="","",'2017 Individual scores unweight'!AJ15*'2017 matched scores weighted'!AL13)</f>
        <v>2728940.3166666669</v>
      </c>
      <c r="R13" s="62">
        <f>IF('2017 Individual scores unweight'!AL15="","",'2017 Individual scores unweight'!AL15*'2017 matched scores weighted'!AL13)</f>
        <v>4217453.2166666668</v>
      </c>
      <c r="S13" s="62">
        <f>IF('2017 Individual scores unweight'!AN15="","",'2017 Individual scores unweight'!AN15*'2017 matched scores weighted'!AL13)</f>
        <v>1953673.1812500001</v>
      </c>
      <c r="T13" s="62">
        <f>IF('2017 Individual scores unweight'!AP15="","",'2017 Individual scores unweight'!AP15*'2017 matched scores weighted'!AL13)</f>
        <v>3225111.2833333332</v>
      </c>
      <c r="U13" s="62">
        <f>IF('2017 Individual scores unweight'!AR15="","",'2017 Individual scores unweight'!AR15*'2017 matched scores weighted'!AL13)</f>
        <v>2232769.35</v>
      </c>
      <c r="V13" s="62">
        <f>IF('2017 Individual scores unweight'!AT15="","",'2017 Individual scores unweight'!AT15*'2017 matched scores weighted'!AL13)</f>
        <v>2480854.8333333335</v>
      </c>
      <c r="W13" s="62">
        <f>IF('2017 Individual scores unweight'!AU15="","",'2017 Individual scores unweight'!AU15*'2017 matched scores weighted'!AL13)</f>
        <v>3003140.0614035088</v>
      </c>
      <c r="X13" s="62">
        <f>IF('2017 Individual scores unweight'!AV15="","",'2017 Individual scores unweight'!AV15*'2017 matched scores weighted'!AL13)</f>
        <v>1819293.5444444446</v>
      </c>
      <c r="Y13" s="62">
        <f>IF('2017 Individual scores unweight'!AW15="","",'2017 Individual scores unweight'!AW15*'2017 matched scores weighted'!AL13)</f>
        <v>3032155.9074074072</v>
      </c>
      <c r="Z13" s="62">
        <f>IF('2017 Individual scores unweight'!AX15="","",'2017 Individual scores unweight'!AX15*'2017 matched scores weighted'!AL13)</f>
        <v>2506969.094736842</v>
      </c>
      <c r="AA13" s="62">
        <f>IF('2017 Individual scores unweight'!AY15="","",'2017 Individual scores unweight'!AY15*'2017 matched scores weighted'!AL13)</f>
        <v>1880226.8210526318</v>
      </c>
      <c r="AB13" s="62">
        <f>IF('2017 Individual scores unweight'!AZ15="","",'2017 Individual scores unweight'!AZ15*'2017 matched scores weighted'!AL13)</f>
        <v>2196362.9973374614</v>
      </c>
      <c r="AC13" s="62">
        <f>IF('2017 Individual scores unweight'!BL15="","",'2017 Individual scores unweight'!BL15*'2017 matched scores weighted'!AL13)</f>
        <v>2715354.073478959</v>
      </c>
      <c r="AD13" s="62">
        <f>IF('2017 Individual scores unweight'!BR15="","",'2017 Individual scores unweight'!BR15*'2017 matched scores weighted'!AL13)</f>
        <v>2245826.4807017543</v>
      </c>
      <c r="AE13" s="62">
        <f>IF('2017 Individual scores unweight'!BS15="","",'2017 Individual scores unweight'!BS15*'2017 matched scores weighted'!AL13)</f>
        <v>2102198.0429824563</v>
      </c>
      <c r="AF13" s="62">
        <f>IF('2017 Individual scores unweight'!BX15="","",'2017 Individual scores unweight'!BX15*'2017 matched scores weighted'!AL13)</f>
        <v>3429672.9976608194</v>
      </c>
      <c r="AG13" s="62">
        <f>IF('2017 Individual scores unweight'!CB15="","",'2017 Individual scores unweight'!CB15*'2017 matched scores weighted'!AL13)</f>
        <v>4217453.2166666668</v>
      </c>
      <c r="AH13" s="62">
        <f>IF('2017 Individual scores unweight'!CD15="","",'2017 Individual scores unweight'!CD15*'2017 matched scores weighted'!AL13)</f>
        <v>2101429.9764705882</v>
      </c>
      <c r="AI13" s="62">
        <f>IF('2017 Individual scores unweight'!CF15="","",'2017 Individual scores unweight'!CF15*'2017 matched scores weighted'!AL13)</f>
        <v>1838751.2294117645</v>
      </c>
      <c r="AJ13" s="62">
        <f>IF('2017 Individual scores unweight'!CH15="","",'2017 Individual scores unweight'!CH15*'2017 matched scores weighted'!AL13)</f>
        <v>2820340.2315789475</v>
      </c>
      <c r="AK13" s="62">
        <f>IF('2017 Individual scores unweight'!CJ15="","",'2017 Individual scores unweight'!CJ15*'2017 matched scores weighted'!AL13)</f>
        <v>3525425.2894736845</v>
      </c>
      <c r="AL13">
        <v>44655.387000000002</v>
      </c>
      <c r="AM13">
        <v>549861.57000000007</v>
      </c>
      <c r="AN13">
        <f>(AL13/AM13)*100</f>
        <v>8.1212053062737226</v>
      </c>
    </row>
    <row r="14" spans="1:40">
      <c r="A14" s="60" t="s">
        <v>110</v>
      </c>
      <c r="B14" s="61" t="s">
        <v>121</v>
      </c>
      <c r="C14" s="62">
        <f>IF('2017 Individual scores unweight'!C16="","",'2017 Individual scores unweight'!C16*'2017 matched scores weighted'!AL14)</f>
        <v>16442.345454545455</v>
      </c>
      <c r="D14" s="62">
        <f>IF('2017 Individual scores unweight'!E16="","",'2017 Individual scores unweight'!E16*'2017 matched scores weighted'!AL14)</f>
        <v>15072.15</v>
      </c>
      <c r="E14" s="62">
        <f>IF('2017 Individual scores unweight'!G16="","",'2017 Individual scores unweight'!G16*'2017 matched scores weighted'!AL14)</f>
        <v>16442.345454545455</v>
      </c>
      <c r="F14" s="62">
        <f>IF('2017 Individual scores unweight'!I16="","",'2017 Individual scores unweight'!I16*'2017 matched scores weighted'!AL14)</f>
        <v>14615.418181818182</v>
      </c>
      <c r="G14" s="62">
        <f>IF('2017 Individual scores unweight'!K16="","",'2017 Individual scores unweight'!K16*'2017 matched scores weighted'!AL14)</f>
        <v>11722.783333333331</v>
      </c>
      <c r="H14" s="62">
        <f>IF('2017 Individual scores unweight'!L16="","",'2017 Individual scores unweight'!L16*'2017 matched scores weighted'!AL14)</f>
        <v>13620.757777777775</v>
      </c>
      <c r="I14" s="62">
        <f>IF('2017 Individual scores unweight'!M16="","",'2017 Individual scores unweight'!M16*'2017 matched scores weighted'!AL14)</f>
        <v>7177.2142857142853</v>
      </c>
      <c r="J14" s="62">
        <f>IF('2017 Individual scores unweight'!O16="","",'2017 Individual scores unweight'!O16*'2017 matched scores weighted'!AL14)</f>
        <v>18421.516666666663</v>
      </c>
      <c r="K14" s="62">
        <f>IF('2017 Individual scores unweight'!Q16="","",'2017 Individual scores unweight'!Q16*'2017 matched scores weighted'!AL14)</f>
        <v>15458.615384615387</v>
      </c>
      <c r="L14" s="62">
        <f>IF('2017 Individual scores unweight'!S16="","",'2017 Individual scores unweight'!S16*'2017 matched scores weighted'!AL14)</f>
        <v>12057.72</v>
      </c>
      <c r="M14" s="62">
        <f>IF('2017 Individual scores unweight'!AE16="","",'2017 Individual scores unweight'!AE16*'2017 matched scores weighted'!AL14)</f>
        <v>10305.743589743588</v>
      </c>
      <c r="N14" s="62">
        <f>IF('2017 Individual scores unweight'!AF16="","",'2017 Individual scores unweight'!AF16*'2017 matched scores weighted'!AL14)</f>
        <v>10133.981196581195</v>
      </c>
      <c r="O14" s="62">
        <f>IF('2017 Individual scores unweight'!AG16="","",'2017 Individual scores unweight'!AG16*'2017 matched scores weighted'!AL14)</f>
        <v>9103.4068376068353</v>
      </c>
      <c r="P14" s="62">
        <f>IF('2017 Individual scores unweight'!AH16="","",'2017 Individual scores unweight'!AH16*'2017 matched scores weighted'!AL14)</f>
        <v>20096.199999999997</v>
      </c>
      <c r="Q14" s="62">
        <f>IF('2017 Individual scores unweight'!AJ16="","",'2017 Individual scores unweight'!AJ16*'2017 matched scores weighted'!AL14)</f>
        <v>16442.345454545455</v>
      </c>
      <c r="R14" s="62">
        <f>IF('2017 Individual scores unweight'!AL16="","",'2017 Individual scores unweight'!AL16*'2017 matched scores weighted'!AL14)</f>
        <v>13397.466666666664</v>
      </c>
      <c r="S14" s="62">
        <f>IF('2017 Individual scores unweight'!AN16="","",'2017 Individual scores unweight'!AN16*'2017 matched scores weighted'!AL14)</f>
        <v>1826.9272727272728</v>
      </c>
      <c r="T14" s="62">
        <f>IF('2017 Individual scores unweight'!AP16="","",'2017 Individual scores unweight'!AP16*'2017 matched scores weighted'!AL14)</f>
        <v>16076.96</v>
      </c>
      <c r="U14" s="62">
        <f>IF('2017 Individual scores unweight'!AR16="","",'2017 Individual scores unweight'!AR16*'2017 matched scores weighted'!AL14)</f>
        <v>9275.1692307692301</v>
      </c>
      <c r="V14" s="62">
        <f>IF('2017 Individual scores unweight'!AT16="","",'2017 Individual scores unweight'!AT16*'2017 matched scores weighted'!AL14)</f>
        <v>11164.555555555555</v>
      </c>
      <c r="W14" s="62">
        <f>IF('2017 Individual scores unweight'!AU16="","",'2017 Individual scores unweight'!AU16*'2017 matched scores weighted'!AL14)</f>
        <v>12538.654700854699</v>
      </c>
      <c r="X14" s="62">
        <f>IF('2017 Individual scores unweight'!AV16="","",'2017 Individual scores unweight'!AV16*'2017 matched scores weighted'!AL14)</f>
        <v>8588.1196581196564</v>
      </c>
      <c r="Y14" s="62">
        <f>IF('2017 Individual scores unweight'!AW16="","",'2017 Individual scores unweight'!AW16*'2017 matched scores weighted'!AL14)</f>
        <v>12467.087037037036</v>
      </c>
      <c r="Z14" s="62">
        <f>IF('2017 Individual scores unweight'!AX16="","",'2017 Individual scores unweight'!AX16*'2017 matched scores weighted'!AL14)</f>
        <v>13053.941880341879</v>
      </c>
      <c r="AA14" s="62">
        <f>IF('2017 Individual scores unweight'!AY16="","",'2017 Individual scores unweight'!AY16*'2017 matched scores weighted'!AL14)</f>
        <v>4668.814141414141</v>
      </c>
      <c r="AB14" s="62">
        <f>IF('2017 Individual scores unweight'!AZ16="","",'2017 Individual scores unweight'!AZ16*'2017 matched scores weighted'!AL14)</f>
        <v>14714.460392940393</v>
      </c>
      <c r="AC14" s="62">
        <f>IF('2017 Individual scores unweight'!BL16="","",'2017 Individual scores unweight'!BL16*'2017 matched scores weighted'!AL14)</f>
        <v>18248.527399267397</v>
      </c>
      <c r="AD14" s="62">
        <f>IF('2017 Individual scores unweight'!BR16="","",'2017 Individual scores unweight'!BR16*'2017 matched scores weighted'!AL14)</f>
        <v>9489.8722222222223</v>
      </c>
      <c r="AE14" s="62">
        <f>IF('2017 Individual scores unweight'!BS16="","",'2017 Individual scores unweight'!BS16*'2017 matched scores weighted'!AL14)</f>
        <v>10269.244081196581</v>
      </c>
      <c r="AF14" s="62">
        <f>IF('2017 Individual scores unweight'!BX16="","",'2017 Individual scores unweight'!BX16*'2017 matched scores weighted'!AL14)</f>
        <v>16590.066069732737</v>
      </c>
      <c r="AG14" s="62">
        <f>IF('2017 Individual scores unweight'!CB16="","",'2017 Individual scores unweight'!CB16*'2017 matched scores weighted'!AL14)</f>
        <v>18550.33846153846</v>
      </c>
      <c r="AH14" s="62">
        <f>IF('2017 Individual scores unweight'!CD16="","",'2017 Individual scores unweight'!CD16*'2017 matched scores weighted'!AL14)</f>
        <v>8373.4166666666679</v>
      </c>
      <c r="AI14" s="62">
        <f>IF('2017 Individual scores unweight'!CF16="","",'2017 Individual scores unweight'!CF16*'2017 matched scores weighted'!AL14)</f>
        <v>6028.86</v>
      </c>
      <c r="AJ14" s="62">
        <f>IF('2017 Individual scores unweight'!CH16="","",'2017 Individual scores unweight'!CH16*'2017 matched scores weighted'!AL14)</f>
        <v>8373.4166666666679</v>
      </c>
      <c r="AK14" s="62">
        <f>IF('2017 Individual scores unweight'!CJ16="","",'2017 Individual scores unweight'!CJ16*'2017 matched scores weighted'!AL14)</f>
        <v>17004.476923076923</v>
      </c>
      <c r="AL14">
        <v>200.96199999999999</v>
      </c>
      <c r="AM14">
        <v>549861.57000000007</v>
      </c>
      <c r="AN14">
        <f t="shared" si="2"/>
        <v>3.6547744189505731E-2</v>
      </c>
    </row>
    <row r="15" spans="1:40">
      <c r="A15" s="60" t="s">
        <v>122</v>
      </c>
      <c r="B15" s="61" t="s">
        <v>123</v>
      </c>
      <c r="C15" s="62">
        <f>IF('2017 Individual scores unweight'!C17="","",'2017 Individual scores unweight'!C17*'2017 matched scores weighted'!AL15)</f>
        <v>284699.2</v>
      </c>
      <c r="D15" s="62">
        <f>IF('2017 Individual scores unweight'!E17="","",'2017 Individual scores unweight'!E17*'2017 matched scores weighted'!AL15)</f>
        <v>284699.2</v>
      </c>
      <c r="E15" s="62">
        <f>IF('2017 Individual scores unweight'!G17="","",'2017 Individual scores unweight'!G17*'2017 matched scores weighted'!AL15)</f>
        <v>240899.32307692309</v>
      </c>
      <c r="F15" s="62">
        <f>IF('2017 Individual scores unweight'!I17="","",'2017 Individual scores unweight'!I17*'2017 matched scores weighted'!AL15)</f>
        <v>65699.815384615387</v>
      </c>
      <c r="G15" s="62">
        <f>IF('2017 Individual scores unweight'!K17="","",'2017 Individual scores unweight'!K17*'2017 matched scores weighted'!AL15)</f>
        <v>97333.059829059814</v>
      </c>
      <c r="H15" s="62">
        <f>IF('2017 Individual scores unweight'!L17="","",'2017 Individual scores unweight'!L17*'2017 matched scores weighted'!AL15)</f>
        <v>184932.81367521366</v>
      </c>
      <c r="I15" s="62">
        <f>IF('2017 Individual scores unweight'!M17="","",'2017 Individual scores unweight'!M17*'2017 matched scores weighted'!AL15)</f>
        <v>0</v>
      </c>
      <c r="J15" s="62">
        <f>IF('2017 Individual scores unweight'!O17="","",'2017 Individual scores unweight'!O17*'2017 matched scores weighted'!AL15)</f>
        <v>197099.44615384616</v>
      </c>
      <c r="K15" s="62">
        <f>IF('2017 Individual scores unweight'!Q17="","",'2017 Individual scores unweight'!Q17*'2017 matched scores weighted'!AL15)</f>
        <v>87599.75384615385</v>
      </c>
      <c r="L15" s="62">
        <f>IF('2017 Individual scores unweight'!S17="","",'2017 Individual scores unweight'!S17*'2017 matched scores weighted'!AL15)</f>
        <v>131034.63179487179</v>
      </c>
      <c r="M15" s="62">
        <f>IF('2017 Individual scores unweight'!AE17="","",'2017 Individual scores unweight'!AE17*'2017 matched scores weighted'!AL15)</f>
        <v>94899.733333333323</v>
      </c>
      <c r="N15" s="62">
        <f>IF('2017 Individual scores unweight'!AF17="","",'2017 Individual scores unweight'!AF17*'2017 matched scores weighted'!AL15)</f>
        <v>99766.386324786348</v>
      </c>
      <c r="O15" s="62">
        <f>IF('2017 Individual scores unweight'!AG17="","",'2017 Individual scores unweight'!AG17*'2017 matched scores weighted'!AL15)</f>
        <v>77866.447863247871</v>
      </c>
      <c r="P15" s="62">
        <f>IF('2017 Individual scores unweight'!AH17="","",'2017 Individual scores unweight'!AH17*'2017 matched scores weighted'!AL15)</f>
        <v>284699.2</v>
      </c>
      <c r="Q15" s="62">
        <f>IF('2017 Individual scores unweight'!AJ17="","",'2017 Individual scores unweight'!AJ17*'2017 matched scores weighted'!AL15)</f>
        <v>153299.56923076924</v>
      </c>
      <c r="R15" s="62">
        <f>IF('2017 Individual scores unweight'!AL17="","",'2017 Individual scores unweight'!AL17*'2017 matched scores weighted'!AL15)</f>
        <v>65699.815384615387</v>
      </c>
      <c r="S15" s="62">
        <f>IF('2017 Individual scores unweight'!AN17="","",'2017 Individual scores unweight'!AN17*'2017 matched scores weighted'!AL15)</f>
        <v>65699.815384615387</v>
      </c>
      <c r="T15" s="62">
        <f>IF('2017 Individual scores unweight'!AP17="","",'2017 Individual scores unweight'!AP17*'2017 matched scores weighted'!AL15)</f>
        <v>131399.63076923077</v>
      </c>
      <c r="U15" s="62">
        <f>IF('2017 Individual scores unweight'!AR17="","",'2017 Individual scores unweight'!AR17*'2017 matched scores weighted'!AL15)</f>
        <v>0</v>
      </c>
      <c r="V15" s="62">
        <f>IF('2017 Individual scores unweight'!AT17="","",'2017 Individual scores unweight'!AT17*'2017 matched scores weighted'!AL15)</f>
        <v>182499.48717948719</v>
      </c>
      <c r="W15" s="62">
        <f>IF('2017 Individual scores unweight'!AU17="","",'2017 Individual scores unweight'!AU17*'2017 matched scores weighted'!AL15)</f>
        <v>82733.100854700853</v>
      </c>
      <c r="X15" s="62">
        <f>IF('2017 Individual scores unweight'!AV17="","",'2017 Individual scores unweight'!AV17*'2017 matched scores weighted'!AL15)</f>
        <v>75433.121367521366</v>
      </c>
      <c r="Y15" s="62">
        <f>IF('2017 Individual scores unweight'!AW17="","",'2017 Individual scores unweight'!AW17*'2017 matched scores weighted'!AL15)</f>
        <v>182499.48717948719</v>
      </c>
      <c r="Z15" s="62">
        <f>IF('2017 Individual scores unweight'!AX17="","",'2017 Individual scores unweight'!AX17*'2017 matched scores weighted'!AL15)</f>
        <v>177632.83418803418</v>
      </c>
      <c r="AA15" s="62">
        <f>IF('2017 Individual scores unweight'!AY17="","",'2017 Individual scores unweight'!AY17*'2017 matched scores weighted'!AL15)</f>
        <v>180066.16068376071</v>
      </c>
      <c r="AB15" s="62">
        <f>IF('2017 Individual scores unweight'!AZ17="","",'2017 Individual scores unweight'!AZ17*'2017 matched scores weighted'!AL15)</f>
        <v>161329.54666666669</v>
      </c>
      <c r="AC15" s="62">
        <f>IF('2017 Individual scores unweight'!BL17="","",'2017 Individual scores unweight'!BL17*'2017 matched scores weighted'!AL15)</f>
        <v>113393.01470085474</v>
      </c>
      <c r="AD15" s="62">
        <f>IF('2017 Individual scores unweight'!BR17="","",'2017 Individual scores unweight'!BR17*'2017 matched scores weighted'!AL15)</f>
        <v>43799.876923076925</v>
      </c>
      <c r="AE15" s="62">
        <f>IF('2017 Individual scores unweight'!BS17="","",'2017 Individual scores unweight'!BS17*'2017 matched scores weighted'!AL15)</f>
        <v>130791.29914529917</v>
      </c>
      <c r="AF15" s="62">
        <f>IF('2017 Individual scores unweight'!BX17="","",'2017 Individual scores unweight'!BX17*'2017 matched scores weighted'!AL15)</f>
        <v>171217.70069930071</v>
      </c>
      <c r="AG15" s="62">
        <f>IF('2017 Individual scores unweight'!CB17="","",'2017 Individual scores unweight'!CB17*'2017 matched scores weighted'!AL15)</f>
        <v>131399.63076923077</v>
      </c>
      <c r="AH15" s="62">
        <f>IF('2017 Individual scores unweight'!CD17="","",'2017 Individual scores unweight'!CD17*'2017 matched scores weighted'!AL15)</f>
        <v>109499.69230769233</v>
      </c>
      <c r="AI15" s="62">
        <f>IF('2017 Individual scores unweight'!CF17="","",'2017 Individual scores unweight'!CF17*'2017 matched scores weighted'!AL15)</f>
        <v>153299.56923076924</v>
      </c>
      <c r="AJ15" s="62">
        <f>IF('2017 Individual scores unweight'!CH17="","",'2017 Individual scores unweight'!CH17*'2017 matched scores weighted'!AL15)</f>
        <v>21899.938461538462</v>
      </c>
      <c r="AK15" s="62">
        <f>IF('2017 Individual scores unweight'!CJ17="","",'2017 Individual scores unweight'!CJ17*'2017 matched scores weighted'!AL15)</f>
        <v>109499.69230769233</v>
      </c>
      <c r="AL15">
        <v>2846.9920000000002</v>
      </c>
      <c r="AM15">
        <v>76658.570000000007</v>
      </c>
      <c r="AN15">
        <f t="shared" si="2"/>
        <v>3.7138600420018273</v>
      </c>
    </row>
    <row r="16" spans="1:40">
      <c r="A16" s="60" t="s">
        <v>119</v>
      </c>
      <c r="B16" s="61" t="s">
        <v>124</v>
      </c>
      <c r="C16" s="62">
        <f>IF('2017 Individual scores unweight'!C18="","",'2017 Individual scores unweight'!C18*'2017 matched scores weighted'!AL16)</f>
        <v>376234.0153846154</v>
      </c>
      <c r="D16" s="62">
        <f>IF('2017 Individual scores unweight'!E18="","",'2017 Individual scores unweight'!E18*'2017 matched scores weighted'!AL16)</f>
        <v>376234.0153846154</v>
      </c>
      <c r="E16" s="62">
        <f>IF('2017 Individual scores unweight'!G18="","",'2017 Individual scores unweight'!G18*'2017 matched scores weighted'!AL16)</f>
        <v>444640.2</v>
      </c>
      <c r="F16" s="62">
        <f>IF('2017 Individual scores unweight'!I18="","",'2017 Individual scores unweight'!I18*'2017 matched scores weighted'!AL16)</f>
        <v>376234.0153846154</v>
      </c>
      <c r="G16" s="62">
        <f>IF('2017 Individual scores unweight'!K18="","",'2017 Individual scores unweight'!K18*'2017 matched scores weighted'!AL16)</f>
        <v>156447.47777777779</v>
      </c>
      <c r="H16" s="62">
        <f>IF('2017 Individual scores unweight'!L18="","",'2017 Individual scores unweight'!L18*'2017 matched scores weighted'!AL16)</f>
        <v>205218.55384615384</v>
      </c>
      <c r="I16" s="62">
        <f>IF('2017 Individual scores unweight'!M18="","",'2017 Individual scores unweight'!M18*'2017 matched scores weighted'!AL16)</f>
        <v>407586.85</v>
      </c>
      <c r="J16" s="62">
        <f>IF('2017 Individual scores unweight'!O18="","",'2017 Individual scores unweight'!O18*'2017 matched scores weighted'!AL16)</f>
        <v>407586.85</v>
      </c>
      <c r="K16" s="62">
        <f>IF('2017 Individual scores unweight'!Q18="","",'2017 Individual scores unweight'!Q18*'2017 matched scores weighted'!AL16)</f>
        <v>410437.10769230768</v>
      </c>
      <c r="L16" s="62">
        <f>IF('2017 Individual scores unweight'!S18="","",'2017 Individual scores unweight'!S18*'2017 matched scores weighted'!AL16)</f>
        <v>381934.5307692308</v>
      </c>
      <c r="M16" s="62">
        <f>IF('2017 Individual scores unweight'!AE18="","",'2017 Individual scores unweight'!AE18*'2017 matched scores weighted'!AL16)</f>
        <v>220419.92820512821</v>
      </c>
      <c r="N16" s="62">
        <f>IF('2017 Individual scores unweight'!AF18="","",'2017 Individual scores unweight'!AF18*'2017 matched scores weighted'!AL16)</f>
        <v>205218.55384615384</v>
      </c>
      <c r="O16" s="62">
        <f>IF('2017 Individual scores unweight'!AG18="","",'2017 Individual scores unweight'!AG18*'2017 matched scores weighted'!AL16)</f>
        <v>212819.24102564101</v>
      </c>
      <c r="P16" s="62">
        <f>IF('2017 Individual scores unweight'!AH18="","",'2017 Individual scores unweight'!AH18*'2017 matched scores weighted'!AL16)</f>
        <v>376234.0153846154</v>
      </c>
      <c r="Q16" s="62">
        <f>IF('2017 Individual scores unweight'!AJ18="","",'2017 Individual scores unweight'!AJ18*'2017 matched scores weighted'!AL16)</f>
        <v>410437.10769230768</v>
      </c>
      <c r="R16" s="62">
        <f>IF('2017 Individual scores unweight'!AL18="","",'2017 Individual scores unweight'!AL18*'2017 matched scores weighted'!AL16)</f>
        <v>444640.2</v>
      </c>
      <c r="S16" s="62">
        <f>IF('2017 Individual scores unweight'!AN18="","",'2017 Individual scores unweight'!AN18*'2017 matched scores weighted'!AL16)</f>
        <v>444640.2</v>
      </c>
      <c r="T16" s="62">
        <f>IF('2017 Individual scores unweight'!AP18="","",'2017 Individual scores unweight'!AP18*'2017 matched scores weighted'!AL16)</f>
        <v>410437.10769230768</v>
      </c>
      <c r="U16" s="62">
        <f>IF('2017 Individual scores unweight'!AR18="","",'2017 Individual scores unweight'!AR18*'2017 matched scores weighted'!AL16)</f>
        <v>342030.92307692312</v>
      </c>
      <c r="V16" s="62">
        <f>IF('2017 Individual scores unweight'!AT18="","",'2017 Individual scores unweight'!AT18*'2017 matched scores weighted'!AL16)</f>
        <v>201418.21025641024</v>
      </c>
      <c r="W16" s="62">
        <f>IF('2017 Individual scores unweight'!AU18="","",'2017 Individual scores unweight'!AU18*'2017 matched scores weighted'!AL16)</f>
        <v>209018.89743589741</v>
      </c>
      <c r="X16" s="62">
        <f>IF('2017 Individual scores unweight'!AV18="","",'2017 Individual scores unweight'!AV18*'2017 matched scores weighted'!AL16)</f>
        <v>224220.27179487178</v>
      </c>
      <c r="Y16" s="62">
        <f>IF('2017 Individual scores unweight'!AW18="","",'2017 Individual scores unweight'!AW18*'2017 matched scores weighted'!AL16)</f>
        <v>258423.36410256411</v>
      </c>
      <c r="Z16" s="62">
        <f>IF('2017 Individual scores unweight'!AX18="","",'2017 Individual scores unweight'!AX18*'2017 matched scores weighted'!AL16)</f>
        <v>247022.33333333334</v>
      </c>
      <c r="AA16" s="62">
        <f>IF('2017 Individual scores unweight'!AY18="","",'2017 Individual scores unweight'!AY18*'2017 matched scores weighted'!AL16)</f>
        <v>262223.70769230765</v>
      </c>
      <c r="AB16" s="62">
        <f>IF('2017 Individual scores unweight'!AZ18="","",'2017 Individual scores unweight'!AZ18*'2017 matched scores weighted'!AL16)</f>
        <v>444640.2</v>
      </c>
      <c r="AC16" s="62">
        <f>IF('2017 Individual scores unweight'!BL18="","",'2017 Individual scores unweight'!BL18*'2017 matched scores weighted'!AL16)</f>
        <v>380794.42769230774</v>
      </c>
      <c r="AD16" s="62">
        <f>IF('2017 Individual scores unweight'!BR18="","",'2017 Individual scores unweight'!BR18*'2017 matched scores weighted'!AL16)</f>
        <v>209018.89743589741</v>
      </c>
      <c r="AE16" s="62">
        <f>IF('2017 Individual scores unweight'!BS18="","",'2017 Individual scores unweight'!BS18*'2017 matched scores weighted'!AL16)</f>
        <v>209968.98333333334</v>
      </c>
      <c r="AF16" s="62">
        <f>IF('2017 Individual scores unweight'!BX18="","",'2017 Individual scores unweight'!BX18*'2017 matched scores weighted'!AL16)</f>
        <v>372433.6717948718</v>
      </c>
      <c r="AG16" s="62">
        <f>IF('2017 Individual scores unweight'!CB18="","",'2017 Individual scores unweight'!CB18*'2017 matched scores weighted'!AL16)</f>
        <v>376234.0153846154</v>
      </c>
      <c r="AH16" s="62">
        <f>IF('2017 Individual scores unweight'!CD18="","",'2017 Individual scores unweight'!CD18*'2017 matched scores weighted'!AL16)</f>
        <v>342030.92307692312</v>
      </c>
      <c r="AI16" s="62">
        <f>IF('2017 Individual scores unweight'!CF18="","",'2017 Individual scores unweight'!CF18*'2017 matched scores weighted'!AL16)</f>
        <v>342030.92307692312</v>
      </c>
      <c r="AJ16" s="62">
        <f>IF('2017 Individual scores unweight'!CH18="","",'2017 Individual scores unweight'!CH18*'2017 matched scores weighted'!AL16)</f>
        <v>444640.2</v>
      </c>
      <c r="AK16" s="62">
        <f>IF('2017 Individual scores unweight'!CJ18="","",'2017 Individual scores unweight'!CJ18*'2017 matched scores weighted'!AL16)</f>
        <v>376234.0153846154</v>
      </c>
      <c r="AL16">
        <v>4446.402</v>
      </c>
      <c r="AM16">
        <v>68342.707999999984</v>
      </c>
      <c r="AN16">
        <f t="shared" si="2"/>
        <v>6.5060371912684545</v>
      </c>
    </row>
    <row r="17" spans="1:40">
      <c r="A17" s="60" t="s">
        <v>119</v>
      </c>
      <c r="B17" s="61" t="s">
        <v>125</v>
      </c>
      <c r="C17" s="62">
        <f>IF('2017 Individual scores unweight'!C19="","",'2017 Individual scores unweight'!C19*'2017 matched scores weighted'!AL17)</f>
        <v>253093.80000000002</v>
      </c>
      <c r="D17" s="62">
        <f>IF('2017 Individual scores unweight'!E19="","",'2017 Individual scores unweight'!E19*'2017 matched scores weighted'!AL17)</f>
        <v>198859.4142857143</v>
      </c>
      <c r="E17" s="62">
        <f>IF('2017 Individual scores unweight'!G19="","",'2017 Individual scores unweight'!G19*'2017 matched scores weighted'!AL17)</f>
        <v>198859.4142857143</v>
      </c>
      <c r="F17" s="62">
        <f>IF('2017 Individual scores unweight'!I19="","",'2017 Individual scores unweight'!I19*'2017 matched scores weighted'!AL17)</f>
        <v>216937.54285714286</v>
      </c>
      <c r="G17" s="62">
        <f>IF('2017 Individual scores unweight'!K19="","",'2017 Individual scores unweight'!K19*'2017 matched scores weighted'!AL17)</f>
        <v>200868.09523809521</v>
      </c>
      <c r="H17" s="62">
        <f>IF('2017 Individual scores unweight'!L19="","",'2017 Individual scores unweight'!L19*'2017 matched scores weighted'!AL17)</f>
        <v>162703.15714285712</v>
      </c>
      <c r="I17" s="62">
        <f>IF('2017 Individual scores unweight'!M19="","",'2017 Individual scores unweight'!M19*'2017 matched scores weighted'!AL17)</f>
        <v>180781.28571428574</v>
      </c>
      <c r="J17" s="62">
        <f>IF('2017 Individual scores unweight'!O19="","",'2017 Individual scores unweight'!O19*'2017 matched scores weighted'!AL17)</f>
        <v>253093.80000000002</v>
      </c>
      <c r="K17" s="62">
        <f>IF('2017 Individual scores unweight'!Q19="","",'2017 Individual scores unweight'!Q19*'2017 matched scores weighted'!AL17)</f>
        <v>126546.90000000001</v>
      </c>
      <c r="L17" s="62">
        <f>IF('2017 Individual scores unweight'!S19="","",'2017 Individual scores unweight'!S19*'2017 matched scores weighted'!AL17)</f>
        <v>151856.28</v>
      </c>
      <c r="M17" s="62">
        <f>IF('2017 Individual scores unweight'!AE19="","",'2017 Individual scores unweight'!AE19*'2017 matched scores weighted'!AL17)</f>
        <v>134581.62380952379</v>
      </c>
      <c r="N17" s="62">
        <f>IF('2017 Individual scores unweight'!AF19="","",'2017 Individual scores unweight'!AF19*'2017 matched scores weighted'!AL17)</f>
        <v>154668.43333333332</v>
      </c>
      <c r="O17" s="62">
        <f>IF('2017 Individual scores unweight'!AG19="","",'2017 Individual scores unweight'!AG19*'2017 matched scores weighted'!AL17)</f>
        <v>134581.62380952379</v>
      </c>
      <c r="P17" s="62">
        <f>IF('2017 Individual scores unweight'!AH19="","",'2017 Individual scores unweight'!AH19*'2017 matched scores weighted'!AL17)</f>
        <v>253093.80000000002</v>
      </c>
      <c r="Q17" s="62">
        <f>IF('2017 Individual scores unweight'!AJ19="","",'2017 Individual scores unweight'!AJ19*'2017 matched scores weighted'!AL17)</f>
        <v>253093.80000000002</v>
      </c>
      <c r="R17" s="62">
        <f>IF('2017 Individual scores unweight'!AL19="","",'2017 Individual scores unweight'!AL19*'2017 matched scores weighted'!AL17)</f>
        <v>216937.54285714286</v>
      </c>
      <c r="S17" s="62">
        <f>IF('2017 Individual scores unweight'!AN19="","",'2017 Individual scores unweight'!AN19*'2017 matched scores weighted'!AL17)</f>
        <v>162703.15714285718</v>
      </c>
      <c r="T17" s="62">
        <f>IF('2017 Individual scores unweight'!AP19="","",'2017 Individual scores unweight'!AP19*'2017 matched scores weighted'!AL17)</f>
        <v>253093.80000000002</v>
      </c>
      <c r="U17" s="62">
        <f>IF('2017 Individual scores unweight'!AR19="","",'2017 Individual scores unweight'!AR19*'2017 matched scores weighted'!AL17)</f>
        <v>198859.4142857143</v>
      </c>
      <c r="V17" s="62">
        <f>IF('2017 Individual scores unweight'!AT19="","",'2017 Individual scores unweight'!AT19*'2017 matched scores weighted'!AL17)</f>
        <v>138598.98571428572</v>
      </c>
      <c r="W17" s="62">
        <f>IF('2017 Individual scores unweight'!AU19="","",'2017 Individual scores unweight'!AU19*'2017 matched scores weighted'!AL17)</f>
        <v>148642.39047619049</v>
      </c>
      <c r="X17" s="62">
        <f>IF('2017 Individual scores unweight'!AV19="","",'2017 Individual scores unweight'!AV19*'2017 matched scores weighted'!AL17)</f>
        <v>158685.79523809525</v>
      </c>
      <c r="Y17" s="62">
        <f>IF('2017 Individual scores unweight'!AW19="","",'2017 Individual scores unweight'!AW19*'2017 matched scores weighted'!AL17)</f>
        <v>194842.0523809524</v>
      </c>
      <c r="Z17" s="62">
        <f>IF('2017 Individual scores unweight'!AX19="","",'2017 Individual scores unweight'!AX19*'2017 matched scores weighted'!AL17)</f>
        <v>166566.00512820514</v>
      </c>
      <c r="AA17" s="62">
        <f>IF('2017 Individual scores unweight'!AY19="","",'2017 Individual scores unweight'!AY19*'2017 matched scores weighted'!AL17)</f>
        <v>166720.51904761905</v>
      </c>
      <c r="AB17" s="62">
        <f>IF('2017 Individual scores unweight'!AZ19="","",'2017 Individual scores unweight'!AZ19*'2017 matched scores weighted'!AL17)</f>
        <v>151856.28</v>
      </c>
      <c r="AC17" s="62">
        <f>IF('2017 Individual scores unweight'!BL19="","",'2017 Individual scores unweight'!BL19*'2017 matched scores weighted'!AL17)</f>
        <v>195645.52476190479</v>
      </c>
      <c r="AD17" s="62">
        <f>IF('2017 Individual scores unweight'!BR19="","",'2017 Individual scores unweight'!BR19*'2017 matched scores weighted'!AL17)</f>
        <v>138598.98571428572</v>
      </c>
      <c r="AE17" s="62">
        <f>IF('2017 Individual scores unweight'!BS19="","",'2017 Individual scores unweight'!BS19*'2017 matched scores weighted'!AL17)</f>
        <v>145127.1988095238</v>
      </c>
      <c r="AF17" s="62">
        <f>IF('2017 Individual scores unweight'!BX19="","",'2017 Individual scores unweight'!BX19*'2017 matched scores weighted'!AL17)</f>
        <v>204215.89682539683</v>
      </c>
      <c r="AG17" s="62">
        <f>IF('2017 Individual scores unweight'!CB19="","",'2017 Individual scores unweight'!CB19*'2017 matched scores weighted'!AL17)</f>
        <v>198859.4142857143</v>
      </c>
      <c r="AH17" s="62">
        <f>IF('2017 Individual scores unweight'!CD19="","",'2017 Individual scores unweight'!CD19*'2017 matched scores weighted'!AL17)</f>
        <v>144625.02857142856</v>
      </c>
      <c r="AI17" s="62">
        <f>IF('2017 Individual scores unweight'!CF19="","",'2017 Individual scores unweight'!CF19*'2017 matched scores weighted'!AL17)</f>
        <v>108468.77142857143</v>
      </c>
      <c r="AJ17" s="62">
        <f>IF('2017 Individual scores unweight'!CH19="","",'2017 Individual scores unweight'!CH19*'2017 matched scores weighted'!AL17)</f>
        <v>162703.15714285718</v>
      </c>
      <c r="AK17" s="62">
        <f>IF('2017 Individual scores unweight'!CJ19="","",'2017 Individual scores unweight'!CJ19*'2017 matched scores weighted'!AL17)</f>
        <v>235015.67142857146</v>
      </c>
      <c r="AL17">
        <v>2530.9380000000001</v>
      </c>
      <c r="AM17">
        <v>68342.707999999984</v>
      </c>
      <c r="AN17">
        <f t="shared" si="2"/>
        <v>3.7033036501860606</v>
      </c>
    </row>
    <row r="18" spans="1:40">
      <c r="A18" s="60" t="s">
        <v>110</v>
      </c>
      <c r="B18" s="61" t="s">
        <v>126</v>
      </c>
      <c r="C18" s="62">
        <f>IF('2017 Individual scores unweight'!C20="","",'2017 Individual scores unweight'!C20*'2017 matched scores weighted'!AL18)</f>
        <v>436083.9</v>
      </c>
      <c r="D18" s="62">
        <f>IF('2017 Individual scores unweight'!E20="","",'2017 Individual scores unweight'!E20*'2017 matched scores weighted'!AL18)</f>
        <v>348867.12</v>
      </c>
      <c r="E18" s="62">
        <f>IF('2017 Individual scores unweight'!G20="","",'2017 Individual scores unweight'!G20*'2017 matched scores weighted'!AL18)</f>
        <v>436083.9</v>
      </c>
      <c r="F18" s="62">
        <f>IF('2017 Individual scores unweight'!I20="","",'2017 Individual scores unweight'!I20*'2017 matched scores weighted'!AL18)</f>
        <v>407011.63999999996</v>
      </c>
      <c r="G18" s="62">
        <f>IF('2017 Individual scores unweight'!K20="","",'2017 Individual scores unweight'!K20*'2017 matched scores weighted'!AL18)</f>
        <v>310104.10666666669</v>
      </c>
      <c r="H18" s="62">
        <f>IF('2017 Individual scores unweight'!L20="","",'2017 Individual scores unweight'!L20*'2017 matched scores weighted'!AL18)</f>
        <v>242268.83333333334</v>
      </c>
      <c r="I18" s="62">
        <f>IF('2017 Individual scores unweight'!M20="","",'2017 Individual scores unweight'!M20*'2017 matched scores weighted'!AL18)</f>
        <v>319794.86</v>
      </c>
      <c r="J18" s="62">
        <f>IF('2017 Individual scores unweight'!O20="","",'2017 Individual scores unweight'!O20*'2017 matched scores weighted'!AL18)</f>
        <v>407011.63999999996</v>
      </c>
      <c r="K18" s="62">
        <f>IF('2017 Individual scores unweight'!Q20="","",'2017 Individual scores unweight'!Q20*'2017 matched scores weighted'!AL18)</f>
        <v>249190.8</v>
      </c>
      <c r="L18" s="62">
        <f>IF('2017 Individual scores unweight'!S20="","",'2017 Individual scores unweight'!S20*'2017 matched scores weighted'!AL18)</f>
        <v>255835.88800000001</v>
      </c>
      <c r="M18" s="62">
        <f>IF('2017 Individual scores unweight'!AE20="","",'2017 Individual scores unweight'!AE20*'2017 matched scores weighted'!AL18)</f>
        <v>167973.05777777778</v>
      </c>
      <c r="N18" s="62">
        <f>IF('2017 Individual scores unweight'!AF20="","",'2017 Individual scores unweight'!AF20*'2017 matched scores weighted'!AL18)</f>
        <v>206736.07111111109</v>
      </c>
      <c r="O18" s="62">
        <f>IF('2017 Individual scores unweight'!AG20="","",'2017 Individual scores unweight'!AG20*'2017 matched scores weighted'!AL18)</f>
        <v>184124.31333333332</v>
      </c>
      <c r="P18" s="62">
        <f>IF('2017 Individual scores unweight'!AH20="","",'2017 Individual scores unweight'!AH20*'2017 matched scores weighted'!AL18)</f>
        <v>436083.9</v>
      </c>
      <c r="Q18" s="62">
        <f>IF('2017 Individual scores unweight'!AJ20="","",'2017 Individual scores unweight'!AJ20*'2017 matched scores weighted'!AL18)</f>
        <v>363403.25000000006</v>
      </c>
      <c r="R18" s="62">
        <f>IF('2017 Individual scores unweight'!AL20="","",'2017 Individual scores unweight'!AL20*'2017 matched scores weighted'!AL18)</f>
        <v>436083.9</v>
      </c>
      <c r="S18" s="62">
        <f>IF('2017 Individual scores unweight'!AN20="","",'2017 Individual scores unweight'!AN20*'2017 matched scores weighted'!AL18)</f>
        <v>145361.29999999999</v>
      </c>
      <c r="T18" s="62">
        <f>IF('2017 Individual scores unweight'!AP20="","",'2017 Individual scores unweight'!AP20*'2017 matched scores weighted'!AL18)</f>
        <v>377939.38</v>
      </c>
      <c r="U18" s="62">
        <f>IF('2017 Individual scores unweight'!AR20="","",'2017 Individual scores unweight'!AR20*'2017 matched scores weighted'!AL18)</f>
        <v>145361.29999999999</v>
      </c>
      <c r="V18" s="62">
        <f>IF('2017 Individual scores unweight'!AT20="","",'2017 Individual scores unweight'!AT20*'2017 matched scores weighted'!AL18)</f>
        <v>242268.83333333334</v>
      </c>
      <c r="W18" s="62">
        <f>IF('2017 Individual scores unweight'!AU20="","",'2017 Individual scores unweight'!AU20*'2017 matched scores weighted'!AL18)</f>
        <v>226117.5777777778</v>
      </c>
      <c r="X18" s="62">
        <f>IF('2017 Individual scores unweight'!AV20="","",'2017 Individual scores unweight'!AV20*'2017 matched scores weighted'!AL18)</f>
        <v>171203.30888888889</v>
      </c>
      <c r="Y18" s="62">
        <f>IF('2017 Individual scores unweight'!AW20="","",'2017 Individual scores unweight'!AW20*'2017 matched scores weighted'!AL18)</f>
        <v>200275.5688888889</v>
      </c>
      <c r="Z18" s="62">
        <f>IF('2017 Individual scores unweight'!AX20="","",'2017 Individual scores unweight'!AX20*'2017 matched scores weighted'!AL18)</f>
        <v>261650.34</v>
      </c>
      <c r="AA18" s="62">
        <f>IF('2017 Individual scores unweight'!AY20="","",'2017 Individual scores unweight'!AY20*'2017 matched scores weighted'!AL18)</f>
        <v>239038.58222222223</v>
      </c>
      <c r="AB18" s="62">
        <f>IF('2017 Individual scores unweight'!AZ20="","",'2017 Individual scores unweight'!AZ20*'2017 matched scores weighted'!AL18)</f>
        <v>343531.88107692305</v>
      </c>
      <c r="AC18" s="62">
        <f>IF('2017 Individual scores unweight'!BL20="","",'2017 Individual scores unweight'!BL20*'2017 matched scores weighted'!AL18)</f>
        <v>387630.1333333333</v>
      </c>
      <c r="AD18" s="62">
        <f>IF('2017 Individual scores unweight'!BR20="","",'2017 Individual scores unweight'!BR20*'2017 matched scores weighted'!AL18)</f>
        <v>155052.05333333334</v>
      </c>
      <c r="AE18" s="62">
        <f>IF('2017 Individual scores unweight'!BS20="","",'2017 Individual scores unweight'!BS20*'2017 matched scores weighted'!AL18)</f>
        <v>170395.7461111111</v>
      </c>
      <c r="AF18" s="62">
        <f>IF('2017 Individual scores unweight'!BX20="","",'2017 Individual scores unweight'!BX20*'2017 matched scores weighted'!AL18)</f>
        <v>299336.60296296293</v>
      </c>
      <c r="AG18" s="62">
        <f>IF('2017 Individual scores unweight'!CB20="","",'2017 Individual scores unweight'!CB20*'2017 matched scores weighted'!AL18)</f>
        <v>436083.9</v>
      </c>
      <c r="AH18" s="62">
        <f>IF('2017 Individual scores unweight'!CD20="","",'2017 Individual scores unweight'!CD20*'2017 matched scores weighted'!AL18)</f>
        <v>145361.29999999999</v>
      </c>
      <c r="AI18" s="62">
        <f>IF('2017 Individual scores unweight'!CF20="","",'2017 Individual scores unweight'!CF20*'2017 matched scores weighted'!AL18)</f>
        <v>124595.4</v>
      </c>
      <c r="AJ18" s="62">
        <f>IF('2017 Individual scores unweight'!CH20="","",'2017 Individual scores unweight'!CH20*'2017 matched scores weighted'!AL18)</f>
        <v>377939.38</v>
      </c>
      <c r="AK18" s="62">
        <f>IF('2017 Individual scores unweight'!CJ20="","",'2017 Individual scores unweight'!CJ20*'2017 matched scores weighted'!AL18)</f>
        <v>261650.34</v>
      </c>
      <c r="AL18">
        <v>4360.8389999999999</v>
      </c>
      <c r="AM18">
        <v>549861.57000000007</v>
      </c>
      <c r="AN18">
        <f t="shared" si="2"/>
        <v>0.79307942906430062</v>
      </c>
    </row>
    <row r="19" spans="1:40">
      <c r="A19" s="60" t="s">
        <v>127</v>
      </c>
      <c r="B19" s="61" t="s">
        <v>128</v>
      </c>
      <c r="C19" s="62">
        <f>IF('2017 Individual scores unweight'!C21="","",'2017 Individual scores unweight'!C21*'2017 matched scores weighted'!AL19)</f>
        <v>590340.80000000005</v>
      </c>
      <c r="D19" s="62">
        <f>IF('2017 Individual scores unweight'!E21="","",'2017 Individual scores unweight'!E21*'2017 matched scores weighted'!AL19)</f>
        <v>590340.80000000005</v>
      </c>
      <c r="E19" s="62">
        <f>IF('2017 Individual scores unweight'!G21="","",'2017 Individual scores unweight'!G21*'2017 matched scores weighted'!AL19)</f>
        <v>590340.80000000005</v>
      </c>
      <c r="F19" s="62">
        <f>IF('2017 Individual scores unweight'!I21="","",'2017 Individual scores unweight'!I21*'2017 matched scores weighted'!AL19)</f>
        <v>413238.56</v>
      </c>
      <c r="G19" s="62">
        <f>IF('2017 Individual scores unweight'!K21="","",'2017 Individual scores unweight'!K21*'2017 matched scores weighted'!AL19)</f>
        <v>285799.91111111105</v>
      </c>
      <c r="H19" s="62">
        <f>IF('2017 Individual scores unweight'!L21="","",'2017 Individual scores unweight'!L21*'2017 matched scores weighted'!AL19)</f>
        <v>281114.66666666663</v>
      </c>
      <c r="I19" s="62">
        <f>IF('2017 Individual scores unweight'!M21="","",'2017 Individual scores unweight'!M21*'2017 matched scores weighted'!AL19)</f>
        <v>590340.80000000005</v>
      </c>
      <c r="J19" s="62">
        <f>IF('2017 Individual scores unweight'!O21="","",'2017 Individual scores unweight'!O21*'2017 matched scores weighted'!AL19)</f>
        <v>536673.45454545459</v>
      </c>
      <c r="K19" s="62">
        <f>IF('2017 Individual scores unweight'!Q21="","",'2017 Individual scores unweight'!Q21*'2017 matched scores weighted'!AL19)</f>
        <v>442755.60000000003</v>
      </c>
      <c r="L19" s="62">
        <f>IF('2017 Individual scores unweight'!S21="","",'2017 Individual scores unweight'!S21*'2017 matched scores weighted'!AL19)</f>
        <v>530412.26424242428</v>
      </c>
      <c r="M19" s="62">
        <f>IF('2017 Individual scores unweight'!AE21="","",'2017 Individual scores unweight'!AE21*'2017 matched scores weighted'!AL19)</f>
        <v>304114.95757575758</v>
      </c>
      <c r="N19" s="62">
        <f>IF('2017 Individual scores unweight'!AF21="","",'2017 Individual scores unweight'!AF21*'2017 matched scores weighted'!AL19)</f>
        <v>284238.16296296299</v>
      </c>
      <c r="O19" s="62">
        <f>IF('2017 Individual scores unweight'!AG21="","",'2017 Individual scores unweight'!AG21*'2017 matched scores weighted'!AL19)</f>
        <v>262373.68888888892</v>
      </c>
      <c r="P19" s="62">
        <f>IF('2017 Individual scores unweight'!AH21="","",'2017 Individual scores unweight'!AH21*'2017 matched scores weighted'!AL19)</f>
        <v>536673.45454545459</v>
      </c>
      <c r="Q19" s="62">
        <f>IF('2017 Individual scores unweight'!AJ21="","",'2017 Individual scores unweight'!AJ21*'2017 matched scores weighted'!AL19)</f>
        <v>491950.66666666674</v>
      </c>
      <c r="R19" s="62">
        <f>IF('2017 Individual scores unweight'!AL21="","",'2017 Individual scores unweight'!AL21*'2017 matched scores weighted'!AL19)</f>
        <v>544929.9692307692</v>
      </c>
      <c r="S19" s="62">
        <f>IF('2017 Individual scores unweight'!AN21="","",'2017 Individual scores unweight'!AN21*'2017 matched scores weighted'!AL19)</f>
        <v>472272.64000000001</v>
      </c>
      <c r="T19" s="62">
        <f>IF('2017 Individual scores unweight'!AP21="","",'2017 Individual scores unweight'!AP21*'2017 matched scores weighted'!AL19)</f>
        <v>363286.64615384617</v>
      </c>
      <c r="U19" s="62">
        <f>IF('2017 Individual scores unweight'!AR21="","",'2017 Individual scores unweight'!AR21*'2017 matched scores weighted'!AL19)</f>
        <v>322004.07272727269</v>
      </c>
      <c r="V19" s="62">
        <f>IF('2017 Individual scores unweight'!AT21="","",'2017 Individual scores unweight'!AT21*'2017 matched scores weighted'!AL19)</f>
        <v>338899.34814814822</v>
      </c>
      <c r="W19" s="62">
        <f>IF('2017 Individual scores unweight'!AU21="","",'2017 Individual scores unweight'!AU21*'2017 matched scores weighted'!AL19)</f>
        <v>297693.22393162391</v>
      </c>
      <c r="X19" s="62">
        <f>IF('2017 Individual scores unweight'!AV21="","",'2017 Individual scores unweight'!AV21*'2017 matched scores weighted'!AL19)</f>
        <v>273305.92592592596</v>
      </c>
      <c r="Y19" s="62">
        <f>IF('2017 Individual scores unweight'!AW21="","",'2017 Individual scores unweight'!AW21*'2017 matched scores weighted'!AL19)</f>
        <v>273305.92592592596</v>
      </c>
      <c r="Z19" s="62">
        <f>IF('2017 Individual scores unweight'!AX21="","",'2017 Individual scores unweight'!AX21*'2017 matched scores weighted'!AL19)</f>
        <v>327967.11111111112</v>
      </c>
      <c r="AA19" s="62">
        <f>IF('2017 Individual scores unweight'!AY21="","",'2017 Individual scores unweight'!AY21*'2017 matched scores weighted'!AL19)</f>
        <v>360763.82222222222</v>
      </c>
      <c r="AB19" s="62">
        <f>IF('2017 Individual scores unweight'!AZ21="","",'2017 Individual scores unweight'!AZ21*'2017 matched scores weighted'!AL19)</f>
        <v>559034.84848484851</v>
      </c>
      <c r="AC19" s="62">
        <f>IF('2017 Individual scores unweight'!BL21="","",'2017 Individual scores unweight'!BL21*'2017 matched scores weighted'!AL19)</f>
        <v>468236.12170940178</v>
      </c>
      <c r="AD19" s="62">
        <f>IF('2017 Individual scores unweight'!BR21="","",'2017 Individual scores unweight'!BR21*'2017 matched scores weighted'!AL19)</f>
        <v>268336.72727272729</v>
      </c>
      <c r="AE19" s="62">
        <f>IF('2017 Individual scores unweight'!BS21="","",'2017 Individual scores unweight'!BS21*'2017 matched scores weighted'!AL19)</f>
        <v>239037.56752136757</v>
      </c>
      <c r="AF19" s="62">
        <f>IF('2017 Individual scores unweight'!BX21="","",'2017 Individual scores unweight'!BX21*'2017 matched scores weighted'!AL19)</f>
        <v>432243.83361823356</v>
      </c>
      <c r="AG19" s="62">
        <f>IF('2017 Individual scores unweight'!CB21="","",'2017 Individual scores unweight'!CB21*'2017 matched scores weighted'!AL19)</f>
        <v>413238.56</v>
      </c>
      <c r="AH19" s="62">
        <f>IF('2017 Individual scores unweight'!CD21="","",'2017 Individual scores unweight'!CD21*'2017 matched scores weighted'!AL19)</f>
        <v>262373.68888888892</v>
      </c>
      <c r="AI19" s="62">
        <f>IF('2017 Individual scores unweight'!CF21="","",'2017 Individual scores unweight'!CF21*'2017 matched scores weighted'!AL19)</f>
        <v>196780.26666666666</v>
      </c>
      <c r="AJ19" s="62">
        <f>IF('2017 Individual scores unweight'!CH21="","",'2017 Individual scores unweight'!CH21*'2017 matched scores weighted'!AL19)</f>
        <v>268336.72727272729</v>
      </c>
      <c r="AK19" s="62">
        <f>IF('2017 Individual scores unweight'!CJ21="","",'2017 Individual scores unweight'!CJ21*'2017 matched scores weighted'!AL19)</f>
        <v>472272.64000000001</v>
      </c>
      <c r="AL19">
        <v>5903.4080000000004</v>
      </c>
      <c r="AM19">
        <v>141958.93799999999</v>
      </c>
      <c r="AN19">
        <f t="shared" si="2"/>
        <v>4.1585320960910543</v>
      </c>
    </row>
    <row r="20" spans="1:40">
      <c r="A20" s="60" t="s">
        <v>119</v>
      </c>
      <c r="B20" s="61" t="s">
        <v>129</v>
      </c>
      <c r="C20" s="62">
        <f>IF('2017 Individual scores unweight'!C22="","",'2017 Individual scores unweight'!C22*'2017 matched scores weighted'!AL20)</f>
        <v>82506.666666666672</v>
      </c>
      <c r="D20" s="62">
        <f>IF('2017 Individual scores unweight'!E22="","",'2017 Individual scores unweight'!E22*'2017 matched scores weighted'!AL20)</f>
        <v>58933.333333333336</v>
      </c>
      <c r="E20" s="62">
        <f>IF('2017 Individual scores unweight'!G22="","",'2017 Individual scores unweight'!G22*'2017 matched scores weighted'!AL20)</f>
        <v>70719.999999999985</v>
      </c>
      <c r="F20" s="62">
        <f>IF('2017 Individual scores unweight'!I22="","",'2017 Individual scores unweight'!I22*'2017 matched scores weighted'!AL20)</f>
        <v>47146.666666666664</v>
      </c>
      <c r="G20" s="62">
        <f>IF('2017 Individual scores unweight'!K22="","",'2017 Individual scores unweight'!K22*'2017 matched scores weighted'!AL20)</f>
        <v>36266.666666666657</v>
      </c>
      <c r="H20" s="62">
        <f>IF('2017 Individual scores unweight'!L22="","",'2017 Individual scores unweight'!L22*'2017 matched scores weighted'!AL20)</f>
        <v>61076.363636363625</v>
      </c>
      <c r="I20" s="62">
        <f>IF('2017 Individual scores unweight'!M22="","",'2017 Individual scores unweight'!M22*'2017 matched scores weighted'!AL20)</f>
        <v>73439.999999999985</v>
      </c>
      <c r="J20" s="62">
        <f>IF('2017 Individual scores unweight'!O22="","",'2017 Individual scores unweight'!O22*'2017 matched scores weighted'!AL20)</f>
        <v>70719.999999999985</v>
      </c>
      <c r="K20" s="62">
        <f>IF('2017 Individual scores unweight'!Q22="","",'2017 Individual scores unweight'!Q22*'2017 matched scores weighted'!AL20)</f>
        <v>97920</v>
      </c>
      <c r="L20" s="62">
        <f>IF('2017 Individual scores unweight'!S22="","",'2017 Individual scores unweight'!S22*'2017 matched scores weighted'!AL20)</f>
        <v>72487.999999999985</v>
      </c>
      <c r="M20" s="62">
        <f>IF('2017 Individual scores unweight'!AE22="","",'2017 Individual scores unweight'!AE22*'2017 matched scores weighted'!AL20)</f>
        <v>42860.606060606064</v>
      </c>
      <c r="N20" s="62">
        <f>IF('2017 Individual scores unweight'!AF22="","",'2017 Individual scores unweight'!AF22*'2017 matched scores weighted'!AL20)</f>
        <v>53575.757575757576</v>
      </c>
      <c r="O20" s="62">
        <f>IF('2017 Individual scores unweight'!AG22="","",'2017 Individual scores unweight'!AG22*'2017 matched scores weighted'!AL20)</f>
        <v>57861.818181818184</v>
      </c>
      <c r="P20" s="62">
        <f>IF('2017 Individual scores unweight'!AH22="","",'2017 Individual scores unweight'!AH22*'2017 matched scores weighted'!AL20)</f>
        <v>106080</v>
      </c>
      <c r="Q20" s="62">
        <f>IF('2017 Individual scores unweight'!AJ22="","",'2017 Individual scores unweight'!AJ22*'2017 matched scores weighted'!AL20)</f>
        <v>86792.727272727279</v>
      </c>
      <c r="R20" s="62">
        <f>IF('2017 Individual scores unweight'!AL22="","",'2017 Individual scores unweight'!AL22*'2017 matched scores weighted'!AL20)</f>
        <v>96436.363636363632</v>
      </c>
      <c r="S20" s="62">
        <f>IF('2017 Individual scores unweight'!AN22="","",'2017 Individual scores unweight'!AN22*'2017 matched scores weighted'!AL20)</f>
        <v>77149.090909090912</v>
      </c>
      <c r="T20" s="62">
        <f>IF('2017 Individual scores unweight'!AP22="","",'2017 Individual scores unweight'!AP22*'2017 matched scores weighted'!AL20)</f>
        <v>38574.545454545456</v>
      </c>
      <c r="U20" s="62">
        <f>IF('2017 Individual scores unweight'!AR22="","",'2017 Individual scores unweight'!AR22*'2017 matched scores weighted'!AL20)</f>
        <v>53040</v>
      </c>
      <c r="V20" s="62">
        <f>IF('2017 Individual scores unweight'!AT22="","",'2017 Individual scores unweight'!AT22*'2017 matched scores weighted'!AL20)</f>
        <v>66791.111111111109</v>
      </c>
      <c r="W20" s="62">
        <f>IF('2017 Individual scores unweight'!AU22="","",'2017 Individual scores unweight'!AU22*'2017 matched scores weighted'!AL20)</f>
        <v>40800</v>
      </c>
      <c r="X20" s="62">
        <f>IF('2017 Individual scores unweight'!AV22="","",'2017 Individual scores unweight'!AV22*'2017 matched scores weighted'!AL20)</f>
        <v>33676.190476190473</v>
      </c>
      <c r="Y20" s="62">
        <f>IF('2017 Individual scores unweight'!AW22="","",'2017 Individual scores unweight'!AW22*'2017 matched scores weighted'!AL20)</f>
        <v>25257.142857142851</v>
      </c>
      <c r="Z20" s="62">
        <f>IF('2017 Individual scores unweight'!AX22="","",'2017 Individual scores unweight'!AX22*'2017 matched scores weighted'!AL20)</f>
        <v>31992.38095238095</v>
      </c>
      <c r="AA20" s="62">
        <f>IF('2017 Individual scores unweight'!AY22="","",'2017 Individual scores unweight'!AY22*'2017 matched scores weighted'!AL20)</f>
        <v>49866.666666666664</v>
      </c>
      <c r="AB20" s="62">
        <f>IF('2017 Individual scores unweight'!AZ22="","",'2017 Individual scores unweight'!AZ22*'2017 matched scores weighted'!AL20)</f>
        <v>70591.418181818182</v>
      </c>
      <c r="AC20" s="62">
        <f>IF('2017 Individual scores unweight'!BL22="","",'2017 Individual scores unweight'!BL22*'2017 matched scores weighted'!AL20)</f>
        <v>95472</v>
      </c>
      <c r="AD20" s="62">
        <f>IF('2017 Individual scores unweight'!BR22="","",'2017 Individual scores unweight'!BR22*'2017 matched scores weighted'!AL20)</f>
        <v>14733.333333333334</v>
      </c>
      <c r="AE20" s="62">
        <f>IF('2017 Individual scores unweight'!BS22="","",'2017 Individual scores unweight'!BS22*'2017 matched scores weighted'!AL20)</f>
        <v>25629.523809523809</v>
      </c>
      <c r="AF20" s="62">
        <f>IF('2017 Individual scores unweight'!BX22="","",'2017 Individual scores unweight'!BX22*'2017 matched scores weighted'!AL20)</f>
        <v>69316.825396825385</v>
      </c>
      <c r="AG20" s="62">
        <f>IF('2017 Individual scores unweight'!CB22="","",'2017 Individual scores unweight'!CB22*'2017 matched scores weighted'!AL20)</f>
        <v>48960</v>
      </c>
      <c r="AH20" s="62">
        <f>IF('2017 Individual scores unweight'!CD22="","",'2017 Individual scores unweight'!CD22*'2017 matched scores weighted'!AL20)</f>
        <v>35359.999999999993</v>
      </c>
      <c r="AI20" s="62">
        <f>IF('2017 Individual scores unweight'!CF22="","",'2017 Individual scores unweight'!CF22*'2017 matched scores weighted'!AL20)</f>
        <v>42432</v>
      </c>
      <c r="AJ20" s="62">
        <f>IF('2017 Individual scores unweight'!CH22="","",'2017 Individual scores unweight'!CH22*'2017 matched scores weighted'!AL20)</f>
        <v>53040</v>
      </c>
      <c r="AK20" s="62">
        <f>IF('2017 Individual scores unweight'!CJ22="","",'2017 Individual scores unweight'!CJ22*'2017 matched scores weighted'!AL20)</f>
        <v>97920</v>
      </c>
      <c r="AL20">
        <v>1060.8</v>
      </c>
      <c r="AM20">
        <v>68342.707999999984</v>
      </c>
      <c r="AN20">
        <f t="shared" si="2"/>
        <v>1.5521773003200285</v>
      </c>
    </row>
    <row r="21" spans="1:40">
      <c r="A21" s="60" t="s">
        <v>119</v>
      </c>
      <c r="B21" s="61" t="s">
        <v>130</v>
      </c>
      <c r="C21" s="62">
        <f>IF('2017 Individual scores unweight'!C23="","",'2017 Individual scores unweight'!C23*'2017 matched scores weighted'!AL21)</f>
        <v>200740.91999999998</v>
      </c>
      <c r="D21" s="62">
        <f>IF('2017 Individual scores unweight'!E23="","",'2017 Individual scores unweight'!E23*'2017 matched scores weighted'!AL21)</f>
        <v>245350.01333333331</v>
      </c>
      <c r="E21" s="62">
        <f>IF('2017 Individual scores unweight'!G23="","",'2017 Individual scores unweight'!G23*'2017 matched scores weighted'!AL21)</f>
        <v>178436.37333333332</v>
      </c>
      <c r="F21" s="62">
        <f>IF('2017 Individual scores unweight'!I23="","",'2017 Individual scores unweight'!I23*'2017 matched scores weighted'!AL21)</f>
        <v>200740.91999999998</v>
      </c>
      <c r="G21" s="62">
        <f>IF('2017 Individual scores unweight'!K23="","",'2017 Individual scores unweight'!K23*'2017 matched scores weighted'!AL21)</f>
        <v>71870.205925925911</v>
      </c>
      <c r="H21" s="62">
        <f>IF('2017 Individual scores unweight'!L23="","",'2017 Individual scores unweight'!L23*'2017 matched scores weighted'!AL21)</f>
        <v>90280.307936507917</v>
      </c>
      <c r="I21" s="62">
        <f>IF('2017 Individual scores unweight'!M23="","",'2017 Individual scores unweight'!M23*'2017 matched scores weighted'!AL21)</f>
        <v>111522.73333333331</v>
      </c>
      <c r="J21" s="62">
        <f>IF('2017 Individual scores unweight'!O23="","",'2017 Individual scores unweight'!O23*'2017 matched scores weighted'!AL21)</f>
        <v>71693.185714285704</v>
      </c>
      <c r="K21" s="62">
        <f>IF('2017 Individual scores unweight'!Q23="","",'2017 Individual scores unweight'!Q23*'2017 matched scores weighted'!AL21)</f>
        <v>200740.91999999998</v>
      </c>
      <c r="L21" s="62">
        <f>IF('2017 Individual scores unweight'!S23="","",'2017 Individual scores unweight'!S23*'2017 matched scores weighted'!AL21)</f>
        <v>184809.10095238089</v>
      </c>
      <c r="M21" s="62">
        <f>IF('2017 Individual scores unweight'!AE23="","",'2017 Individual scores unweight'!AE23*'2017 matched scores weighted'!AL21)</f>
        <v>84261.620740740735</v>
      </c>
      <c r="N21" s="62">
        <f>IF('2017 Individual scores unweight'!AF23="","",'2017 Individual scores unweight'!AF23*'2017 matched scores weighted'!AL21)</f>
        <v>84261.620740740735</v>
      </c>
      <c r="O21" s="62">
        <f>IF('2017 Individual scores unweight'!AG23="","",'2017 Individual scores unweight'!AG23*'2017 matched scores weighted'!AL21)</f>
        <v>111522.73333333331</v>
      </c>
      <c r="P21" s="62">
        <f>IF('2017 Individual scores unweight'!AH23="","",'2017 Individual scores unweight'!AH23*'2017 matched scores weighted'!AL21)</f>
        <v>334568.19999999995</v>
      </c>
      <c r="Q21" s="62">
        <f>IF('2017 Individual scores unweight'!AJ23="","",'2017 Individual scores unweight'!AJ23*'2017 matched scores weighted'!AL21)</f>
        <v>289959.10666666669</v>
      </c>
      <c r="R21" s="62">
        <f>IF('2017 Individual scores unweight'!AL23="","",'2017 Individual scores unweight'!AL23*'2017 matched scores weighted'!AL21)</f>
        <v>312263.65333333332</v>
      </c>
      <c r="S21" s="62">
        <f>IF('2017 Individual scores unweight'!AN23="","",'2017 Individual scores unweight'!AN23*'2017 matched scores weighted'!AL21)</f>
        <v>245350.01333333331</v>
      </c>
      <c r="T21" s="62">
        <f>IF('2017 Individual scores unweight'!AP23="","",'2017 Individual scores unweight'!AP23*'2017 matched scores weighted'!AL21)</f>
        <v>262875.01428571425</v>
      </c>
      <c r="U21" s="62">
        <f>IF('2017 Individual scores unweight'!AR23="","",'2017 Individual scores unweight'!AR23*'2017 matched scores weighted'!AL21)</f>
        <v>133827.28</v>
      </c>
      <c r="V21" s="62">
        <f>IF('2017 Individual scores unweight'!AT23="","",'2017 Individual scores unweight'!AT23*'2017 matched scores weighted'!AL21)</f>
        <v>79305.054814814808</v>
      </c>
      <c r="W21" s="62">
        <f>IF('2017 Individual scores unweight'!AU23="","",'2017 Individual scores unweight'!AU23*'2017 matched scores weighted'!AL21)</f>
        <v>123914.14814814812</v>
      </c>
      <c r="X21" s="62">
        <f>IF('2017 Individual scores unweight'!AV23="","",'2017 Individual scores unweight'!AV23*'2017 matched scores weighted'!AL21)</f>
        <v>74348.488888888882</v>
      </c>
      <c r="Y21" s="62">
        <f>IF('2017 Individual scores unweight'!AW23="","",'2017 Individual scores unweight'!AW23*'2017 matched scores weighted'!AL21)</f>
        <v>29739.395555555555</v>
      </c>
      <c r="Z21" s="62">
        <f>IF('2017 Individual scores unweight'!AX23="","",'2017 Individual scores unweight'!AX23*'2017 matched scores weighted'!AL21)</f>
        <v>49565.659259259264</v>
      </c>
      <c r="AA21" s="62">
        <f>IF('2017 Individual scores unweight'!AY23="","",'2017 Individual scores unweight'!AY23*'2017 matched scores weighted'!AL21)</f>
        <v>96653.035555555558</v>
      </c>
      <c r="AB21" s="62">
        <f>IF('2017 Individual scores unweight'!AZ23="","",'2017 Individual scores unweight'!AZ23*'2017 matched scores weighted'!AL21)</f>
        <v>249810.92266666662</v>
      </c>
      <c r="AC21" s="62">
        <f>IF('2017 Individual scores unweight'!BL23="","",'2017 Individual scores unweight'!BL23*'2017 matched scores weighted'!AL21)</f>
        <v>268150.21659259259</v>
      </c>
      <c r="AD21" s="62">
        <f>IF('2017 Individual scores unweight'!BR23="","",'2017 Individual scores unweight'!BR23*'2017 matched scores weighted'!AL21)</f>
        <v>58859.220370370378</v>
      </c>
      <c r="AE21" s="62">
        <f>IF('2017 Individual scores unweight'!BS23="","",'2017 Individual scores unweight'!BS23*'2017 matched scores weighted'!AL21)</f>
        <v>48193.75261904762</v>
      </c>
      <c r="AF21" s="62">
        <f>IF('2017 Individual scores unweight'!BX23="","",'2017 Individual scores unweight'!BX23*'2017 matched scores weighted'!AL21)</f>
        <v>205697.48592592592</v>
      </c>
      <c r="AG21" s="62">
        <f>IF('2017 Individual scores unweight'!CB23="","",'2017 Individual scores unweight'!CB23*'2017 matched scores weighted'!AL21)</f>
        <v>156131.82666666666</v>
      </c>
      <c r="AH21" s="62">
        <f>IF('2017 Individual scores unweight'!CD23="","",'2017 Individual scores unweight'!CD23*'2017 matched scores weighted'!AL21)</f>
        <v>89218.186666666661</v>
      </c>
      <c r="AI21" s="62">
        <f>IF('2017 Individual scores unweight'!CF23="","",'2017 Individual scores unweight'!CF23*'2017 matched scores weighted'!AL21)</f>
        <v>66913.64</v>
      </c>
      <c r="AJ21" s="62">
        <f>IF('2017 Individual scores unweight'!CH23="","",'2017 Individual scores unweight'!CH23*'2017 matched scores weighted'!AL21)</f>
        <v>267654.56</v>
      </c>
      <c r="AK21" s="62">
        <f>IF('2017 Individual scores unweight'!CJ23="","",'2017 Individual scores unweight'!CJ23*'2017 matched scores weighted'!AL21)</f>
        <v>223045.46666666662</v>
      </c>
      <c r="AL21">
        <v>3345.6819999999998</v>
      </c>
      <c r="AM21">
        <v>68342.707999999984</v>
      </c>
      <c r="AN21">
        <f t="shared" si="2"/>
        <v>4.8954483922410574</v>
      </c>
    </row>
    <row r="22" spans="1:40">
      <c r="A22" s="60" t="s">
        <v>122</v>
      </c>
      <c r="B22" s="61" t="s">
        <v>131</v>
      </c>
      <c r="C22" s="62">
        <f>IF('2017 Individual scores unweight'!C24="","",'2017 Individual scores unweight'!C24*'2017 matched scores weighted'!AL22)</f>
        <v>1208508.9090909089</v>
      </c>
      <c r="D22" s="62">
        <f>IF('2017 Individual scores unweight'!E24="","",'2017 Individual scores unweight'!E24*'2017 matched scores weighted'!AL22)</f>
        <v>1107799.8333333335</v>
      </c>
      <c r="E22" s="62">
        <f>IF('2017 Individual scores unweight'!G24="","",'2017 Individual scores unweight'!G24*'2017 matched scores weighted'!AL22)</f>
        <v>1107799.8333333335</v>
      </c>
      <c r="F22" s="62">
        <f>IF('2017 Individual scores unweight'!I24="","",'2017 Individual scores unweight'!I24*'2017 matched scores weighted'!AL22)</f>
        <v>845956.23636363633</v>
      </c>
      <c r="G22" s="62">
        <f>IF('2017 Individual scores unweight'!K24="","",'2017 Individual scores unweight'!K24*'2017 matched scores weighted'!AL22)</f>
        <v>951887.26419753081</v>
      </c>
      <c r="H22" s="62">
        <f>IF('2017 Individual scores unweight'!L24="","",'2017 Individual scores unweight'!L24*'2017 matched scores weighted'!AL22)</f>
        <v>738533.22222222225</v>
      </c>
      <c r="I22" s="62">
        <f>IF('2017 Individual scores unweight'!M24="","",'2017 Individual scores unweight'!M24*'2017 matched scores weighted'!AL22)</f>
        <v>997019.85</v>
      </c>
      <c r="J22" s="62">
        <f>IF('2017 Individual scores unweight'!O24="","",'2017 Individual scores unweight'!O24*'2017 matched scores weighted'!AL22)</f>
        <v>1208508.9090909089</v>
      </c>
      <c r="K22" s="62">
        <f>IF('2017 Individual scores unweight'!Q24="","",'2017 Individual scores unweight'!Q24*'2017 matched scores weighted'!AL22)</f>
        <v>1063487.8400000001</v>
      </c>
      <c r="L22" s="62">
        <f>IF('2017 Individual scores unweight'!S24="","",'2017 Individual scores unweight'!S24*'2017 matched scores weighted'!AL22)</f>
        <v>1106994.1607272727</v>
      </c>
      <c r="M22" s="62">
        <f>IF('2017 Individual scores unweight'!AE24="","",'2017 Individual scores unweight'!AE24*'2017 matched scores weighted'!AL22)</f>
        <v>617682.33131313126</v>
      </c>
      <c r="N22" s="62">
        <f>IF('2017 Individual scores unweight'!AF24="","",'2017 Individual scores unweight'!AF24*'2017 matched scores weighted'!AL22)</f>
        <v>824695.43148148141</v>
      </c>
      <c r="O22" s="62">
        <f>IF('2017 Individual scores unweight'!AG24="","",'2017 Individual scores unweight'!AG24*'2017 matched scores weighted'!AL22)</f>
        <v>812386.54444444436</v>
      </c>
      <c r="P22" s="62">
        <f>IF('2017 Individual scores unweight'!AH24="","",'2017 Individual scores unweight'!AH24*'2017 matched scores weighted'!AL22)</f>
        <v>1208508.9090909089</v>
      </c>
      <c r="Q22" s="62">
        <f>IF('2017 Individual scores unweight'!AJ24="","",'2017 Individual scores unweight'!AJ24*'2017 matched scores weighted'!AL22)</f>
        <v>997019.85</v>
      </c>
      <c r="R22" s="62">
        <f>IF('2017 Individual scores unweight'!AL24="","",'2017 Individual scores unweight'!AL24*'2017 matched scores weighted'!AL22)</f>
        <v>966807.12727272732</v>
      </c>
      <c r="S22" s="62">
        <f>IF('2017 Individual scores unweight'!AN24="","",'2017 Individual scores unweight'!AN24*'2017 matched scores weighted'!AL22)</f>
        <v>966807.12727272732</v>
      </c>
      <c r="T22" s="62">
        <f>IF('2017 Individual scores unweight'!AP24="","",'2017 Individual scores unweight'!AP24*'2017 matched scores weighted'!AL22)</f>
        <v>531743.92000000004</v>
      </c>
      <c r="U22" s="62">
        <f>IF('2017 Individual scores unweight'!AR24="","",'2017 Individual scores unweight'!AR24*'2017 matched scores weighted'!AL22)</f>
        <v>797615.88</v>
      </c>
      <c r="V22" s="62">
        <f>IF('2017 Individual scores unweight'!AT24="","",'2017 Individual scores unweight'!AT24*'2017 matched scores weighted'!AL22)</f>
        <v>529282.14259259251</v>
      </c>
      <c r="W22" s="62">
        <f>IF('2017 Individual scores unweight'!AU24="","",'2017 Individual scores unweight'!AU24*'2017 matched scores weighted'!AL22)</f>
        <v>623650.27654320991</v>
      </c>
      <c r="X22" s="62">
        <f>IF('2017 Individual scores unweight'!AV24="","",'2017 Individual scores unweight'!AV24*'2017 matched scores weighted'!AL22)</f>
        <v>492355.4814814814</v>
      </c>
      <c r="Y22" s="62">
        <f>IF('2017 Individual scores unweight'!AW24="","",'2017 Individual scores unweight'!AW24*'2017 matched scores weighted'!AL22)</f>
        <v>872811.98989898991</v>
      </c>
      <c r="Z22" s="62">
        <f>IF('2017 Individual scores unweight'!AX24="","",'2017 Individual scores unweight'!AX24*'2017 matched scores weighted'!AL22)</f>
        <v>775459.8833333333</v>
      </c>
      <c r="AA22" s="62">
        <f>IF('2017 Individual scores unweight'!AY24="","",'2017 Individual scores unweight'!AY24*'2017 matched scores weighted'!AL22)</f>
        <v>763150.99629629636</v>
      </c>
      <c r="AB22" s="62">
        <f>IF('2017 Individual scores unweight'!AZ24="","",'2017 Individual scores unweight'!AZ24*'2017 matched scores weighted'!AL22)</f>
        <v>1177087.6774545454</v>
      </c>
      <c r="AC22" s="62">
        <f>IF('2017 Individual scores unweight'!BL24="","",'2017 Individual scores unweight'!BL24*'2017 matched scores weighted'!AL22)</f>
        <v>926523.49696969707</v>
      </c>
      <c r="AD22" s="62">
        <f>IF('2017 Individual scores unweight'!BR24="","",'2017 Individual scores unweight'!BR24*'2017 matched scores weighted'!AL22)</f>
        <v>413578.60444444441</v>
      </c>
      <c r="AE22" s="62">
        <f>IF('2017 Individual scores unweight'!BS24="","",'2017 Individual scores unweight'!BS24*'2017 matched scores weighted'!AL22)</f>
        <v>720069.8916666666</v>
      </c>
      <c r="AF22" s="62">
        <f>IF('2017 Individual scores unweight'!BX24="","",'2017 Individual scores unweight'!BX24*'2017 matched scores weighted'!AL22)</f>
        <v>873930.97962962976</v>
      </c>
      <c r="AG22" s="62">
        <f>IF('2017 Individual scores unweight'!CB24="","",'2017 Individual scores unweight'!CB24*'2017 matched scores weighted'!AL22)</f>
        <v>1087658.0181818183</v>
      </c>
      <c r="AH22" s="62">
        <f>IF('2017 Individual scores unweight'!CD24="","",'2017 Individual scores unweight'!CD24*'2017 matched scores weighted'!AL22)</f>
        <v>1087658.0181818183</v>
      </c>
      <c r="AI22" s="62">
        <f>IF('2017 Individual scores unweight'!CF24="","",'2017 Individual scores unweight'!CF24*'2017 matched scores weighted'!AL22)</f>
        <v>930551.86</v>
      </c>
      <c r="AJ22" s="62">
        <f>IF('2017 Individual scores unweight'!CH24="","",'2017 Individual scores unweight'!CH24*'2017 matched scores weighted'!AL22)</f>
        <v>1329359.8</v>
      </c>
      <c r="AK22" s="62">
        <f>IF('2017 Individual scores unweight'!CJ24="","",'2017 Individual scores unweight'!CJ24*'2017 matched scores weighted'!AL22)</f>
        <v>604254.45454545447</v>
      </c>
      <c r="AL22">
        <v>13293.598</v>
      </c>
      <c r="AM22">
        <v>76658.570000000007</v>
      </c>
      <c r="AN22">
        <f t="shared" si="2"/>
        <v>17.341307044991837</v>
      </c>
    </row>
    <row r="23" spans="1:40">
      <c r="A23" s="60" t="s">
        <v>119</v>
      </c>
      <c r="B23" s="61" t="s">
        <v>132</v>
      </c>
      <c r="C23" s="62">
        <f>IF('2017 Individual scores unweight'!C25="","",'2017 Individual scores unweight'!C25*'2017 matched scores weighted'!AL23)</f>
        <v>105474.42857142857</v>
      </c>
      <c r="D23" s="62">
        <f>IF('2017 Individual scores unweight'!E25="","",'2017 Individual scores unweight'!E25*'2017 matched scores weighted'!AL23)</f>
        <v>113587.84615384616</v>
      </c>
      <c r="E23" s="62">
        <f>IF('2017 Individual scores unweight'!G25="","",'2017 Individual scores unweight'!G25*'2017 matched scores weighted'!AL23)</f>
        <v>79105.821428571435</v>
      </c>
      <c r="F23" s="62">
        <f>IF('2017 Individual scores unweight'!I25="","",'2017 Individual scores unweight'!I25*'2017 matched scores weighted'!AL23)</f>
        <v>85190.88461538461</v>
      </c>
      <c r="G23" s="62">
        <f>IF('2017 Individual scores unweight'!K25="","",'2017 Individual scores unweight'!K25*'2017 matched scores weighted'!AL23)</f>
        <v>70316.285714285725</v>
      </c>
      <c r="H23" s="62">
        <f>IF('2017 Individual scores unweight'!L25="","",'2017 Individual scores unweight'!L25*'2017 matched scores weighted'!AL23)</f>
        <v>43121.311965811976</v>
      </c>
      <c r="I23" s="62">
        <f>IF('2017 Individual scores unweight'!M25="","",'2017 Individual scores unweight'!M25*'2017 matched scores weighted'!AL23)</f>
        <v>71781.208333333343</v>
      </c>
      <c r="J23" s="62">
        <f>IF('2017 Individual scores unweight'!O25="","",'2017 Individual scores unweight'!O25*'2017 matched scores weighted'!AL23)</f>
        <v>87895.357142857145</v>
      </c>
      <c r="K23" s="62">
        <f>IF('2017 Individual scores unweight'!Q25="","",'2017 Individual scores unweight'!Q25*'2017 matched scores weighted'!AL23)</f>
        <v>123053.50000000001</v>
      </c>
      <c r="L23" s="62">
        <f>IF('2017 Individual scores unweight'!S25="","",'2017 Individual scores unweight'!S25*'2017 matched scores weighted'!AL23)</f>
        <v>112899.43496503499</v>
      </c>
      <c r="M23" s="62">
        <f>IF('2017 Individual scores unweight'!AE25="","",'2017 Individual scores unweight'!AE25*'2017 matched scores weighted'!AL23)</f>
        <v>57845.662393162391</v>
      </c>
      <c r="N23" s="62">
        <f>IF('2017 Individual scores unweight'!AF25="","",'2017 Individual scores unweight'!AF25*'2017 matched scores weighted'!AL23)</f>
        <v>67311.316239316249</v>
      </c>
      <c r="O23" s="62">
        <f>IF('2017 Individual scores unweight'!AG25="","",'2017 Individual scores unweight'!AG25*'2017 matched scores weighted'!AL23)</f>
        <v>78880.448717948719</v>
      </c>
      <c r="P23" s="62">
        <f>IF('2017 Individual scores unweight'!AH25="","",'2017 Individual scores unweight'!AH25*'2017 matched scores weighted'!AL23)</f>
        <v>123053.50000000001</v>
      </c>
      <c r="Q23" s="62">
        <f>IF('2017 Individual scores unweight'!AJ25="","",'2017 Individual scores unweight'!AJ25*'2017 matched scores weighted'!AL23)</f>
        <v>112799.04166666666</v>
      </c>
      <c r="R23" s="62">
        <f>IF('2017 Individual scores unweight'!AL25="","",'2017 Individual scores unweight'!AL25*'2017 matched scores weighted'!AL23)</f>
        <v>113587.84615384616</v>
      </c>
      <c r="S23" s="62">
        <f>IF('2017 Individual scores unweight'!AN25="","",'2017 Individual scores unweight'!AN25*'2017 matched scores weighted'!AL23)</f>
        <v>113587.84615384616</v>
      </c>
      <c r="T23" s="62">
        <f>IF('2017 Individual scores unweight'!AP25="","",'2017 Individual scores unweight'!AP25*'2017 matched scores weighted'!AL23)</f>
        <v>92290.125</v>
      </c>
      <c r="U23" s="62">
        <f>IF('2017 Individual scores unweight'!AR25="","",'2017 Individual scores unweight'!AR25*'2017 matched scores weighted'!AL23)</f>
        <v>78306.772727272735</v>
      </c>
      <c r="V23" s="62">
        <f>IF('2017 Individual scores unweight'!AT25="","",'2017 Individual scores unweight'!AT25*'2017 matched scores weighted'!AL23)</f>
        <v>66409.825396825399</v>
      </c>
      <c r="W23" s="62">
        <f>IF('2017 Individual scores unweight'!AU25="","",'2017 Individual scores unweight'!AU25*'2017 matched scores weighted'!AL23)</f>
        <v>44924.293650793654</v>
      </c>
      <c r="X23" s="62">
        <f>IF('2017 Individual scores unweight'!AV25="","",'2017 Individual scores unweight'!AV25*'2017 matched scores weighted'!AL23)</f>
        <v>38914.354700854703</v>
      </c>
      <c r="Y23" s="62">
        <f>IF('2017 Individual scores unweight'!AW25="","",'2017 Individual scores unweight'!AW25*'2017 matched scores weighted'!AL23)</f>
        <v>33204.9126984127</v>
      </c>
      <c r="Z23" s="62">
        <f>IF('2017 Individual scores unweight'!AX25="","",'2017 Individual scores unweight'!AX25*'2017 matched scores weighted'!AL23)</f>
        <v>57845.662393162391</v>
      </c>
      <c r="AA23" s="62">
        <f>IF('2017 Individual scores unweight'!AY25="","",'2017 Individual scores unweight'!AY25*'2017 matched scores weighted'!AL23)</f>
        <v>68363.055555555562</v>
      </c>
      <c r="AB23" s="62">
        <f>IF('2017 Individual scores unweight'!AZ25="","",'2017 Individual scores unweight'!AZ25*'2017 matched scores weighted'!AL23)</f>
        <v>104888.45952380954</v>
      </c>
      <c r="AC23" s="62">
        <f>IF('2017 Individual scores unweight'!BL25="","",'2017 Individual scores unweight'!BL25*'2017 matched scores weighted'!AL23)</f>
        <v>86166.133799533796</v>
      </c>
      <c r="AD23" s="62">
        <f>IF('2017 Individual scores unweight'!BR25="","",'2017 Individual scores unweight'!BR25*'2017 matched scores weighted'!AL23)</f>
        <v>35320.912037037044</v>
      </c>
      <c r="AE23" s="62">
        <f>IF('2017 Individual scores unweight'!BS25="","",'2017 Individual scores unweight'!BS25*'2017 matched scores weighted'!AL23)</f>
        <v>35158.142857142855</v>
      </c>
      <c r="AF23" s="62">
        <f>IF('2017 Individual scores unweight'!BX25="","",'2017 Individual scores unweight'!BX25*'2017 matched scores weighted'!AL23)</f>
        <v>83062.364570614562</v>
      </c>
      <c r="AG23" s="62">
        <f>IF('2017 Individual scores unweight'!CB25="","",'2017 Individual scores unweight'!CB25*'2017 matched scores weighted'!AL23)</f>
        <v>75725.23076923078</v>
      </c>
      <c r="AH23" s="62">
        <f>IF('2017 Individual scores unweight'!CD25="","",'2017 Individual scores unweight'!CD25*'2017 matched scores weighted'!AL23)</f>
        <v>11186.68181818182</v>
      </c>
      <c r="AI23" s="62">
        <f>IF('2017 Individual scores unweight'!CF25="","",'2017 Individual scores unweight'!CF25*'2017 matched scores weighted'!AL23)</f>
        <v>36916.050000000003</v>
      </c>
      <c r="AJ23" s="62">
        <f>IF('2017 Individual scores unweight'!CH25="","",'2017 Individual scores unweight'!CH25*'2017 matched scores weighted'!AL23)</f>
        <v>66259.576923076922</v>
      </c>
      <c r="AK23" s="62">
        <f>IF('2017 Individual scores unweight'!CJ25="","",'2017 Individual scores unweight'!CJ25*'2017 matched scores weighted'!AL23)</f>
        <v>79105.821428571435</v>
      </c>
      <c r="AL23">
        <v>1230.5350000000001</v>
      </c>
      <c r="AM23">
        <v>68342.707999999984</v>
      </c>
      <c r="AN23">
        <f t="shared" si="2"/>
        <v>1.8005359108685017</v>
      </c>
    </row>
    <row r="24" spans="1:40">
      <c r="A24" s="60" t="s">
        <v>119</v>
      </c>
      <c r="B24" s="61" t="s">
        <v>133</v>
      </c>
      <c r="C24" s="62">
        <f>IF('2017 Individual scores unweight'!C26="","",'2017 Individual scores unweight'!C26*'2017 matched scores weighted'!AL24)</f>
        <v>585343.1</v>
      </c>
      <c r="D24" s="62">
        <f>IF('2017 Individual scores unweight'!E26="","",'2017 Individual scores unweight'!E26*'2017 matched scores weighted'!AL24)</f>
        <v>536564.50833333319</v>
      </c>
      <c r="E24" s="62">
        <f>IF('2017 Individual scores unweight'!G26="","",'2017 Individual scores unweight'!G26*'2017 matched scores weighted'!AL24)</f>
        <v>585343.1</v>
      </c>
      <c r="F24" s="62">
        <f>IF('2017 Individual scores unweight'!I26="","",'2017 Individual scores unweight'!I26*'2017 matched scores weighted'!AL24)</f>
        <v>260152.48888888885</v>
      </c>
      <c r="G24" s="62">
        <f>IF('2017 Individual scores unweight'!K26="","",'2017 Individual scores unweight'!K26*'2017 matched scores weighted'!AL24)</f>
        <v>285167.15128205129</v>
      </c>
      <c r="H24" s="62">
        <f>IF('2017 Individual scores unweight'!L26="","",'2017 Individual scores unweight'!L26*'2017 matched scores weighted'!AL24)</f>
        <v>274605.40493827162</v>
      </c>
      <c r="I24" s="62">
        <f>IF('2017 Individual scores unweight'!M26="","",'2017 Individual scores unweight'!M26*'2017 matched scores weighted'!AL24)</f>
        <v>585343.1</v>
      </c>
      <c r="J24" s="62">
        <f>IF('2017 Individual scores unweight'!O26="","",'2017 Individual scores unweight'!O26*'2017 matched scores weighted'!AL24)</f>
        <v>585343.1</v>
      </c>
      <c r="K24" s="62">
        <f>IF('2017 Individual scores unweight'!Q26="","",'2017 Individual scores unweight'!Q26*'2017 matched scores weighted'!AL24)</f>
        <v>585343.1</v>
      </c>
      <c r="L24" s="62">
        <f>IF('2017 Individual scores unweight'!S26="","",'2017 Individual scores unweight'!S26*'2017 matched scores weighted'!AL24)</f>
        <v>496654.75151515147</v>
      </c>
      <c r="M24" s="62">
        <f>IF('2017 Individual scores unweight'!AE26="","",'2017 Individual scores unweight'!AE26*'2017 matched scores weighted'!AL24)</f>
        <v>260152.48888888885</v>
      </c>
      <c r="N24" s="62">
        <f>IF('2017 Individual scores unweight'!AF26="","",'2017 Individual scores unweight'!AF26*'2017 matched scores weighted'!AL24)</f>
        <v>377221.10888888885</v>
      </c>
      <c r="O24" s="62">
        <f>IF('2017 Individual scores unweight'!AG26="","",'2017 Individual scores unweight'!AG26*'2017 matched scores weighted'!AL24)</f>
        <v>366578.50707070704</v>
      </c>
      <c r="P24" s="62">
        <f>IF('2017 Individual scores unweight'!AH26="","",'2017 Individual scores unweight'!AH26*'2017 matched scores weighted'!AL24)</f>
        <v>585343.1</v>
      </c>
      <c r="Q24" s="62">
        <f>IF('2017 Individual scores unweight'!AJ26="","",'2017 Individual scores unweight'!AJ26*'2017 matched scores weighted'!AL24)</f>
        <v>585343.1</v>
      </c>
      <c r="R24" s="62">
        <f>IF('2017 Individual scores unweight'!AL26="","",'2017 Individual scores unweight'!AL26*'2017 matched scores weighted'!AL24)</f>
        <v>585343.1</v>
      </c>
      <c r="S24" s="62">
        <f>IF('2017 Individual scores unweight'!AN26="","",'2017 Individual scores unweight'!AN26*'2017 matched scores weighted'!AL24)</f>
        <v>520304.97777777771</v>
      </c>
      <c r="T24" s="62">
        <f>IF('2017 Individual scores unweight'!AP26="","",'2017 Individual scores unweight'!AP26*'2017 matched scores weighted'!AL24)</f>
        <v>585343.1</v>
      </c>
      <c r="U24" s="62">
        <f>IF('2017 Individual scores unweight'!AR26="","",'2017 Individual scores unweight'!AR26*'2017 matched scores weighted'!AL24)</f>
        <v>334481.77142857137</v>
      </c>
      <c r="V24" s="62">
        <f>IF('2017 Individual scores unweight'!AT26="","",'2017 Individual scores unweight'!AT26*'2017 matched scores weighted'!AL24)</f>
        <v>292671.55</v>
      </c>
      <c r="W24" s="62">
        <f>IF('2017 Individual scores unweight'!AU26="","",'2017 Individual scores unweight'!AU26*'2017 matched scores weighted'!AL24)</f>
        <v>273160.11333333328</v>
      </c>
      <c r="X24" s="62">
        <f>IF('2017 Individual scores unweight'!AV26="","",'2017 Individual scores unweight'!AV26*'2017 matched scores weighted'!AL24)</f>
        <v>230589.70606060605</v>
      </c>
      <c r="Y24" s="62">
        <f>IF('2017 Individual scores unweight'!AW26="","",'2017 Individual scores unweight'!AW26*'2017 matched scores weighted'!AL24)</f>
        <v>105686.94861111109</v>
      </c>
      <c r="Z24" s="62">
        <f>IF('2017 Individual scores unweight'!AX26="","",'2017 Individual scores unweight'!AX26*'2017 matched scores weighted'!AL24)</f>
        <v>165551.58383838381</v>
      </c>
      <c r="AA24" s="62">
        <f>IF('2017 Individual scores unweight'!AY26="","",'2017 Individual scores unweight'!AY26*'2017 matched scores weighted'!AL24)</f>
        <v>283802.71515151509</v>
      </c>
      <c r="AB24" s="62">
        <f>IF('2017 Individual scores unweight'!AZ26="","",'2017 Individual scores unweight'!AZ26*'2017 matched scores weighted'!AL24)</f>
        <v>529735.50549999997</v>
      </c>
      <c r="AC24" s="62">
        <f>IF('2017 Individual scores unweight'!BL26="","",'2017 Individual scores unweight'!BL26*'2017 matched scores weighted'!AL24)</f>
        <v>445846.18209427607</v>
      </c>
      <c r="AD24" s="62">
        <f>IF('2017 Individual scores unweight'!BR26="","",'2017 Individual scores unweight'!BR26*'2017 matched scores weighted'!AL24)</f>
        <v>159639.02727272725</v>
      </c>
      <c r="AE24" s="62">
        <f>IF('2017 Individual scores unweight'!BS26="","",'2017 Individual scores unweight'!BS26*'2017 matched scores weighted'!AL24)</f>
        <v>150400.65763888886</v>
      </c>
      <c r="AF24" s="62">
        <f>IF('2017 Individual scores unweight'!BX26="","",'2017 Individual scores unweight'!BX26*'2017 matched scores weighted'!AL24)</f>
        <v>428167.63796296297</v>
      </c>
      <c r="AG24" s="62">
        <f>IF('2017 Individual scores unweight'!CB26="","",'2017 Individual scores unweight'!CB26*'2017 matched scores weighted'!AL24)</f>
        <v>439007.32499999995</v>
      </c>
      <c r="AH24" s="62">
        <f>IF('2017 Individual scores unweight'!CD26="","",'2017 Individual scores unweight'!CD26*'2017 matched scores weighted'!AL24)</f>
        <v>130076.24444444443</v>
      </c>
      <c r="AI24" s="62">
        <f>IF('2017 Individual scores unweight'!CF26="","",'2017 Individual scores unweight'!CF26*'2017 matched scores weighted'!AL24)</f>
        <v>97557.18333333332</v>
      </c>
      <c r="AJ24" s="62">
        <f>IF('2017 Individual scores unweight'!CH26="","",'2017 Individual scores unweight'!CH26*'2017 matched scores weighted'!AL24)</f>
        <v>351205.86</v>
      </c>
      <c r="AK24" s="62">
        <f>IF('2017 Individual scores unweight'!CJ26="","",'2017 Individual scores unweight'!CJ26*'2017 matched scores weighted'!AL24)</f>
        <v>455266.85555555555</v>
      </c>
      <c r="AL24">
        <v>5853.4309999999996</v>
      </c>
      <c r="AM24">
        <v>68342.707999999984</v>
      </c>
      <c r="AN24">
        <f t="shared" si="2"/>
        <v>8.5648215754049453</v>
      </c>
    </row>
    <row r="25" spans="1:40">
      <c r="A25" s="60" t="s">
        <v>122</v>
      </c>
      <c r="B25" s="61" t="s">
        <v>134</v>
      </c>
      <c r="C25" s="62">
        <f>IF('2017 Individual scores unweight'!C27="","",'2017 Individual scores unweight'!C27*'2017 matched scores weighted'!AL25)</f>
        <v>169342.70769230768</v>
      </c>
      <c r="D25" s="62">
        <f>IF('2017 Individual scores unweight'!E27="","",'2017 Individual scores unweight'!E27*'2017 matched scores weighted'!AL25)</f>
        <v>206386.42499999999</v>
      </c>
      <c r="E25" s="62">
        <f>IF('2017 Individual scores unweight'!G27="","",'2017 Individual scores unweight'!G27*'2017 matched scores weighted'!AL25)</f>
        <v>183454.59999999998</v>
      </c>
      <c r="F25" s="62">
        <f>IF('2017 Individual scores unweight'!I27="","",'2017 Individual scores unweight'!I27*'2017 matched scores weighted'!AL25)</f>
        <v>160522.77499999999</v>
      </c>
      <c r="G25" s="62">
        <f>IF('2017 Individual scores unweight'!K27="","",'2017 Individual scores unweight'!K27*'2017 matched scores weighted'!AL25)</f>
        <v>133222.98333333331</v>
      </c>
      <c r="H25" s="62">
        <f>IF('2017 Individual scores unweight'!L27="","",'2017 Individual scores unweight'!L27*'2017 matched scores weighted'!AL25)</f>
        <v>187822.56666666665</v>
      </c>
      <c r="I25" s="62">
        <f>IF('2017 Individual scores unweight'!M27="","",'2017 Individual scores unweight'!M27*'2017 matched scores weighted'!AL25)</f>
        <v>98279.25</v>
      </c>
      <c r="J25" s="62">
        <f>IF('2017 Individual scores unweight'!O27="","",'2017 Individual scores unweight'!O27*'2017 matched scores weighted'!AL25)</f>
        <v>196558.5</v>
      </c>
      <c r="K25" s="62">
        <f>IF('2017 Individual scores unweight'!Q27="","",'2017 Individual scores unweight'!Q27*'2017 matched scores weighted'!AL25)</f>
        <v>235870.19999999998</v>
      </c>
      <c r="L25" s="62">
        <f>IF('2017 Individual scores unweight'!S27="","",'2017 Individual scores unweight'!S27*'2017 matched scores weighted'!AL25)</f>
        <v>157246.80000000002</v>
      </c>
      <c r="M25" s="62">
        <f>IF('2017 Individual scores unweight'!AE27="","",'2017 Individual scores unweight'!AE27*'2017 matched scores weighted'!AL25)</f>
        <v>108191.17435897434</v>
      </c>
      <c r="N25" s="62">
        <f>IF('2017 Individual scores unweight'!AF27="","",'2017 Individual scores unweight'!AF27*'2017 matched scores weighted'!AL25)</f>
        <v>152878.83333333334</v>
      </c>
      <c r="O25" s="62">
        <f>IF('2017 Individual scores unweight'!AG27="","",'2017 Individual scores unweight'!AG27*'2017 matched scores weighted'!AL25)</f>
        <v>136414.95897435897</v>
      </c>
      <c r="P25" s="62">
        <f>IF('2017 Individual scores unweight'!AH27="","",'2017 Individual scores unweight'!AH27*'2017 matched scores weighted'!AL25)</f>
        <v>235870.19999999998</v>
      </c>
      <c r="Q25" s="62">
        <f>IF('2017 Individual scores unweight'!AJ27="","",'2017 Individual scores unweight'!AJ27*'2017 matched scores weighted'!AL25)</f>
        <v>183454.59999999998</v>
      </c>
      <c r="R25" s="62">
        <f>IF('2017 Individual scores unweight'!AL27="","",'2017 Individual scores unweight'!AL27*'2017 matched scores weighted'!AL25)</f>
        <v>216214.34999999998</v>
      </c>
      <c r="S25" s="62">
        <f>IF('2017 Individual scores unweight'!AN27="","",'2017 Individual scores unweight'!AN27*'2017 matched scores weighted'!AL25)</f>
        <v>148174.86923076923</v>
      </c>
      <c r="T25" s="62">
        <f>IF('2017 Individual scores unweight'!AP27="","",'2017 Individual scores unweight'!AP27*'2017 matched scores weighted'!AL25)</f>
        <v>216214.34999999998</v>
      </c>
      <c r="U25" s="62">
        <f>IF('2017 Individual scores unweight'!AR27="","",'2017 Individual scores unweight'!AR27*'2017 matched scores weighted'!AL25)</f>
        <v>137590.95000000001</v>
      </c>
      <c r="V25" s="62">
        <f>IF('2017 Individual scores unweight'!AT27="","",'2017 Individual scores unweight'!AT27*'2017 matched scores weighted'!AL25)</f>
        <v>187822.56666666665</v>
      </c>
      <c r="W25" s="62">
        <f>IF('2017 Individual scores unweight'!AU27="","",'2017 Individual scores unweight'!AU27*'2017 matched scores weighted'!AL25)</f>
        <v>146326.88333333333</v>
      </c>
      <c r="X25" s="62">
        <f>IF('2017 Individual scores unweight'!AV27="","",'2017 Individual scores unweight'!AV27*'2017 matched scores weighted'!AL25)</f>
        <v>104831.2</v>
      </c>
      <c r="Y25" s="62">
        <f>IF('2017 Individual scores unweight'!AW27="","",'2017 Individual scores unweight'!AW27*'2017 matched scores weighted'!AL25)</f>
        <v>172336.1393939394</v>
      </c>
      <c r="Z25" s="62">
        <f>IF('2017 Individual scores unweight'!AX27="","",'2017 Individual scores unweight'!AX27*'2017 matched scores weighted'!AL25)</f>
        <v>159430.78333333333</v>
      </c>
      <c r="AA25" s="62">
        <f>IF('2017 Individual scores unweight'!AY27="","",'2017 Individual scores unweight'!AY27*'2017 matched scores weighted'!AL25)</f>
        <v>152878.83333333334</v>
      </c>
      <c r="AB25" s="62">
        <f>IF('2017 Individual scores unweight'!AZ27="","",'2017 Individual scores unweight'!AZ27*'2017 matched scores weighted'!AL25)</f>
        <v>220498.31730769228</v>
      </c>
      <c r="AC25" s="62">
        <f>IF('2017 Individual scores unweight'!BL27="","",'2017 Individual scores unweight'!BL27*'2017 matched scores weighted'!AL25)</f>
        <v>171929.88794871795</v>
      </c>
      <c r="AD25" s="62">
        <f>IF('2017 Individual scores unweight'!BR27="","",'2017 Individual scores unweight'!BR27*'2017 matched scores weighted'!AL25)</f>
        <v>101135.22820512819</v>
      </c>
      <c r="AE25" s="62">
        <f>IF('2017 Individual scores unweight'!BS27="","",'2017 Individual scores unweight'!BS27*'2017 matched scores weighted'!AL25)</f>
        <v>138682.94166666665</v>
      </c>
      <c r="AF25" s="62">
        <f>IF('2017 Individual scores unweight'!BX27="","",'2017 Individual scores unweight'!BX27*'2017 matched scores weighted'!AL25)</f>
        <v>209662.4</v>
      </c>
      <c r="AG25" s="62">
        <f>IF('2017 Individual scores unweight'!CB27="","",'2017 Individual scores unweight'!CB27*'2017 matched scores weighted'!AL25)</f>
        <v>196558.5</v>
      </c>
      <c r="AH25" s="62">
        <f>IF('2017 Individual scores unweight'!CD27="","",'2017 Individual scores unweight'!CD27*'2017 matched scores weighted'!AL25)</f>
        <v>117935.09999999999</v>
      </c>
      <c r="AI25" s="62">
        <f>IF('2017 Individual scores unweight'!CF27="","",'2017 Individual scores unweight'!CF27*'2017 matched scores weighted'!AL25)</f>
        <v>84671.353846153841</v>
      </c>
      <c r="AJ25" s="62">
        <f>IF('2017 Individual scores unweight'!CH27="","",'2017 Individual scores unweight'!CH27*'2017 matched scores weighted'!AL25)</f>
        <v>117935.09999999999</v>
      </c>
      <c r="AK25" s="62">
        <f>IF('2017 Individual scores unweight'!CJ27="","",'2017 Individual scores unweight'!CJ27*'2017 matched scores weighted'!AL25)</f>
        <v>137590.95000000001</v>
      </c>
      <c r="AL25">
        <v>2751.819</v>
      </c>
      <c r="AM25">
        <v>76658.570000000007</v>
      </c>
      <c r="AN25">
        <f t="shared" si="2"/>
        <v>3.5897082348392355</v>
      </c>
    </row>
    <row r="26" spans="1:40">
      <c r="A26" s="60" t="s">
        <v>119</v>
      </c>
      <c r="B26" s="61" t="s">
        <v>135</v>
      </c>
      <c r="C26" s="62">
        <f>IF('2017 Individual scores unweight'!C28="","",'2017 Individual scores unweight'!C28*'2017 matched scores weighted'!AL26)</f>
        <v>1805749.5</v>
      </c>
      <c r="D26" s="62">
        <f>IF('2017 Individual scores unweight'!E28="","",'2017 Individual scores unweight'!E28*'2017 matched scores weighted'!AL26)</f>
        <v>1444599.5999999999</v>
      </c>
      <c r="E26" s="62">
        <f>IF('2017 Individual scores unweight'!G28="","",'2017 Individual scores unweight'!G28*'2017 matched scores weighted'!AL26)</f>
        <v>1625174.5499999998</v>
      </c>
      <c r="F26" s="62">
        <f>IF('2017 Individual scores unweight'!I28="","",'2017 Individual scores unweight'!I28*'2017 matched scores weighted'!AL26)</f>
        <v>1625174.5499999998</v>
      </c>
      <c r="G26" s="62">
        <f>IF('2017 Individual scores unweight'!K28="","",'2017 Individual scores unweight'!K28*'2017 matched scores weighted'!AL26)</f>
        <v>936314.5555555555</v>
      </c>
      <c r="H26" s="62">
        <f>IF('2017 Individual scores unweight'!L28="","",'2017 Individual scores unweight'!L28*'2017 matched scores weighted'!AL26)</f>
        <v>652076.20833333326</v>
      </c>
      <c r="I26" s="62">
        <f>IF('2017 Individual scores unweight'!M28="","",'2017 Individual scores unweight'!M28*'2017 matched scores weighted'!AL26)</f>
        <v>1083449.7</v>
      </c>
      <c r="J26" s="62">
        <f>IF('2017 Individual scores unweight'!O28="","",'2017 Individual scores unweight'!O28*'2017 matched scores weighted'!AL26)</f>
        <v>1444599.5999999999</v>
      </c>
      <c r="K26" s="62">
        <f>IF('2017 Individual scores unweight'!Q28="","",'2017 Individual scores unweight'!Q28*'2017 matched scores weighted'!AL26)</f>
        <v>902874.75</v>
      </c>
      <c r="L26" s="62">
        <f>IF('2017 Individual scores unweight'!S28="","",'2017 Individual scores unweight'!S28*'2017 matched scores weighted'!AL26)</f>
        <v>999181.3899999999</v>
      </c>
      <c r="M26" s="62">
        <f>IF('2017 Individual scores unweight'!AE28="","",'2017 Individual scores unweight'!AE28*'2017 matched scores weighted'!AL26)</f>
        <v>521660.96666666662</v>
      </c>
      <c r="N26" s="62">
        <f>IF('2017 Individual scores unweight'!AF28="","",'2017 Individual scores unweight'!AF28*'2017 matched scores weighted'!AL26)</f>
        <v>1123577.4666666666</v>
      </c>
      <c r="O26" s="62">
        <f>IF('2017 Individual scores unweight'!AG28="","",'2017 Individual scores unweight'!AG28*'2017 matched scores weighted'!AL26)</f>
        <v>983130.28333333333</v>
      </c>
      <c r="P26" s="62">
        <f>IF('2017 Individual scores unweight'!AH28="","",'2017 Individual scores unweight'!AH28*'2017 matched scores weighted'!AL26)</f>
        <v>1805749.5</v>
      </c>
      <c r="Q26" s="62">
        <f>IF('2017 Individual scores unweight'!AJ28="","",'2017 Individual scores unweight'!AJ28*'2017 matched scores weighted'!AL26)</f>
        <v>1625174.5499999998</v>
      </c>
      <c r="R26" s="62">
        <f>IF('2017 Individual scores unweight'!AL28="","",'2017 Individual scores unweight'!AL28*'2017 matched scores weighted'!AL26)</f>
        <v>1625174.5499999998</v>
      </c>
      <c r="S26" s="62">
        <f>IF('2017 Individual scores unweight'!AN28="","",'2017 Individual scores unweight'!AN28*'2017 matched scores weighted'!AL26)</f>
        <v>1605110.6666666665</v>
      </c>
      <c r="T26" s="62">
        <f>IF('2017 Individual scores unweight'!AP28="","",'2017 Individual scores unweight'!AP28*'2017 matched scores weighted'!AL26)</f>
        <v>902874.75</v>
      </c>
      <c r="U26" s="62">
        <f>IF('2017 Individual scores unweight'!AR28="","",'2017 Individual scores unweight'!AR28*'2017 matched scores weighted'!AL26)</f>
        <v>180574.94999999998</v>
      </c>
      <c r="V26" s="62">
        <f>IF('2017 Individual scores unweight'!AT28="","",'2017 Individual scores unweight'!AT28*'2017 matched scores weighted'!AL26)</f>
        <v>1384407.95</v>
      </c>
      <c r="W26" s="62">
        <f>IF('2017 Individual scores unweight'!AU28="","",'2017 Individual scores unweight'!AU28*'2017 matched scores weighted'!AL26)</f>
        <v>621980.38333333319</v>
      </c>
      <c r="X26" s="62">
        <f>IF('2017 Individual scores unweight'!AV28="","",'2017 Individual scores unweight'!AV28*'2017 matched scores weighted'!AL26)</f>
        <v>802555.33333333326</v>
      </c>
      <c r="Y26" s="62">
        <f>IF('2017 Individual scores unweight'!AW28="","",'2017 Individual scores unweight'!AW28*'2017 matched scores weighted'!AL26)</f>
        <v>1136953.3888888888</v>
      </c>
      <c r="Z26" s="62">
        <f>IF('2017 Individual scores unweight'!AX28="","",'2017 Individual scores unweight'!AX28*'2017 matched scores weighted'!AL26)</f>
        <v>862746.98333333316</v>
      </c>
      <c r="AA26" s="62">
        <f>IF('2017 Individual scores unweight'!AY28="","",'2017 Individual scores unweight'!AY28*'2017 matched scores weighted'!AL26)</f>
        <v>1163705.2333333332</v>
      </c>
      <c r="AB26" s="62">
        <f>IF('2017 Individual scores unweight'!AZ28="","",'2017 Individual scores unweight'!AZ28*'2017 matched scores weighted'!AL26)</f>
        <v>1075424.1466666667</v>
      </c>
      <c r="AC26" s="62">
        <f>IF('2017 Individual scores unweight'!BL28="","",'2017 Individual scores unweight'!BL28*'2017 matched scores weighted'!AL26)</f>
        <v>1210966.8251851851</v>
      </c>
      <c r="AD26" s="62">
        <f>IF('2017 Individual scores unweight'!BR28="","",'2017 Individual scores unweight'!BR28*'2017 matched scores weighted'!AL26)</f>
        <v>646502.9074074073</v>
      </c>
      <c r="AE26" s="62">
        <f>IF('2017 Individual scores unweight'!BS28="","",'2017 Individual scores unweight'!BS28*'2017 matched scores weighted'!AL26)</f>
        <v>747379.65416666656</v>
      </c>
      <c r="AF26" s="62">
        <f>IF('2017 Individual scores unweight'!BX28="","",'2017 Individual scores unweight'!BX28*'2017 matched scores weighted'!AL26)</f>
        <v>1371032.0277777778</v>
      </c>
      <c r="AG26" s="62">
        <f>IF('2017 Individual scores unweight'!CB28="","",'2017 Individual scores unweight'!CB28*'2017 matched scores weighted'!AL26)</f>
        <v>1083449.7</v>
      </c>
      <c r="AH26" s="62">
        <f>IF('2017 Individual scores unweight'!CD28="","",'2017 Individual scores unweight'!CD28*'2017 matched scores weighted'!AL26)</f>
        <v>361149.89999999997</v>
      </c>
      <c r="AI26" s="62">
        <f>IF('2017 Individual scores unweight'!CF28="","",'2017 Individual scores unweight'!CF28*'2017 matched scores weighted'!AL26)</f>
        <v>401277.66666666663</v>
      </c>
      <c r="AJ26" s="62">
        <f>IF('2017 Individual scores unweight'!CH28="","",'2017 Individual scores unweight'!CH28*'2017 matched scores weighted'!AL26)</f>
        <v>1083449.7</v>
      </c>
      <c r="AK26" s="62">
        <f>IF('2017 Individual scores unweight'!CJ28="","",'2017 Individual scores unweight'!CJ28*'2017 matched scores weighted'!AL26)</f>
        <v>1083449.7</v>
      </c>
      <c r="AL26">
        <v>18057.494999999999</v>
      </c>
      <c r="AM26">
        <v>68342.707999999984</v>
      </c>
      <c r="AN26">
        <f t="shared" si="2"/>
        <v>26.421977601472861</v>
      </c>
    </row>
    <row r="27" spans="1:40">
      <c r="A27" s="60" t="s">
        <v>112</v>
      </c>
      <c r="B27" s="61" t="s">
        <v>136</v>
      </c>
      <c r="C27" s="62">
        <f>IF('2017 Individual scores unweight'!C29="","",'2017 Individual scores unweight'!C29*'2017 matched scores weighted'!AL27)</f>
        <v>2414024.4</v>
      </c>
      <c r="D27" s="62">
        <f>IF('2017 Individual scores unweight'!E29="","",'2017 Individual scores unweight'!E29*'2017 matched scores weighted'!AL27)</f>
        <v>1975110.8727272728</v>
      </c>
      <c r="E27" s="62">
        <f>IF('2017 Individual scores unweight'!G29="","",'2017 Individual scores unweight'!G29*'2017 matched scores weighted'!AL27)</f>
        <v>1755654.1090909091</v>
      </c>
      <c r="F27" s="62">
        <f>IF('2017 Individual scores unweight'!I29="","",'2017 Individual scores unweight'!I29*'2017 matched scores weighted'!AL27)</f>
        <v>658370.29090909078</v>
      </c>
      <c r="G27" s="62">
        <f>IF('2017 Individual scores unweight'!K29="","",'2017 Individual scores unweight'!K29*'2017 matched scores weighted'!AL27)</f>
        <v>1765814.1444444442</v>
      </c>
      <c r="H27" s="62">
        <f>IF('2017 Individual scores unweight'!L29="","",'2017 Individual scores unweight'!L29*'2017 matched scores weighted'!AL27)</f>
        <v>1229364.2777777778</v>
      </c>
      <c r="I27" s="62">
        <f>IF('2017 Individual scores unweight'!M29="","",'2017 Individual scores unweight'!M29*'2017 matched scores weighted'!AL27)</f>
        <v>1810518.2999999998</v>
      </c>
      <c r="J27" s="62">
        <f>IF('2017 Individual scores unweight'!O29="","",'2017 Individual scores unweight'!O29*'2017 matched scores weighted'!AL27)</f>
        <v>2414024.4</v>
      </c>
      <c r="K27" s="62">
        <f>IF('2017 Individual scores unweight'!Q29="","",'2017 Individual scores unweight'!Q29*'2017 matched scores weighted'!AL27)</f>
        <v>1316740.5818181816</v>
      </c>
      <c r="L27" s="62">
        <f>IF('2017 Individual scores unweight'!S29="","",'2017 Individual scores unweight'!S29*'2017 matched scores weighted'!AL27)</f>
        <v>936348.85818181804</v>
      </c>
      <c r="M27" s="62">
        <f>IF('2017 Individual scores unweight'!AE29="","",'2017 Individual scores unweight'!AE29*'2017 matched scores weighted'!AL27)</f>
        <v>1609349.5999999996</v>
      </c>
      <c r="N27" s="62">
        <f>IF('2017 Individual scores unweight'!AF29="","",'2017 Individual scores unweight'!AF29*'2017 matched scores weighted'!AL27)</f>
        <v>1519941.2888888889</v>
      </c>
      <c r="O27" s="62">
        <f>IF('2017 Individual scores unweight'!AG29="","",'2017 Individual scores unweight'!AG29*'2017 matched scores weighted'!AL27)</f>
        <v>1072899.7333333332</v>
      </c>
      <c r="P27" s="62">
        <f>IF('2017 Individual scores unweight'!AH29="","",'2017 Individual scores unweight'!AH29*'2017 matched scores weighted'!AL27)</f>
        <v>2414024.4</v>
      </c>
      <c r="Q27" s="62">
        <f>IF('2017 Individual scores unweight'!AJ29="","",'2017 Individual scores unweight'!AJ29*'2017 matched scores weighted'!AL27)</f>
        <v>1408180.9</v>
      </c>
      <c r="R27" s="62">
        <f>IF('2017 Individual scores unweight'!AL29="","",'2017 Individual scores unweight'!AL29*'2017 matched scores weighted'!AL27)</f>
        <v>2212855.6999999997</v>
      </c>
      <c r="S27" s="62">
        <f>IF('2017 Individual scores unweight'!AN29="","",'2017 Individual scores unweight'!AN29*'2017 matched scores weighted'!AL27)</f>
        <v>603506.1</v>
      </c>
      <c r="T27" s="62">
        <f>IF('2017 Individual scores unweight'!AP29="","",'2017 Individual scores unweight'!AP29*'2017 matched scores weighted'!AL27)</f>
        <v>658370.29090909078</v>
      </c>
      <c r="U27" s="62">
        <f>IF('2017 Individual scores unweight'!AR29="","",'2017 Individual scores unweight'!AR29*'2017 matched scores weighted'!AL27)</f>
        <v>1408180.9</v>
      </c>
      <c r="V27" s="62">
        <f>IF('2017 Individual scores unweight'!AT29="","",'2017 Individual scores unweight'!AT29*'2017 matched scores weighted'!AL27)</f>
        <v>1542293.3666666665</v>
      </c>
      <c r="W27" s="62">
        <f>IF('2017 Individual scores unweight'!AU29="","",'2017 Individual scores unweight'!AU29*'2017 matched scores weighted'!AL27)</f>
        <v>1654053.7555555555</v>
      </c>
      <c r="X27" s="62">
        <f>IF('2017 Individual scores unweight'!AV29="","",'2017 Individual scores unweight'!AV29*'2017 matched scores weighted'!AL27)</f>
        <v>1743462.0666666664</v>
      </c>
      <c r="Y27" s="62">
        <f>IF('2017 Individual scores unweight'!AW29="","",'2017 Individual scores unweight'!AW29*'2017 matched scores weighted'!AL27)</f>
        <v>1019254.7466666666</v>
      </c>
      <c r="Z27" s="62">
        <f>IF('2017 Individual scores unweight'!AX29="","",'2017 Individual scores unweight'!AX29*'2017 matched scores weighted'!AL27)</f>
        <v>2011686.9999999998</v>
      </c>
      <c r="AA27" s="62">
        <f>IF('2017 Individual scores unweight'!AY29="","",'2017 Individual scores unweight'!AY29*'2017 matched scores weighted'!AL27)</f>
        <v>1542293.3666666665</v>
      </c>
      <c r="AB27" s="62">
        <f>IF('2017 Individual scores unweight'!AZ29="","",'2017 Individual scores unweight'!AZ29*'2017 matched scores weighted'!AL27)</f>
        <v>608626.75781818177</v>
      </c>
      <c r="AC27" s="62">
        <f>IF('2017 Individual scores unweight'!BL29="","",'2017 Individual scores unweight'!BL29*'2017 matched scores weighted'!AL27)</f>
        <v>1540098.7990303028</v>
      </c>
      <c r="AD27" s="62">
        <f>IF('2017 Individual scores unweight'!BR29="","",'2017 Individual scores unweight'!BR29*'2017 matched scores weighted'!AL27)</f>
        <v>737618.56666666653</v>
      </c>
      <c r="AE27" s="62">
        <f>IF('2017 Individual scores unweight'!BS29="","",'2017 Individual scores unweight'!BS29*'2017 matched scores weighted'!AL27)</f>
        <v>989587.44343434332</v>
      </c>
      <c r="AF27" s="62">
        <f>IF('2017 Individual scores unweight'!BX29="","",'2017 Individual scores unweight'!BX29*'2017 matched scores weighted'!AL27)</f>
        <v>1877574.533333333</v>
      </c>
      <c r="AG27" s="62">
        <f>IF('2017 Individual scores unweight'!CB29="","",'2017 Individual scores unweight'!CB29*'2017 matched scores weighted'!AL27)</f>
        <v>1810518.2999999998</v>
      </c>
      <c r="AH27" s="62">
        <f>IF('2017 Individual scores unweight'!CD29="","",'2017 Individual scores unweight'!CD29*'2017 matched scores weighted'!AL27)</f>
        <v>1755654.1090909091</v>
      </c>
      <c r="AI27" s="62">
        <f>IF('2017 Individual scores unweight'!CF29="","",'2017 Individual scores unweight'!CF29*'2017 matched scores weighted'!AL27)</f>
        <v>1005843.5000000001</v>
      </c>
      <c r="AJ27" s="62">
        <f>IF('2017 Individual scores unweight'!CH29="","",'2017 Individual scores unweight'!CH29*'2017 matched scores weighted'!AL27)</f>
        <v>1207012.2</v>
      </c>
      <c r="AK27" s="62">
        <f>IF('2017 Individual scores unweight'!CJ29="","",'2017 Individual scores unweight'!CJ29*'2017 matched scores weighted'!AL27)</f>
        <v>1810518.2999999998</v>
      </c>
      <c r="AL27">
        <v>24140.243999999999</v>
      </c>
      <c r="AM27">
        <v>49270.94999999999</v>
      </c>
      <c r="AN27">
        <f t="shared" si="2"/>
        <v>48.994882379982535</v>
      </c>
    </row>
    <row r="28" spans="1:40">
      <c r="A28" s="60" t="s">
        <v>122</v>
      </c>
      <c r="B28" s="61" t="s">
        <v>137</v>
      </c>
      <c r="C28" s="62">
        <f>IF('2017 Individual scores unweight'!C30="","",'2017 Individual scores unweight'!C30*'2017 matched scores weighted'!AL28)</f>
        <v>138750.6153846154</v>
      </c>
      <c r="D28" s="62">
        <f>IF('2017 Individual scores unweight'!E30="","",'2017 Individual scores unweight'!E30*'2017 matched scores weighted'!AL28)</f>
        <v>135281.85</v>
      </c>
      <c r="E28" s="62">
        <f>IF('2017 Individual scores unweight'!G30="","",'2017 Individual scores unweight'!G30*'2017 matched scores weighted'!AL28)</f>
        <v>105219.21666666667</v>
      </c>
      <c r="F28" s="62">
        <f>IF('2017 Individual scores unweight'!I30="","",'2017 Individual scores unweight'!I30*'2017 matched scores weighted'!AL28)</f>
        <v>60125.266666666663</v>
      </c>
      <c r="G28" s="62">
        <f>IF('2017 Individual scores unweight'!K30="","",'2017 Individual scores unweight'!K30*'2017 matched scores weighted'!AL28)</f>
        <v>122254.70888888888</v>
      </c>
      <c r="H28" s="62">
        <f>IF('2017 Individual scores unweight'!L30="","",'2017 Individual scores unweight'!L30*'2017 matched scores weighted'!AL28)</f>
        <v>112962.62222222223</v>
      </c>
      <c r="I28" s="62">
        <f>IF('2017 Individual scores unweight'!M30="","",'2017 Individual scores unweight'!M30*'2017 matched scores weighted'!AL28)</f>
        <v>32795.600000000006</v>
      </c>
      <c r="J28" s="62">
        <f>IF('2017 Individual scores unweight'!O30="","",'2017 Individual scores unweight'!O30*'2017 matched scores weighted'!AL28)</f>
        <v>152625.67692307691</v>
      </c>
      <c r="K28" s="62">
        <f>IF('2017 Individual scores unweight'!Q30="","",'2017 Individual scores unweight'!Q30*'2017 matched scores weighted'!AL28)</f>
        <v>135281.85</v>
      </c>
      <c r="L28" s="62">
        <f>IF('2017 Individual scores unweight'!S30="","",'2017 Individual scores unweight'!S30*'2017 matched scores weighted'!AL28)</f>
        <v>141084.14846153848</v>
      </c>
      <c r="M28" s="62">
        <f>IF('2017 Individual scores unweight'!AE30="","",'2017 Individual scores unweight'!AE30*'2017 matched scores weighted'!AL28)</f>
        <v>109458.81880341881</v>
      </c>
      <c r="N28" s="62">
        <f>IF('2017 Individual scores unweight'!AF30="","",'2017 Individual scores unweight'!AF30*'2017 matched scores weighted'!AL28)</f>
        <v>114083.83931623932</v>
      </c>
      <c r="O28" s="62">
        <f>IF('2017 Individual scores unweight'!AG30="","",'2017 Individual scores unweight'!AG30*'2017 matched scores weighted'!AL28)</f>
        <v>109458.81880341881</v>
      </c>
      <c r="P28" s="62">
        <f>IF('2017 Individual scores unweight'!AH30="","",'2017 Individual scores unweight'!AH30*'2017 matched scores weighted'!AL28)</f>
        <v>180375.80000000002</v>
      </c>
      <c r="Q28" s="62">
        <f>IF('2017 Individual scores unweight'!AJ30="","",'2017 Individual scores unweight'!AJ30*'2017 matched scores weighted'!AL28)</f>
        <v>140292.2888888889</v>
      </c>
      <c r="R28" s="62">
        <f>IF('2017 Individual scores unweight'!AL30="","",'2017 Individual scores unweight'!AL30*'2017 matched scores weighted'!AL28)</f>
        <v>180375.80000000002</v>
      </c>
      <c r="S28" s="62">
        <f>IF('2017 Individual scores unweight'!AN30="","",'2017 Individual scores unweight'!AN30*'2017 matched scores weighted'!AL28)</f>
        <v>45093.950000000004</v>
      </c>
      <c r="T28" s="62">
        <f>IF('2017 Individual scores unweight'!AP30="","",'2017 Individual scores unweight'!AP30*'2017 matched scores weighted'!AL28)</f>
        <v>150313.16666666669</v>
      </c>
      <c r="U28" s="62">
        <f>IF('2017 Individual scores unweight'!AR30="","",'2017 Individual scores unweight'!AR30*'2017 matched scores weighted'!AL28)</f>
        <v>162338.22</v>
      </c>
      <c r="V28" s="62">
        <f>IF('2017 Individual scores unweight'!AT30="","",'2017 Individual scores unweight'!AT30*'2017 matched scores weighted'!AL28)</f>
        <v>121792.20683760682</v>
      </c>
      <c r="W28" s="62">
        <f>IF('2017 Individual scores unweight'!AU30="","",'2017 Individual scores unweight'!AU30*'2017 matched scores weighted'!AL28)</f>
        <v>94042.083760683759</v>
      </c>
      <c r="X28" s="62">
        <f>IF('2017 Individual scores unweight'!AV30="","",'2017 Individual scores unweight'!AV30*'2017 matched scores weighted'!AL28)</f>
        <v>114083.83931623932</v>
      </c>
      <c r="Y28" s="62">
        <f>IF('2017 Individual scores unweight'!AW30="","",'2017 Individual scores unweight'!AW30*'2017 matched scores weighted'!AL28)</f>
        <v>138750.61538461538</v>
      </c>
      <c r="Z28" s="62">
        <f>IF('2017 Individual scores unweight'!AX30="","",'2017 Individual scores unweight'!AX30*'2017 matched scores weighted'!AL28)</f>
        <v>120250.53333333333</v>
      </c>
      <c r="AA28" s="62">
        <f>IF('2017 Individual scores unweight'!AY30="","",'2017 Individual scores unweight'!AY30*'2017 matched scores weighted'!AL28)</f>
        <v>85632.955555555542</v>
      </c>
      <c r="AB28" s="62">
        <f>IF('2017 Individual scores unweight'!AZ30="","",'2017 Individual scores unweight'!AZ30*'2017 matched scores weighted'!AL28)</f>
        <v>141861.99282051279</v>
      </c>
      <c r="AC28" s="62">
        <f>IF('2017 Individual scores unweight'!BL30="","",'2017 Individual scores unweight'!BL30*'2017 matched scores weighted'!AL28)</f>
        <v>122331.79256410256</v>
      </c>
      <c r="AD28" s="62">
        <f>IF('2017 Individual scores unweight'!BR30="","",'2017 Individual scores unweight'!BR30*'2017 matched scores weighted'!AL28)</f>
        <v>76158.671111111107</v>
      </c>
      <c r="AE28" s="62">
        <f>IF('2017 Individual scores unweight'!BS30="","",'2017 Individual scores unweight'!BS30*'2017 matched scores weighted'!AL28)</f>
        <v>106760.89017094015</v>
      </c>
      <c r="AF28" s="62">
        <f>IF('2017 Individual scores unweight'!BX30="","",'2017 Individual scores unweight'!BX30*'2017 matched scores weighted'!AL28)</f>
        <v>149028.43874643874</v>
      </c>
      <c r="AG28" s="62">
        <f>IF('2017 Individual scores unweight'!CB30="","",'2017 Individual scores unweight'!CB30*'2017 matched scores weighted'!AL28)</f>
        <v>135281.85</v>
      </c>
      <c r="AH28" s="62">
        <f>IF('2017 Individual scores unweight'!CD30="","",'2017 Individual scores unweight'!CD30*'2017 matched scores weighted'!AL28)</f>
        <v>120250.53333333333</v>
      </c>
      <c r="AI28" s="62">
        <f>IF('2017 Individual scores unweight'!CF30="","",'2017 Individual scores unweight'!CF30*'2017 matched scores weighted'!AL28)</f>
        <v>126263.06</v>
      </c>
      <c r="AJ28" s="62">
        <f>IF('2017 Individual scores unweight'!CH30="","",'2017 Individual scores unweight'!CH30*'2017 matched scores weighted'!AL28)</f>
        <v>147580.20000000001</v>
      </c>
      <c r="AK28" s="62">
        <f>IF('2017 Individual scores unweight'!CJ30="","",'2017 Individual scores unweight'!CJ30*'2017 matched scores weighted'!AL28)</f>
        <v>147580.20000000001</v>
      </c>
      <c r="AL28">
        <v>1803.758</v>
      </c>
      <c r="AM28">
        <v>76658.570000000007</v>
      </c>
      <c r="AN28">
        <f t="shared" si="2"/>
        <v>2.3529763208471013</v>
      </c>
    </row>
    <row r="29" spans="1:40">
      <c r="A29" s="60" t="s">
        <v>127</v>
      </c>
      <c r="B29" s="61" t="s">
        <v>138</v>
      </c>
      <c r="C29" s="62">
        <f>IF('2017 Individual scores unweight'!C31="","",'2017 Individual scores unweight'!C31*'2017 matched scores weighted'!AL29)</f>
        <v>53073.866666666654</v>
      </c>
      <c r="D29" s="62">
        <f>IF('2017 Individual scores unweight'!E31="","",'2017 Individual scores unweight'!E31*'2017 matched scores weighted'!AL29)</f>
        <v>47766.479999999996</v>
      </c>
      <c r="E29" s="62">
        <f>IF('2017 Individual scores unweight'!G31="","",'2017 Individual scores unweight'!G31*'2017 matched scores weighted'!AL29)</f>
        <v>53073.866666666654</v>
      </c>
      <c r="F29" s="62">
        <f>IF('2017 Individual scores unweight'!I31="","",'2017 Individual scores unweight'!I31*'2017 matched scores weighted'!AL29)</f>
        <v>62551.342857142852</v>
      </c>
      <c r="G29" s="62">
        <f>IF('2017 Individual scores unweight'!K31="","",'2017 Individual scores unweight'!K31*'2017 matched scores weighted'!AL29)</f>
        <v>19586.784126984126</v>
      </c>
      <c r="H29" s="62">
        <f>IF('2017 Individual scores unweight'!L31="","",'2017 Individual scores unweight'!L31*'2017 matched scores weighted'!AL29)</f>
        <v>12247.815384615382</v>
      </c>
      <c r="I29" s="62">
        <f>IF('2017 Individual scores unweight'!M31="","",'2017 Individual scores unweight'!M31*'2017 matched scores weighted'!AL29)</f>
        <v>30619.538461538465</v>
      </c>
      <c r="J29" s="62">
        <f>IF('2017 Individual scores unweight'!O31="","",'2017 Individual scores unweight'!O31*'2017 matched scores weighted'!AL29)</f>
        <v>31844.32</v>
      </c>
      <c r="K29" s="62">
        <f>IF('2017 Individual scores unweight'!Q31="","",'2017 Individual scores unweight'!Q31*'2017 matched scores weighted'!AL29)</f>
        <v>34118.91428571428</v>
      </c>
      <c r="L29" s="62">
        <f>IF('2017 Individual scores unweight'!S31="","",'2017 Individual scores unweight'!S31*'2017 matched scores weighted'!AL29)</f>
        <v>30707.022857142852</v>
      </c>
      <c r="M29" s="62">
        <f>IF('2017 Individual scores unweight'!AE31="","",'2017 Individual scores unweight'!AE31*'2017 matched scores weighted'!AL29)</f>
        <v>30075.191111111111</v>
      </c>
      <c r="N29" s="62">
        <f>IF('2017 Individual scores unweight'!AF31="","",'2017 Individual scores unweight'!AF31*'2017 matched scores weighted'!AL29)</f>
        <v>14532.130158730157</v>
      </c>
      <c r="O29" s="62">
        <f>IF('2017 Individual scores unweight'!AG31="","",'2017 Individual scores unweight'!AG31*'2017 matched scores weighted'!AL29)</f>
        <v>18371.723076923074</v>
      </c>
      <c r="P29" s="62">
        <f>IF('2017 Individual scores unweight'!AH31="","",'2017 Individual scores unweight'!AH31*'2017 matched scores weighted'!AL29)</f>
        <v>37151.706666666665</v>
      </c>
      <c r="Q29" s="62">
        <f>IF('2017 Individual scores unweight'!AJ31="","",'2017 Individual scores unweight'!AJ31*'2017 matched scores weighted'!AL29)</f>
        <v>21229.546666666665</v>
      </c>
      <c r="R29" s="62">
        <f>IF('2017 Individual scores unweight'!AL31="","",'2017 Individual scores unweight'!AL31*'2017 matched scores weighted'!AL29)</f>
        <v>31844.32</v>
      </c>
      <c r="S29" s="62">
        <f>IF('2017 Individual scores unweight'!AN31="","",'2017 Individual scores unweight'!AN31*'2017 matched scores weighted'!AL29)</f>
        <v>5686.4857142857136</v>
      </c>
      <c r="T29" s="62">
        <f>IF('2017 Individual scores unweight'!AP31="","",'2017 Individual scores unweight'!AP31*'2017 matched scores weighted'!AL29)</f>
        <v>21229.546666666665</v>
      </c>
      <c r="U29" s="62">
        <f>IF('2017 Individual scores unweight'!AR31="","",'2017 Individual scores unweight'!AR31*'2017 matched scores weighted'!AL29)</f>
        <v>28432.428571428569</v>
      </c>
      <c r="V29" s="62">
        <f>IF('2017 Individual scores unweight'!AT31="","",'2017 Individual scores unweight'!AT31*'2017 matched scores weighted'!AL29)</f>
        <v>25947.223703703698</v>
      </c>
      <c r="W29" s="62">
        <f>IF('2017 Individual scores unweight'!AU31="","",'2017 Individual scores unweight'!AU31*'2017 matched scores weighted'!AL29)</f>
        <v>23588.38518518518</v>
      </c>
      <c r="X29" s="62">
        <f>IF('2017 Individual scores unweight'!AV31="","",'2017 Individual scores unweight'!AV31*'2017 matched scores weighted'!AL29)</f>
        <v>24767.804444444439</v>
      </c>
      <c r="Y29" s="62">
        <f>IF('2017 Individual scores unweight'!AW31="","",'2017 Individual scores unweight'!AW31*'2017 matched scores weighted'!AL29)</f>
        <v>21229.546666666662</v>
      </c>
      <c r="Z29" s="62">
        <f>IF('2017 Individual scores unweight'!AX31="","",'2017 Individual scores unweight'!AX31*'2017 matched scores weighted'!AL29)</f>
        <v>14742.740740740737</v>
      </c>
      <c r="AA29" s="62">
        <f>IF('2017 Individual scores unweight'!AY31="","",'2017 Individual scores unweight'!AY31*'2017 matched scores weighted'!AL29)</f>
        <v>14153.031111111111</v>
      </c>
      <c r="AB29" s="62">
        <f>IF('2017 Individual scores unweight'!AZ31="","",'2017 Individual scores unweight'!AZ31*'2017 matched scores weighted'!AL29)</f>
        <v>65175.874725274734</v>
      </c>
      <c r="AC29" s="62">
        <f>IF('2017 Individual scores unweight'!BL31="","",'2017 Individual scores unweight'!BL31*'2017 matched scores weighted'!AL29)</f>
        <v>62055.59794871795</v>
      </c>
      <c r="AD29" s="62">
        <f>IF('2017 Individual scores unweight'!BR31="","",'2017 Individual scores unweight'!BR31*'2017 matched scores weighted'!AL29)</f>
        <v>14289.117948717949</v>
      </c>
      <c r="AE29" s="62">
        <f>IF('2017 Individual scores unweight'!BS31="","",'2017 Individual scores unweight'!BS31*'2017 matched scores weighted'!AL29)</f>
        <v>15795.79365079365</v>
      </c>
      <c r="AF29" s="62">
        <f>IF('2017 Individual scores unweight'!BX31="","",'2017 Individual scores unweight'!BX31*'2017 matched scores weighted'!AL29)</f>
        <v>56443.635978835962</v>
      </c>
      <c r="AG29" s="62">
        <f>IF('2017 Individual scores unweight'!CB31="","",'2017 Individual scores unweight'!CB31*'2017 matched scores weighted'!AL29)</f>
        <v>42459.093333333331</v>
      </c>
      <c r="AH29" s="62">
        <f>IF('2017 Individual scores unweight'!CD31="","",'2017 Individual scores unweight'!CD31*'2017 matched scores weighted'!AL29)</f>
        <v>15922.16</v>
      </c>
      <c r="AI29" s="62">
        <f>IF('2017 Individual scores unweight'!CF31="","",'2017 Individual scores unweight'!CF31*'2017 matched scores weighted'!AL29)</f>
        <v>15922.16</v>
      </c>
      <c r="AJ29" s="62">
        <f>IF('2017 Individual scores unweight'!CH31="","",'2017 Individual scores unweight'!CH31*'2017 matched scores weighted'!AL29)</f>
        <v>31844.32</v>
      </c>
      <c r="AK29" s="62">
        <f>IF('2017 Individual scores unweight'!CJ31="","",'2017 Individual scores unweight'!CJ31*'2017 matched scores weighted'!AL29)</f>
        <v>47766.479999999996</v>
      </c>
      <c r="AL29">
        <v>796.10799999999995</v>
      </c>
      <c r="AM29">
        <v>141958.93799999999</v>
      </c>
      <c r="AN29">
        <f t="shared" si="2"/>
        <v>0.56080160306637405</v>
      </c>
    </row>
    <row r="30" spans="1:40">
      <c r="A30" s="60" t="s">
        <v>127</v>
      </c>
      <c r="B30" s="61" t="s">
        <v>139</v>
      </c>
      <c r="C30" s="62">
        <f>IF('2017 Individual scores unweight'!C32="","",'2017 Individual scores unweight'!C32*'2017 matched scores weighted'!AL30)</f>
        <v>2384504.4923076923</v>
      </c>
      <c r="D30" s="62">
        <f>IF('2017 Individual scores unweight'!E32="","",'2017 Individual scores unweight'!E32*'2017 matched scores weighted'!AL30)</f>
        <v>2583213.2000000002</v>
      </c>
      <c r="E30" s="62">
        <f>IF('2017 Individual scores unweight'!G32="","",'2017 Individual scores unweight'!G32*'2017 matched scores weighted'!AL30)</f>
        <v>2185795.7846153849</v>
      </c>
      <c r="F30" s="62">
        <f>IF('2017 Individual scores unweight'!I32="","",'2017 Individual scores unweight'!I32*'2017 matched scores weighted'!AL30)</f>
        <v>2367945.4333333331</v>
      </c>
      <c r="G30" s="62">
        <f>IF('2017 Individual scores unweight'!K32="","",'2017 Individual scores unweight'!K32*'2017 matched scores weighted'!AL30)</f>
        <v>1810457.1145299145</v>
      </c>
      <c r="H30" s="62">
        <f>IF('2017 Individual scores unweight'!L32="","",'2017 Individual scores unweight'!L32*'2017 matched scores weighted'!AL30)</f>
        <v>1435118.4444444445</v>
      </c>
      <c r="I30" s="62">
        <f>IF('2017 Individual scores unweight'!M32="","",'2017 Individual scores unweight'!M32*'2017 matched scores weighted'!AL30)</f>
        <v>1987087.0769230772</v>
      </c>
      <c r="J30" s="62">
        <f>IF('2017 Individual scores unweight'!O32="","",'2017 Individual scores unweight'!O32*'2017 matched scores weighted'!AL30)</f>
        <v>2029667.5142857144</v>
      </c>
      <c r="K30" s="62">
        <f>IF('2017 Individual scores unweight'!Q32="","",'2017 Individual scores unweight'!Q32*'2017 matched scores weighted'!AL30)</f>
        <v>1845152.2857142859</v>
      </c>
      <c r="L30" s="62">
        <f>IF('2017 Individual scores unweight'!S32="","",'2017 Individual scores unweight'!S32*'2017 matched scores weighted'!AL30)</f>
        <v>1982441.9383016985</v>
      </c>
      <c r="M30" s="62">
        <f>IF('2017 Individual scores unweight'!AE32="","",'2017 Individual scores unweight'!AE32*'2017 matched scores weighted'!AL30)</f>
        <v>1496623.5206349208</v>
      </c>
      <c r="N30" s="62">
        <f>IF('2017 Individual scores unweight'!AF32="","",'2017 Individual scores unweight'!AF32*'2017 matched scores weighted'!AL30)</f>
        <v>1619633.6730158732</v>
      </c>
      <c r="O30" s="62">
        <f>IF('2017 Individual scores unweight'!AG32="","",'2017 Individual scores unweight'!AG32*'2017 matched scores weighted'!AL30)</f>
        <v>1353111.6761904762</v>
      </c>
      <c r="P30" s="62">
        <f>IF('2017 Individual scores unweight'!AH32="","",'2017 Individual scores unweight'!AH32*'2017 matched scores weighted'!AL30)</f>
        <v>2583213.2000000002</v>
      </c>
      <c r="Q30" s="62">
        <f>IF('2017 Individual scores unweight'!AJ32="","",'2017 Individual scores unweight'!AJ32*'2017 matched scores weighted'!AL30)</f>
        <v>2152677.666666667</v>
      </c>
      <c r="R30" s="62">
        <f>IF('2017 Individual scores unweight'!AL32="","",'2017 Individual scores unweight'!AL32*'2017 matched scores weighted'!AL30)</f>
        <v>2185795.7846153849</v>
      </c>
      <c r="S30" s="62">
        <f>IF('2017 Individual scores unweight'!AN32="","",'2017 Individual scores unweight'!AN32*'2017 matched scores weighted'!AL30)</f>
        <v>1643862.9454545456</v>
      </c>
      <c r="T30" s="62">
        <f>IF('2017 Individual scores unweight'!AP32="","",'2017 Individual scores unweight'!AP32*'2017 matched scores weighted'!AL30)</f>
        <v>2029667.5142857144</v>
      </c>
      <c r="U30" s="62">
        <f>IF('2017 Individual scores unweight'!AR32="","",'2017 Individual scores unweight'!AR32*'2017 matched scores weighted'!AL30)</f>
        <v>1476121.8285714285</v>
      </c>
      <c r="V30" s="62">
        <f>IF('2017 Individual scores unweight'!AT32="","",'2017 Individual scores unweight'!AT32*'2017 matched scores weighted'!AL30)</f>
        <v>1701640.4412698413</v>
      </c>
      <c r="W30" s="62">
        <f>IF('2017 Individual scores unweight'!AU32="","",'2017 Individual scores unweight'!AU32*'2017 matched scores weighted'!AL30)</f>
        <v>1413039.6991452994</v>
      </c>
      <c r="X30" s="62">
        <f>IF('2017 Individual scores unweight'!AV32="","",'2017 Individual scores unweight'!AV32*'2017 matched scores weighted'!AL30)</f>
        <v>1373613.3682539682</v>
      </c>
      <c r="Y30" s="62">
        <f>IF('2017 Individual scores unweight'!AW32="","",'2017 Individual scores unweight'!AW32*'2017 matched scores weighted'!AL30)</f>
        <v>1769979.4148148149</v>
      </c>
      <c r="Z30" s="62">
        <f>IF('2017 Individual scores unweight'!AX32="","",'2017 Individual scores unweight'!AX32*'2017 matched scores weighted'!AL30)</f>
        <v>1107091.3714285714</v>
      </c>
      <c r="AA30" s="62">
        <f>IF('2017 Individual scores unweight'!AY32="","",'2017 Individual scores unweight'!AY32*'2017 matched scores weighted'!AL30)</f>
        <v>1250603.2158730158</v>
      </c>
      <c r="AB30" s="62">
        <f>IF('2017 Individual scores unweight'!AZ32="","",'2017 Individual scores unweight'!AZ32*'2017 matched scores weighted'!AL30)</f>
        <v>2179172.1610256415</v>
      </c>
      <c r="AC30" s="62">
        <f>IF('2017 Individual scores unweight'!BL32="","",'2017 Individual scores unweight'!BL32*'2017 matched scores weighted'!AL30)</f>
        <v>2085179.7881807084</v>
      </c>
      <c r="AD30" s="62">
        <f>IF('2017 Individual scores unweight'!BR32="","",'2017 Individual scores unweight'!BR32*'2017 matched scores weighted'!AL30)</f>
        <v>1698223.492592593</v>
      </c>
      <c r="AE30" s="62">
        <f>IF('2017 Individual scores unweight'!BS32="","",'2017 Individual scores unweight'!BS32*'2017 matched scores weighted'!AL30)</f>
        <v>922576.14285714272</v>
      </c>
      <c r="AF30" s="62">
        <f>IF('2017 Individual scores unweight'!BX32="","",'2017 Individual scores unweight'!BX32*'2017 matched scores weighted'!AL30)</f>
        <v>2015999.7195767194</v>
      </c>
      <c r="AG30" s="62">
        <f>IF('2017 Individual scores unweight'!CB32="","",'2017 Individual scores unweight'!CB32*'2017 matched scores weighted'!AL30)</f>
        <v>1506874.3666666667</v>
      </c>
      <c r="AH30" s="62">
        <f>IF('2017 Individual scores unweight'!CD32="","",'2017 Individual scores unweight'!CD32*'2017 matched scores weighted'!AL30)</f>
        <v>2185795.7846153849</v>
      </c>
      <c r="AI30" s="62">
        <f>IF('2017 Individual scores unweight'!CF32="","",'2017 Individual scores unweight'!CF32*'2017 matched scores weighted'!AL30)</f>
        <v>1788378.3692307691</v>
      </c>
      <c r="AJ30" s="62">
        <f>IF('2017 Individual scores unweight'!CH32="","",'2017 Individual scores unweight'!CH32*'2017 matched scores weighted'!AL30)</f>
        <v>2583213.2000000002</v>
      </c>
      <c r="AK30" s="62">
        <f>IF('2017 Individual scores unweight'!CJ32="","",'2017 Individual scores unweight'!CJ32*'2017 matched scores weighted'!AL30)</f>
        <v>1589669.6615384617</v>
      </c>
      <c r="AL30">
        <v>25832.132000000001</v>
      </c>
      <c r="AM30">
        <v>141958.93799999999</v>
      </c>
      <c r="AN30">
        <f t="shared" si="2"/>
        <v>18.196904234377971</v>
      </c>
    </row>
    <row r="31" spans="1:40">
      <c r="A31" s="60" t="s">
        <v>127</v>
      </c>
      <c r="B31" s="61" t="s">
        <v>140</v>
      </c>
      <c r="C31" s="62">
        <f>IF('2017 Individual scores unweight'!C33="","",'2017 Individual scores unweight'!C33*'2017 matched scores weighted'!AL31)</f>
        <v>44341.5</v>
      </c>
      <c r="D31" s="62">
        <f>IF('2017 Individual scores unweight'!E33="","",'2017 Individual scores unweight'!E33*'2017 matched scores weighted'!AL31)</f>
        <v>48775.649999999994</v>
      </c>
      <c r="E31" s="62">
        <f>IF('2017 Individual scores unweight'!G33="","",'2017 Individual scores unweight'!G33*'2017 matched scores weighted'!AL31)</f>
        <v>48775.649999999994</v>
      </c>
      <c r="F31" s="62">
        <f>IF('2017 Individual scores unweight'!I33="","",'2017 Individual scores unweight'!I33*'2017 matched scores weighted'!AL31)</f>
        <v>43535.290909090909</v>
      </c>
      <c r="G31" s="62">
        <f>IF('2017 Individual scores unweight'!K33="","",'2017 Individual scores unweight'!K33*'2017 matched scores weighted'!AL31)</f>
        <v>27196.119999999995</v>
      </c>
      <c r="H31" s="62">
        <f>IF('2017 Individual scores unweight'!L33="","",'2017 Individual scores unweight'!L33*'2017 matched scores weighted'!AL31)</f>
        <v>18327.819999999992</v>
      </c>
      <c r="I31" s="62">
        <f>IF('2017 Individual scores unweight'!M33="","",'2017 Individual scores unweight'!M33*'2017 matched scores weighted'!AL31)</f>
        <v>49409.1</v>
      </c>
      <c r="J31" s="62">
        <f>IF('2017 Individual scores unweight'!O33="","",'2017 Individual scores unweight'!O33*'2017 matched scores weighted'!AL31)</f>
        <v>45023.676923076921</v>
      </c>
      <c r="K31" s="62">
        <f>IF('2017 Individual scores unweight'!Q33="","",'2017 Individual scores unweight'!Q33*'2017 matched scores weighted'!AL31)</f>
        <v>45608.399999999994</v>
      </c>
      <c r="L31" s="62">
        <f>IF('2017 Individual scores unweight'!S33="","",'2017 Individual scores unweight'!S33*'2017 matched scores weighted'!AL31)</f>
        <v>38650.195384615377</v>
      </c>
      <c r="M31" s="62">
        <f>IF('2017 Individual scores unweight'!AE33="","",'2017 Individual scores unweight'!AE33*'2017 matched scores weighted'!AL31)</f>
        <v>34628.6</v>
      </c>
      <c r="N31" s="62">
        <f>IF('2017 Individual scores unweight'!AF33="","",'2017 Individual scores unweight'!AF33*'2017 matched scores weighted'!AL31)</f>
        <v>28294.099999999995</v>
      </c>
      <c r="O31" s="62">
        <f>IF('2017 Individual scores unweight'!AG33="","",'2017 Individual scores unweight'!AG33*'2017 matched scores weighted'!AL31)</f>
        <v>30470.56923076923</v>
      </c>
      <c r="P31" s="62">
        <f>IF('2017 Individual scores unweight'!AH33="","",'2017 Individual scores unweight'!AH33*'2017 matched scores weighted'!AL31)</f>
        <v>53209.799999999996</v>
      </c>
      <c r="Q31" s="62">
        <f>IF('2017 Individual scores unweight'!AJ33="","",'2017 Individual scores unweight'!AJ33*'2017 matched scores weighted'!AL31)</f>
        <v>53209.799999999996</v>
      </c>
      <c r="R31" s="62">
        <f>IF('2017 Individual scores unweight'!AL33="","",'2017 Individual scores unweight'!AL33*'2017 matched scores weighted'!AL31)</f>
        <v>49116.738461538458</v>
      </c>
      <c r="S31" s="62">
        <f>IF('2017 Individual scores unweight'!AN33="","",'2017 Individual scores unweight'!AN33*'2017 matched scores weighted'!AL31)</f>
        <v>39907.35</v>
      </c>
      <c r="T31" s="62">
        <f>IF('2017 Individual scores unweight'!AP33="","",'2017 Individual scores unweight'!AP33*'2017 matched scores weighted'!AL31)</f>
        <v>45608.399999999994</v>
      </c>
      <c r="U31" s="62">
        <f>IF('2017 Individual scores unweight'!AR33="","",'2017 Individual scores unweight'!AR33*'2017 matched scores weighted'!AL31)</f>
        <v>24558.369230769229</v>
      </c>
      <c r="V31" s="62">
        <f>IF('2017 Individual scores unweight'!AT33="","",'2017 Individual scores unweight'!AT33*'2017 matched scores weighted'!AL31)</f>
        <v>28294.099999999995</v>
      </c>
      <c r="W31" s="62">
        <f>IF('2017 Individual scores unweight'!AU33="","",'2017 Individual scores unweight'!AU33*'2017 matched scores weighted'!AL31)</f>
        <v>28294.099999999995</v>
      </c>
      <c r="X31" s="62">
        <f>IF('2017 Individual scores unweight'!AV33="","",'2017 Individual scores unweight'!AV33*'2017 matched scores weighted'!AL31)</f>
        <v>27449.5</v>
      </c>
      <c r="Y31" s="62">
        <f>IF('2017 Individual scores unweight'!AW33="","",'2017 Individual scores unweight'!AW33*'2017 matched scores weighted'!AL31)</f>
        <v>40021.046153846153</v>
      </c>
      <c r="Z31" s="62">
        <f>IF('2017 Individual scores unweight'!AX33="","",'2017 Individual scores unweight'!AX33*'2017 matched scores weighted'!AL31)</f>
        <v>26182.6</v>
      </c>
      <c r="AA31" s="62">
        <f>IF('2017 Individual scores unweight'!AY33="","",'2017 Individual scores unweight'!AY33*'2017 matched scores weighted'!AL31)</f>
        <v>37162.399999999994</v>
      </c>
      <c r="AB31" s="62">
        <f>IF('2017 Individual scores unweight'!AZ33="","",'2017 Individual scores unweight'!AZ33*'2017 matched scores weighted'!AL31)</f>
        <v>48695.029090909076</v>
      </c>
      <c r="AC31" s="62">
        <f>IF('2017 Individual scores unweight'!BL33="","",'2017 Individual scores unweight'!BL33*'2017 matched scores weighted'!AL31)</f>
        <v>43873.721538461534</v>
      </c>
      <c r="AD31" s="62">
        <f>IF('2017 Individual scores unweight'!BR33="","",'2017 Individual scores unweight'!BR33*'2017 matched scores weighted'!AL31)</f>
        <v>25619.533333333329</v>
      </c>
      <c r="AE31" s="62">
        <f>IF('2017 Individual scores unweight'!BS33="","",'2017 Individual scores unweight'!BS33*'2017 matched scores weighted'!AL31)</f>
        <v>23965.524999999998</v>
      </c>
      <c r="AF31" s="62">
        <f>IF('2017 Individual scores unweight'!BX33="","",'2017 Individual scores unweight'!BX33*'2017 matched scores weighted'!AL31)</f>
        <v>45467.633333333331</v>
      </c>
      <c r="AG31" s="62">
        <f>IF('2017 Individual scores unweight'!CB33="","",'2017 Individual scores unweight'!CB33*'2017 matched scores weighted'!AL31)</f>
        <v>40930.61538461539</v>
      </c>
      <c r="AH31" s="62">
        <f>IF('2017 Individual scores unweight'!CD33="","",'2017 Individual scores unweight'!CD33*'2017 matched scores weighted'!AL31)</f>
        <v>16372.246153846152</v>
      </c>
      <c r="AI31" s="62">
        <f>IF('2017 Individual scores unweight'!CF33="","",'2017 Individual scores unweight'!CF33*'2017 matched scores weighted'!AL31)</f>
        <v>12279.184615384615</v>
      </c>
      <c r="AJ31" s="62">
        <f>IF('2017 Individual scores unweight'!CH33="","",'2017 Individual scores unweight'!CH33*'2017 matched scores weighted'!AL31)</f>
        <v>38007</v>
      </c>
      <c r="AK31" s="62">
        <f>IF('2017 Individual scores unweight'!CJ33="","",'2017 Individual scores unweight'!CJ33*'2017 matched scores weighted'!AL31)</f>
        <v>53209.799999999996</v>
      </c>
      <c r="AL31">
        <v>532.09799999999996</v>
      </c>
      <c r="AM31">
        <v>141958.93799999999</v>
      </c>
      <c r="AN31">
        <f t="shared" si="2"/>
        <v>0.37482528926780218</v>
      </c>
    </row>
    <row r="32" spans="1:40">
      <c r="A32" s="60" t="s">
        <v>115</v>
      </c>
      <c r="B32" s="61" t="s">
        <v>141</v>
      </c>
      <c r="C32" s="62">
        <f>IF('2017 Individual scores unweight'!C34="","",'2017 Individual scores unweight'!C34*'2017 matched scores weighted'!AL32)</f>
        <v>80843.087500000009</v>
      </c>
      <c r="D32" s="62">
        <f>IF('2017 Individual scores unweight'!E34="","",'2017 Individual scores unweight'!E34*'2017 matched scores weighted'!AL32)</f>
        <v>80843.087500000009</v>
      </c>
      <c r="E32" s="62">
        <f>IF('2017 Individual scores unweight'!G34="","",'2017 Individual scores unweight'!G34*'2017 matched scores weighted'!AL32)</f>
        <v>23098.025000000001</v>
      </c>
      <c r="F32" s="62">
        <f>IF('2017 Individual scores unweight'!I34="","",'2017 Individual scores unweight'!I34*'2017 matched scores weighted'!AL32)</f>
        <v>40421.543750000004</v>
      </c>
      <c r="G32" s="62">
        <f>IF('2017 Individual scores unweight'!K34="","",'2017 Individual scores unweight'!K34*'2017 matched scores weighted'!AL32)</f>
        <v>21215.963703703706</v>
      </c>
      <c r="H32" s="62">
        <f>IF('2017 Individual scores unweight'!L34="","",'2017 Individual scores unweight'!L34*'2017 matched scores weighted'!AL32)</f>
        <v>20531.577777777777</v>
      </c>
      <c r="I32" s="62">
        <f>IF('2017 Individual scores unweight'!M34="","",'2017 Individual scores unweight'!M34*'2017 matched scores weighted'!AL32)</f>
        <v>63519.568750000006</v>
      </c>
      <c r="J32" s="62">
        <f>IF('2017 Individual scores unweight'!O34="","",'2017 Individual scores unweight'!O34*'2017 matched scores weighted'!AL32)</f>
        <v>51970.556250000001</v>
      </c>
      <c r="K32" s="62">
        <f>IF('2017 Individual scores unweight'!Q34="","",'2017 Individual scores unweight'!Q34*'2017 matched scores weighted'!AL32)</f>
        <v>23098.025000000001</v>
      </c>
      <c r="L32" s="62">
        <f>IF('2017 Individual scores unweight'!S34="","",'2017 Individual scores unweight'!S34*'2017 matched scores weighted'!AL32)</f>
        <v>50892.648416666671</v>
      </c>
      <c r="M32" s="62">
        <f>IF('2017 Individual scores unweight'!AE34="","",'2017 Individual scores unweight'!AE34*'2017 matched scores weighted'!AL32)</f>
        <v>28230.919444444444</v>
      </c>
      <c r="N32" s="62">
        <f>IF('2017 Individual scores unweight'!AF34="","",'2017 Individual scores unweight'!AF34*'2017 matched scores weighted'!AL32)</f>
        <v>15056.490370370373</v>
      </c>
      <c r="O32" s="62">
        <f>IF('2017 Individual scores unweight'!AG34="","",'2017 Individual scores unweight'!AG34*'2017 matched scores weighted'!AL32)</f>
        <v>21215.963703703706</v>
      </c>
      <c r="P32" s="62">
        <f>IF('2017 Individual scores unweight'!AH34="","",'2017 Individual scores unweight'!AH34*'2017 matched scores weighted'!AL32)</f>
        <v>73913.680000000008</v>
      </c>
      <c r="Q32" s="62">
        <f>IF('2017 Individual scores unweight'!AJ34="","",'2017 Individual scores unweight'!AJ34*'2017 matched scores weighted'!AL32)</f>
        <v>69294.074999999997</v>
      </c>
      <c r="R32" s="62">
        <f>IF('2017 Individual scores unweight'!AL34="","",'2017 Individual scores unweight'!AL34*'2017 matched scores weighted'!AL32)</f>
        <v>28872.53125</v>
      </c>
      <c r="S32" s="62">
        <f>IF('2017 Individual scores unweight'!AN34="","",'2017 Individual scores unweight'!AN34*'2017 matched scores weighted'!AL32)</f>
        <v>36956.840000000004</v>
      </c>
      <c r="T32" s="62">
        <f>IF('2017 Individual scores unweight'!AP34="","",'2017 Individual scores unweight'!AP34*'2017 matched scores weighted'!AL32)</f>
        <v>30797.366666666665</v>
      </c>
      <c r="U32" s="62">
        <f>IF('2017 Individual scores unweight'!AR34="","",'2017 Individual scores unweight'!AR34*'2017 matched scores weighted'!AL32)</f>
        <v>17323.518749999999</v>
      </c>
      <c r="V32" s="62">
        <f>IF('2017 Individual scores unweight'!AT34="","",'2017 Individual scores unweight'!AT34*'2017 matched scores weighted'!AL32)</f>
        <v>35288.649305555555</v>
      </c>
      <c r="W32" s="62">
        <f>IF('2017 Individual scores unweight'!AU34="","",'2017 Individual scores unweight'!AU34*'2017 matched scores weighted'!AL32)</f>
        <v>20531.577777777777</v>
      </c>
      <c r="X32" s="62">
        <f>IF('2017 Individual scores unweight'!AV34="","",'2017 Individual scores unweight'!AV34*'2017 matched scores weighted'!AL32)</f>
        <v>15740.876296296296</v>
      </c>
      <c r="Y32" s="62">
        <f>IF('2017 Individual scores unweight'!AW34="","",'2017 Individual scores unweight'!AW34*'2017 matched scores weighted'!AL32)</f>
        <v>36272.454074074078</v>
      </c>
      <c r="Z32" s="62">
        <f>IF('2017 Individual scores unweight'!AX34="","",'2017 Individual scores unweight'!AX34*'2017 matched scores weighted'!AL32)</f>
        <v>39779.931944444448</v>
      </c>
      <c r="AA32" s="62">
        <f>IF('2017 Individual scores unweight'!AY34="","",'2017 Individual scores unweight'!AY34*'2017 matched scores weighted'!AL32)</f>
        <v>27589.307638888891</v>
      </c>
      <c r="AB32" s="62">
        <f>IF('2017 Individual scores unweight'!AZ34="","",'2017 Individual scores unweight'!AZ34*'2017 matched scores weighted'!AL32)</f>
        <v>59284.930833333325</v>
      </c>
      <c r="AC32" s="62">
        <f>IF('2017 Individual scores unweight'!BL34="","",'2017 Individual scores unweight'!BL34*'2017 matched scores weighted'!AL32)</f>
        <v>63207.928730158739</v>
      </c>
      <c r="AD32" s="62">
        <f>IF('2017 Individual scores unweight'!BR34="","",'2017 Individual scores unweight'!BR34*'2017 matched scores weighted'!AL32)</f>
        <v>28872.53125</v>
      </c>
      <c r="AE32" s="62">
        <f>IF('2017 Individual scores unweight'!BS34="","",'2017 Individual scores unweight'!BS34*'2017 matched scores weighted'!AL32)</f>
        <v>29834.948958333334</v>
      </c>
      <c r="AF32" s="62">
        <f>IF('2017 Individual scores unweight'!BX34="","",'2017 Individual scores unweight'!BX34*'2017 matched scores weighted'!AL32)</f>
        <v>42132.508564814816</v>
      </c>
      <c r="AG32" s="62">
        <f>IF('2017 Individual scores unweight'!CB34="","",'2017 Individual scores unweight'!CB34*'2017 matched scores weighted'!AL32)</f>
        <v>28872.53125</v>
      </c>
      <c r="AH32" s="62">
        <f>IF('2017 Individual scores unweight'!CD34="","",'2017 Individual scores unweight'!CD34*'2017 matched scores weighted'!AL32)</f>
        <v>11549.012500000001</v>
      </c>
      <c r="AI32" s="62">
        <f>IF('2017 Individual scores unweight'!CF34="","",'2017 Individual scores unweight'!CF34*'2017 matched scores weighted'!AL32)</f>
        <v>18478.420000000002</v>
      </c>
      <c r="AJ32" s="62">
        <f>IF('2017 Individual scores unweight'!CH34="","",'2017 Individual scores unweight'!CH34*'2017 matched scores weighted'!AL32)</f>
        <v>36956.840000000004</v>
      </c>
      <c r="AK32" s="62">
        <f>IF('2017 Individual scores unweight'!CJ34="","",'2017 Individual scores unweight'!CJ34*'2017 matched scores weighted'!AL32)</f>
        <v>17323.518749999999</v>
      </c>
      <c r="AL32">
        <v>923.92100000000005</v>
      </c>
      <c r="AM32">
        <v>70920.493999999992</v>
      </c>
      <c r="AN32">
        <f t="shared" si="2"/>
        <v>1.3027560129516302</v>
      </c>
    </row>
    <row r="33" spans="1:40">
      <c r="A33" s="60" t="s">
        <v>127</v>
      </c>
      <c r="B33" s="61" t="s">
        <v>142</v>
      </c>
      <c r="C33" s="62">
        <f>IF('2017 Individual scores unweight'!C35="","",'2017 Individual scores unweight'!C35*'2017 matched scores weighted'!AL33)</f>
        <v>725200.4</v>
      </c>
      <c r="D33" s="62">
        <f>IF('2017 Individual scores unweight'!E35="","",'2017 Individual scores unweight'!E35*'2017 matched scores weighted'!AL33)</f>
        <v>725200.4</v>
      </c>
      <c r="E33" s="62">
        <f>IF('2017 Individual scores unweight'!G35="","",'2017 Individual scores unweight'!G35*'2017 matched scores weighted'!AL33)</f>
        <v>725200.4</v>
      </c>
      <c r="F33" s="62">
        <f>IF('2017 Individual scores unweight'!I35="","",'2017 Individual scores unweight'!I35*'2017 matched scores weighted'!AL33)</f>
        <v>621600.34285714279</v>
      </c>
      <c r="G33" s="62">
        <f>IF('2017 Individual scores unweight'!K35="","",'2017 Individual scores unweight'!K35*'2017 matched scores weighted'!AL33)</f>
        <v>601234.51965811965</v>
      </c>
      <c r="H33" s="62">
        <f>IF('2017 Individual scores unweight'!L35="","",'2017 Individual scores unweight'!L35*'2017 matched scores weighted'!AL33)</f>
        <v>564044.75555555546</v>
      </c>
      <c r="I33" s="62">
        <f>IF('2017 Individual scores unweight'!M35="","",'2017 Individual scores unweight'!M35*'2017 matched scores weighted'!AL33)</f>
        <v>673400.37142857141</v>
      </c>
      <c r="J33" s="62">
        <f>IF('2017 Individual scores unweight'!O35="","",'2017 Individual scores unweight'!O35*'2017 matched scores weighted'!AL33)</f>
        <v>725200.4</v>
      </c>
      <c r="K33" s="62">
        <f>IF('2017 Individual scores unweight'!Q35="","",'2017 Individual scores unweight'!Q35*'2017 matched scores weighted'!AL33)</f>
        <v>725200.4</v>
      </c>
      <c r="L33" s="62">
        <f>IF('2017 Individual scores unweight'!S35="","",'2017 Individual scores unweight'!S35*'2017 matched scores weighted'!AL33)</f>
        <v>670212.67736263725</v>
      </c>
      <c r="M33" s="62">
        <f>IF('2017 Individual scores unweight'!AE35="","",'2017 Individual scores unweight'!AE35*'2017 matched scores weighted'!AL33)</f>
        <v>541022.52063492069</v>
      </c>
      <c r="N33" s="62">
        <f>IF('2017 Individual scores unweight'!AF35="","",'2017 Individual scores unweight'!AF35*'2017 matched scores weighted'!AL33)</f>
        <v>564044.75555555546</v>
      </c>
      <c r="O33" s="62">
        <f>IF('2017 Individual scores unweight'!AG35="","",'2017 Individual scores unweight'!AG35*'2017 matched scores weighted'!AL33)</f>
        <v>494978.05079365079</v>
      </c>
      <c r="P33" s="62">
        <f>IF('2017 Individual scores unweight'!AH35="","",'2017 Individual scores unweight'!AH35*'2017 matched scores weighted'!AL33)</f>
        <v>725200.4</v>
      </c>
      <c r="Q33" s="62">
        <f>IF('2017 Individual scores unweight'!AJ35="","",'2017 Individual scores unweight'!AJ35*'2017 matched scores weighted'!AL33)</f>
        <v>725200.4</v>
      </c>
      <c r="R33" s="62">
        <f>IF('2017 Individual scores unweight'!AL35="","",'2017 Individual scores unweight'!AL35*'2017 matched scores weighted'!AL33)</f>
        <v>725200.4</v>
      </c>
      <c r="S33" s="62">
        <f>IF('2017 Individual scores unweight'!AN35="","",'2017 Individual scores unweight'!AN35*'2017 matched scores weighted'!AL33)</f>
        <v>613631.10769230768</v>
      </c>
      <c r="T33" s="62">
        <f>IF('2017 Individual scores unweight'!AP35="","",'2017 Individual scores unweight'!AP35*'2017 matched scores weighted'!AL33)</f>
        <v>725200.4</v>
      </c>
      <c r="U33" s="62">
        <f>IF('2017 Individual scores unweight'!AR35="","",'2017 Individual scores unweight'!AR35*'2017 matched scores weighted'!AL33)</f>
        <v>664767.03333333321</v>
      </c>
      <c r="V33" s="62">
        <f>IF('2017 Individual scores unweight'!AT35="","",'2017 Individual scores unweight'!AT35*'2017 matched scores weighted'!AL33)</f>
        <v>541022.52063492069</v>
      </c>
      <c r="W33" s="62">
        <f>IF('2017 Individual scores unweight'!AU35="","",'2017 Individual scores unweight'!AU35*'2017 matched scores weighted'!AL33)</f>
        <v>420155.78730158729</v>
      </c>
      <c r="X33" s="62">
        <f>IF('2017 Individual scores unweight'!AV35="","",'2017 Individual scores unweight'!AV35*'2017 matched scores weighted'!AL33)</f>
        <v>454689.13968253974</v>
      </c>
      <c r="Y33" s="62">
        <f>IF('2017 Individual scores unweight'!AW35="","",'2017 Individual scores unweight'!AW35*'2017 matched scores weighted'!AL33)</f>
        <v>610089.22539682535</v>
      </c>
      <c r="Z33" s="62">
        <f>IF('2017 Individual scores unweight'!AX35="","",'2017 Individual scores unweight'!AX35*'2017 matched scores weighted'!AL33)</f>
        <v>500733.60952380951</v>
      </c>
      <c r="AA33" s="62">
        <f>IF('2017 Individual scores unweight'!AY35="","",'2017 Individual scores unweight'!AY35*'2017 matched scores weighted'!AL33)</f>
        <v>575555.8730158729</v>
      </c>
      <c r="AB33" s="62">
        <f>IF('2017 Individual scores unweight'!AZ35="","",'2017 Individual scores unweight'!AZ35*'2017 matched scores weighted'!AL33)</f>
        <v>689870.12410256406</v>
      </c>
      <c r="AC33" s="62">
        <f>IF('2017 Individual scores unweight'!BL35="","",'2017 Individual scores unweight'!BL35*'2017 matched scores weighted'!AL33)</f>
        <v>545007.13821733813</v>
      </c>
      <c r="AD33" s="62">
        <f>IF('2017 Individual scores unweight'!BR35="","",'2017 Individual scores unweight'!BR35*'2017 matched scores weighted'!AL33)</f>
        <v>379866.87619047618</v>
      </c>
      <c r="AE33" s="62">
        <f>IF('2017 Individual scores unweight'!BS35="","",'2017 Individual scores unweight'!BS35*'2017 matched scores weighted'!AL33)</f>
        <v>394255.77301587304</v>
      </c>
      <c r="AF33" s="62">
        <f>IF('2017 Individual scores unweight'!BX35="","",'2017 Individual scores unweight'!BX35*'2017 matched scores weighted'!AL33)</f>
        <v>625437.38201058202</v>
      </c>
      <c r="AG33" s="62">
        <f>IF('2017 Individual scores unweight'!CB35="","",'2017 Individual scores unweight'!CB35*'2017 matched scores weighted'!AL33)</f>
        <v>725200.4</v>
      </c>
      <c r="AH33" s="62">
        <f>IF('2017 Individual scores unweight'!CD35="","",'2017 Individual scores unweight'!CD35*'2017 matched scores weighted'!AL33)</f>
        <v>593345.78181818186</v>
      </c>
      <c r="AI33" s="62">
        <f>IF('2017 Individual scores unweight'!CF35="","",'2017 Individual scores unweight'!CF35*'2017 matched scores weighted'!AL33)</f>
        <v>435120.24</v>
      </c>
      <c r="AJ33" s="62">
        <f>IF('2017 Individual scores unweight'!CH35="","",'2017 Individual scores unweight'!CH35*'2017 matched scores weighted'!AL33)</f>
        <v>725200.4</v>
      </c>
      <c r="AK33" s="62">
        <f>IF('2017 Individual scores unweight'!CJ35="","",'2017 Individual scores unweight'!CJ35*'2017 matched scores weighted'!AL33)</f>
        <v>725200.4</v>
      </c>
      <c r="AL33">
        <v>7252.0039999999999</v>
      </c>
      <c r="AM33">
        <v>141958.93799999999</v>
      </c>
      <c r="AN33">
        <f t="shared" si="2"/>
        <v>5.1085222967785233</v>
      </c>
    </row>
    <row r="34" spans="1:40">
      <c r="A34" s="60" t="s">
        <v>122</v>
      </c>
      <c r="B34" s="61" t="s">
        <v>143</v>
      </c>
      <c r="C34" s="62">
        <f>IF('2017 Individual scores unweight'!C36="","",'2017 Individual scores unweight'!C36*'2017 matched scores weighted'!AL34)</f>
        <v>338927.32500000001</v>
      </c>
      <c r="D34" s="62">
        <f>IF('2017 Individual scores unweight'!E36="","",'2017 Individual scores unweight'!E36*'2017 matched scores weighted'!AL34)</f>
        <v>338927.32500000001</v>
      </c>
      <c r="E34" s="62">
        <f>IF('2017 Individual scores unweight'!G36="","",'2017 Individual scores unweight'!G36*'2017 matched scores weighted'!AL34)</f>
        <v>263610.14166666666</v>
      </c>
      <c r="F34" s="62">
        <f>IF('2017 Individual scores unweight'!I36="","",'2017 Individual scores unweight'!I36*'2017 matched scores weighted'!AL34)</f>
        <v>338927.32500000001</v>
      </c>
      <c r="G34" s="62">
        <f>IF('2017 Individual scores unweight'!K36="","",'2017 Individual scores unweight'!K36*'2017 matched scores weighted'!AL34)</f>
        <v>188292.95833333331</v>
      </c>
      <c r="H34" s="62">
        <f>IF('2017 Individual scores unweight'!L36="","",'2017 Individual scores unweight'!L36*'2017 matched scores weighted'!AL34)</f>
        <v>263610.14166666666</v>
      </c>
      <c r="I34" s="62">
        <f>IF('2017 Individual scores unweight'!M36="","",'2017 Individual scores unweight'!M36*'2017 matched scores weighted'!AL34)</f>
        <v>112975.77499999999</v>
      </c>
      <c r="J34" s="62">
        <f>IF('2017 Individual scores unweight'!O36="","",'2017 Individual scores unweight'!O36*'2017 matched scores weighted'!AL34)</f>
        <v>75317.18333333332</v>
      </c>
      <c r="K34" s="62">
        <f>IF('2017 Individual scores unweight'!Q36="","",'2017 Individual scores unweight'!Q36*'2017 matched scores weighted'!AL34)</f>
        <v>225951.55</v>
      </c>
      <c r="L34" s="62">
        <f>IF('2017 Individual scores unweight'!S36="","",'2017 Individual scores unweight'!S36*'2017 matched scores weighted'!AL34)</f>
        <v>301268.73333333328</v>
      </c>
      <c r="M34" s="62">
        <f>IF('2017 Individual scores unweight'!AE36="","",'2017 Individual scores unweight'!AE36*'2017 matched scores weighted'!AL34)</f>
        <v>188292.95833333331</v>
      </c>
      <c r="N34" s="62">
        <f>IF('2017 Individual scores unweight'!AF36="","",'2017 Individual scores unweight'!AF36*'2017 matched scores weighted'!AL34)</f>
        <v>213398.68611111111</v>
      </c>
      <c r="O34" s="62">
        <f>IF('2017 Individual scores unweight'!AG36="","",'2017 Individual scores unweight'!AG36*'2017 matched scores weighted'!AL34)</f>
        <v>179924.38240740739</v>
      </c>
      <c r="P34" s="62">
        <f>IF('2017 Individual scores unweight'!AH36="","",'2017 Individual scores unweight'!AH36*'2017 matched scores weighted'!AL34)</f>
        <v>361522.48</v>
      </c>
      <c r="Q34" s="62">
        <f>IF('2017 Individual scores unweight'!AJ36="","",'2017 Individual scores unweight'!AJ36*'2017 matched scores weighted'!AL34)</f>
        <v>287574.69999999995</v>
      </c>
      <c r="R34" s="62">
        <f>IF('2017 Individual scores unweight'!AL36="","",'2017 Individual scores unweight'!AL36*'2017 matched scores weighted'!AL34)</f>
        <v>150634.36666666664</v>
      </c>
      <c r="S34" s="62">
        <f>IF('2017 Individual scores unweight'!AN36="","",'2017 Individual scores unweight'!AN36*'2017 matched scores weighted'!AL34)</f>
        <v>225951.55</v>
      </c>
      <c r="T34" s="62">
        <f>IF('2017 Individual scores unweight'!AP36="","",'2017 Individual scores unweight'!AP36*'2017 matched scores weighted'!AL34)</f>
        <v>225951.55</v>
      </c>
      <c r="U34" s="62">
        <f>IF('2017 Individual scores unweight'!AR36="","",'2017 Individual scores unweight'!AR36*'2017 matched scores weighted'!AL34)</f>
        <v>301268.73333333328</v>
      </c>
      <c r="V34" s="62">
        <f>IF('2017 Individual scores unweight'!AT36="","",'2017 Individual scores unweight'!AT36*'2017 matched scores weighted'!AL34)</f>
        <v>271978.71759259258</v>
      </c>
      <c r="W34" s="62">
        <f>IF('2017 Individual scores unweight'!AU36="","",'2017 Individual scores unweight'!AU36*'2017 matched scores weighted'!AL34)</f>
        <v>141505.01111111112</v>
      </c>
      <c r="X34" s="62">
        <f>IF('2017 Individual scores unweight'!AV36="","",'2017 Individual scores unweight'!AV36*'2017 matched scores weighted'!AL34)</f>
        <v>129712.92685185187</v>
      </c>
      <c r="Y34" s="62">
        <f>IF('2017 Individual scores unweight'!AW36="","",'2017 Individual scores unweight'!AW36*'2017 matched scores weighted'!AL34)</f>
        <v>297084.44537037041</v>
      </c>
      <c r="Z34" s="62">
        <f>IF('2017 Individual scores unweight'!AX36="","",'2017 Individual scores unweight'!AX36*'2017 matched scores weighted'!AL34)</f>
        <v>184108.67037037035</v>
      </c>
      <c r="AA34" s="62">
        <f>IF('2017 Individual scores unweight'!AY36="","",'2017 Individual scores unweight'!AY36*'2017 matched scores weighted'!AL34)</f>
        <v>146450.07870370368</v>
      </c>
      <c r="AB34" s="62">
        <f>IF('2017 Individual scores unweight'!AZ36="","",'2017 Individual scores unweight'!AZ36*'2017 matched scores weighted'!AL34)</f>
        <v>369054.19833333336</v>
      </c>
      <c r="AC34" s="62">
        <f>IF('2017 Individual scores unweight'!BL36="","",'2017 Individual scores unweight'!BL36*'2017 matched scores weighted'!AL34)</f>
        <v>251057.27777777778</v>
      </c>
      <c r="AD34" s="62">
        <f>IF('2017 Individual scores unweight'!BR36="","",'2017 Individual scores unweight'!BR36*'2017 matched scores weighted'!AL34)</f>
        <v>184108.67037037035</v>
      </c>
      <c r="AE34" s="62">
        <f>IF('2017 Individual scores unweight'!BS36="","",'2017 Individual scores unweight'!BS36*'2017 matched scores weighted'!AL34)</f>
        <v>164423.49745370369</v>
      </c>
      <c r="AF34" s="62">
        <f>IF('2017 Individual scores unweight'!BX36="","",'2017 Individual scores unweight'!BX36*'2017 matched scores weighted'!AL34)</f>
        <v>318005.88518518518</v>
      </c>
      <c r="AG34" s="62">
        <f>IF('2017 Individual scores unweight'!CB36="","",'2017 Individual scores unweight'!CB36*'2017 matched scores weighted'!AL34)</f>
        <v>263610.14166666666</v>
      </c>
      <c r="AH34" s="62">
        <f>IF('2017 Individual scores unweight'!CD36="","",'2017 Individual scores unweight'!CD36*'2017 matched scores weighted'!AL34)</f>
        <v>0</v>
      </c>
      <c r="AI34" s="62">
        <f>IF('2017 Individual scores unweight'!CF36="","",'2017 Individual scores unweight'!CF36*'2017 matched scores weighted'!AL34)</f>
        <v>75317.18333333332</v>
      </c>
      <c r="AJ34" s="62">
        <f>IF('2017 Individual scores unweight'!CH36="","",'2017 Individual scores unweight'!CH36*'2017 matched scores weighted'!AL34)</f>
        <v>112975.77499999999</v>
      </c>
      <c r="AK34" s="62">
        <f>IF('2017 Individual scores unweight'!CJ36="","",'2017 Individual scores unweight'!CJ36*'2017 matched scores weighted'!AL34)</f>
        <v>112975.77499999999</v>
      </c>
      <c r="AL34">
        <v>4519.0309999999999</v>
      </c>
      <c r="AM34">
        <v>76658.570000000007</v>
      </c>
      <c r="AN34">
        <f t="shared" si="2"/>
        <v>5.895010825273677</v>
      </c>
    </row>
    <row r="35" spans="1:40">
      <c r="A35" s="60" t="s">
        <v>119</v>
      </c>
      <c r="B35" s="61" t="s">
        <v>144</v>
      </c>
      <c r="C35" s="62">
        <f>IF('2017 Individual scores unweight'!C37="","",'2017 Individual scores unweight'!C37*'2017 matched scores weighted'!AL35)</f>
        <v>272285.8133333333</v>
      </c>
      <c r="D35" s="62">
        <f>IF('2017 Individual scores unweight'!E37="","",'2017 Individual scores unweight'!E37*'2017 matched scores weighted'!AL35)</f>
        <v>272285.8133333333</v>
      </c>
      <c r="E35" s="62">
        <f>IF('2017 Individual scores unweight'!G37="","",'2017 Individual scores unweight'!G37*'2017 matched scores weighted'!AL35)</f>
        <v>291734.8</v>
      </c>
      <c r="F35" s="62">
        <f>IF('2017 Individual scores unweight'!I37="","",'2017 Individual scores unweight'!I37*'2017 matched scores weighted'!AL35)</f>
        <v>224411.38461538465</v>
      </c>
      <c r="G35" s="62">
        <f>IF('2017 Individual scores unweight'!K37="","",'2017 Individual scores unweight'!K37*'2017 matched scores weighted'!AL35)</f>
        <v>127344.55555555556</v>
      </c>
      <c r="H35" s="62">
        <f>IF('2017 Individual scores unweight'!L37="","",'2017 Individual scores unweight'!L37*'2017 matched scores weighted'!AL35)</f>
        <v>180983.62592592591</v>
      </c>
      <c r="I35" s="62">
        <f>IF('2017 Individual scores unweight'!M37="","",'2017 Individual scores unweight'!M37*'2017 matched scores weighted'!AL35)</f>
        <v>212170.76363636364</v>
      </c>
      <c r="J35" s="62">
        <f>IF('2017 Individual scores unweight'!O37="","",'2017 Individual scores unweight'!O37*'2017 matched scores weighted'!AL35)</f>
        <v>229220.19999999998</v>
      </c>
      <c r="K35" s="62">
        <f>IF('2017 Individual scores unweight'!Q37="","",'2017 Individual scores unweight'!Q37*'2017 matched scores weighted'!AL35)</f>
        <v>270896.60000000003</v>
      </c>
      <c r="L35" s="62">
        <f>IF('2017 Individual scores unweight'!S37="","",'2017 Individual scores unweight'!S37*'2017 matched scores weighted'!AL35)</f>
        <v>253905.45230769232</v>
      </c>
      <c r="M35" s="62">
        <f>IF('2017 Individual scores unweight'!AE37="","",'2017 Individual scores unweight'!AE37*'2017 matched scores weighted'!AL35)</f>
        <v>187543.79999999996</v>
      </c>
      <c r="N35" s="62">
        <f>IF('2017 Individual scores unweight'!AF37="","",'2017 Individual scores unweight'!AF37*'2017 matched scores weighted'!AL35)</f>
        <v>173651.66666666666</v>
      </c>
      <c r="O35" s="62">
        <f>IF('2017 Individual scores unweight'!AG37="","",'2017 Individual scores unweight'!AG37*'2017 matched scores weighted'!AL35)</f>
        <v>170718.88296296296</v>
      </c>
      <c r="P35" s="62">
        <f>IF('2017 Individual scores unweight'!AH37="","",'2017 Individual scores unweight'!AH37*'2017 matched scores weighted'!AL35)</f>
        <v>291734.8</v>
      </c>
      <c r="Q35" s="62">
        <f>IF('2017 Individual scores unweight'!AJ37="","",'2017 Individual scores unweight'!AJ37*'2017 matched scores weighted'!AL35)</f>
        <v>252836.82666666669</v>
      </c>
      <c r="R35" s="62">
        <f>IF('2017 Individual scores unweight'!AL37="","",'2017 Individual scores unweight'!AL37*'2017 matched scores weighted'!AL35)</f>
        <v>272285.8133333333</v>
      </c>
      <c r="S35" s="62">
        <f>IF('2017 Individual scores unweight'!AN37="","",'2017 Individual scores unweight'!AN37*'2017 matched scores weighted'!AL35)</f>
        <v>291734.8</v>
      </c>
      <c r="T35" s="62">
        <f>IF('2017 Individual scores unweight'!AP37="","",'2017 Individual scores unweight'!AP37*'2017 matched scores weighted'!AL35)</f>
        <v>272285.8133333333</v>
      </c>
      <c r="U35" s="62">
        <f>IF('2017 Individual scores unweight'!AR37="","",'2017 Individual scores unweight'!AR37*'2017 matched scores weighted'!AL35)</f>
        <v>208382</v>
      </c>
      <c r="V35" s="62">
        <f>IF('2017 Individual scores unweight'!AT37="","",'2017 Individual scores unweight'!AT37*'2017 matched scores weighted'!AL35)</f>
        <v>105888.92740740741</v>
      </c>
      <c r="W35" s="62">
        <f>IF('2017 Individual scores unweight'!AU37="","",'2017 Individual scores unweight'!AU37*'2017 matched scores weighted'!AL35)</f>
        <v>138303.90518518517</v>
      </c>
      <c r="X35" s="62">
        <f>IF('2017 Individual scores unweight'!AV37="","",'2017 Individual scores unweight'!AV37*'2017 matched scores weighted'!AL35)</f>
        <v>164235.8874074074</v>
      </c>
      <c r="Y35" s="62">
        <f>IF('2017 Individual scores unweight'!AW37="","",'2017 Individual scores unweight'!AW37*'2017 matched scores weighted'!AL35)</f>
        <v>175040.88</v>
      </c>
      <c r="Z35" s="62">
        <f>IF('2017 Individual scores unweight'!AX37="","",'2017 Individual scores unweight'!AX37*'2017 matched scores weighted'!AL35)</f>
        <v>181523.87555555554</v>
      </c>
      <c r="AA35" s="62">
        <f>IF('2017 Individual scores unweight'!AY37="","",'2017 Individual scores unweight'!AY37*'2017 matched scores weighted'!AL35)</f>
        <v>179362.87703703702</v>
      </c>
      <c r="AB35" s="62">
        <f>IF('2017 Individual scores unweight'!AZ37="","",'2017 Individual scores unweight'!AZ37*'2017 matched scores weighted'!AL35)</f>
        <v>262155.2422564103</v>
      </c>
      <c r="AC35" s="62">
        <f>IF('2017 Individual scores unweight'!BL37="","",'2017 Individual scores unweight'!BL37*'2017 matched scores weighted'!AL35)</f>
        <v>253936.32371509972</v>
      </c>
      <c r="AD35" s="62">
        <f>IF('2017 Individual scores unweight'!BR37="","",'2017 Individual scores unweight'!BR37*'2017 matched scores weighted'!AL35)</f>
        <v>151269.8962962963</v>
      </c>
      <c r="AE35" s="62">
        <f>IF('2017 Individual scores unweight'!BS37="","",'2017 Individual scores unweight'!BS37*'2017 matched scores weighted'!AL35)</f>
        <v>131280.66</v>
      </c>
      <c r="AF35" s="62">
        <f>IF('2017 Individual scores unweight'!BX37="","",'2017 Individual scores unweight'!BX37*'2017 matched scores weighted'!AL35)</f>
        <v>218981.18320987656</v>
      </c>
      <c r="AG35" s="62">
        <f>IF('2017 Individual scores unweight'!CB37="","",'2017 Individual scores unweight'!CB37*'2017 matched scores weighted'!AL35)</f>
        <v>208382</v>
      </c>
      <c r="AH35" s="62">
        <f>IF('2017 Individual scores unweight'!CD37="","",'2017 Individual scores unweight'!CD37*'2017 matched scores weighted'!AL35)</f>
        <v>89764.553846153853</v>
      </c>
      <c r="AI35" s="62">
        <f>IF('2017 Individual scores unweight'!CF37="","",'2017 Individual scores unweight'!CF37*'2017 matched scores weighted'!AL35)</f>
        <v>179529.10769230771</v>
      </c>
      <c r="AJ35" s="62">
        <f>IF('2017 Individual scores unweight'!CH37="","",'2017 Individual scores unweight'!CH37*'2017 matched scores weighted'!AL35)</f>
        <v>213938.8533333333</v>
      </c>
      <c r="AK35" s="62">
        <f>IF('2017 Individual scores unweight'!CJ37="","",'2017 Individual scores unweight'!CJ37*'2017 matched scores weighted'!AL35)</f>
        <v>233387.84</v>
      </c>
      <c r="AL35">
        <v>2917.348</v>
      </c>
      <c r="AM35">
        <v>68342.707999999984</v>
      </c>
      <c r="AN35">
        <f t="shared" si="2"/>
        <v>4.2687041315366088</v>
      </c>
    </row>
    <row r="36" spans="1:40">
      <c r="A36" s="60" t="s">
        <v>119</v>
      </c>
      <c r="B36" s="61" t="s">
        <v>145</v>
      </c>
      <c r="C36" s="62">
        <f>IF('2017 Individual scores unweight'!C38="","",'2017 Individual scores unweight'!C38*'2017 matched scores weighted'!AL36)</f>
        <v>35630.65</v>
      </c>
      <c r="D36" s="62">
        <f>IF('2017 Individual scores unweight'!E38="","",'2017 Individual scores unweight'!E38*'2017 matched scores weighted'!AL36)</f>
        <v>42108.950000000004</v>
      </c>
      <c r="E36" s="62">
        <f>IF('2017 Individual scores unweight'!G38="","",'2017 Individual scores unweight'!G38*'2017 matched scores weighted'!AL36)</f>
        <v>42108.950000000004</v>
      </c>
      <c r="F36" s="62">
        <f>IF('2017 Individual scores unweight'!I38="","",'2017 Individual scores unweight'!I38*'2017 matched scores weighted'!AL36)</f>
        <v>38869.799999999996</v>
      </c>
      <c r="G36" s="62">
        <f>IF('2017 Individual scores unweight'!K38="","",'2017 Individual scores unweight'!K38*'2017 matched scores weighted'!AL36)</f>
        <v>36710.366666666669</v>
      </c>
      <c r="H36" s="62">
        <f>IF('2017 Individual scores unweight'!L38="","",'2017 Individual scores unweight'!L38*'2017 matched scores weighted'!AL36)</f>
        <v>18715.088888888891</v>
      </c>
      <c r="I36" s="62">
        <f>IF('2017 Individual scores unweight'!M38="","",'2017 Individual scores unweight'!M38*'2017 matched scores weighted'!AL36)</f>
        <v>22674.05</v>
      </c>
      <c r="J36" s="62">
        <f>IF('2017 Individual scores unweight'!O38="","",'2017 Individual scores unweight'!O38*'2017 matched scores weighted'!AL36)</f>
        <v>45348.1</v>
      </c>
      <c r="K36" s="62">
        <f>IF('2017 Individual scores unweight'!Q38="","",'2017 Individual scores unweight'!Q38*'2017 matched scores weighted'!AL36)</f>
        <v>42108.950000000004</v>
      </c>
      <c r="L36" s="62">
        <f>IF('2017 Individual scores unweight'!S38="","",'2017 Individual scores unweight'!S38*'2017 matched scores weighted'!AL36)</f>
        <v>34982.82</v>
      </c>
      <c r="M36" s="62">
        <f>IF('2017 Individual scores unweight'!AE38="","",'2017 Individual scores unweight'!AE38*'2017 matched scores weighted'!AL36)</f>
        <v>33111.311111111107</v>
      </c>
      <c r="N36" s="62">
        <f>IF('2017 Individual scores unweight'!AF38="","",'2017 Individual scores unweight'!AF38*'2017 matched scores weighted'!AL36)</f>
        <v>29872.161111111112</v>
      </c>
      <c r="O36" s="62">
        <f>IF('2017 Individual scores unweight'!AG38="","",'2017 Individual scores unweight'!AG38*'2017 matched scores weighted'!AL36)</f>
        <v>32751.405555555553</v>
      </c>
      <c r="P36" s="62">
        <f>IF('2017 Individual scores unweight'!AH38="","",'2017 Individual scores unweight'!AH38*'2017 matched scores weighted'!AL36)</f>
        <v>38869.799999999996</v>
      </c>
      <c r="Q36" s="62">
        <f>IF('2017 Individual scores unweight'!AJ38="","",'2017 Individual scores unweight'!AJ38*'2017 matched scores weighted'!AL36)</f>
        <v>42108.950000000004</v>
      </c>
      <c r="R36" s="62">
        <f>IF('2017 Individual scores unweight'!AL38="","",'2017 Individual scores unweight'!AL38*'2017 matched scores weighted'!AL36)</f>
        <v>42108.950000000004</v>
      </c>
      <c r="S36" s="62">
        <f>IF('2017 Individual scores unweight'!AN38="","",'2017 Individual scores unweight'!AN38*'2017 matched scores weighted'!AL36)</f>
        <v>19434.899999999998</v>
      </c>
      <c r="T36" s="62">
        <f>IF('2017 Individual scores unweight'!AP38="","",'2017 Individual scores unweight'!AP38*'2017 matched scores weighted'!AL36)</f>
        <v>42108.950000000004</v>
      </c>
      <c r="U36" s="62">
        <f>IF('2017 Individual scores unweight'!AR38="","",'2017 Individual scores unweight'!AR38*'2017 matched scores weighted'!AL36)</f>
        <v>38869.799999999996</v>
      </c>
      <c r="V36" s="62">
        <f>IF('2017 Individual scores unweight'!AT38="","",'2017 Individual scores unweight'!AT38*'2017 matched scores weighted'!AL36)</f>
        <v>39229.705555555563</v>
      </c>
      <c r="W36" s="62">
        <f>IF('2017 Individual scores unweight'!AU38="","",'2017 Individual scores unweight'!AU38*'2017 matched scores weighted'!AL36)</f>
        <v>28072.633333333331</v>
      </c>
      <c r="X36" s="62">
        <f>IF('2017 Individual scores unweight'!AV38="","",'2017 Individual scores unweight'!AV38*'2017 matched scores weighted'!AL36)</f>
        <v>24113.67222222222</v>
      </c>
      <c r="Y36" s="62">
        <f>IF('2017 Individual scores unweight'!AW38="","",'2017 Individual scores unweight'!AW38*'2017 matched scores weighted'!AL36)</f>
        <v>20514.616666666665</v>
      </c>
      <c r="Z36" s="62">
        <f>IF('2017 Individual scores unweight'!AX38="","",'2017 Individual scores unweight'!AX38*'2017 matched scores weighted'!AL36)</f>
        <v>37430.177777777782</v>
      </c>
      <c r="AA36" s="62">
        <f>IF('2017 Individual scores unweight'!AY38="","",'2017 Individual scores unweight'!AY38*'2017 matched scores weighted'!AL36)</f>
        <v>38509.894444444442</v>
      </c>
      <c r="AB36" s="62">
        <f>IF('2017 Individual scores unweight'!AZ38="","",'2017 Individual scores unweight'!AZ38*'2017 matched scores weighted'!AL36)</f>
        <v>34334.99</v>
      </c>
      <c r="AC36" s="62">
        <f>IF('2017 Individual scores unweight'!BL38="","",'2017 Individual scores unweight'!BL38*'2017 matched scores weighted'!AL36)</f>
        <v>43908.477777777778</v>
      </c>
      <c r="AD36" s="62">
        <f>IF('2017 Individual scores unweight'!BR38="","",'2017 Individual scores unweight'!BR38*'2017 matched scores weighted'!AL36)</f>
        <v>19434.899999999998</v>
      </c>
      <c r="AE36" s="62">
        <f>IF('2017 Individual scores unweight'!BS38="","",'2017 Individual scores unweight'!BS38*'2017 matched scores weighted'!AL36)</f>
        <v>29692.208333333336</v>
      </c>
      <c r="AF36" s="62">
        <f>IF('2017 Individual scores unweight'!BX38="","",'2017 Individual scores unweight'!BX38*'2017 matched scores weighted'!AL36)</f>
        <v>41869.012962962966</v>
      </c>
      <c r="AG36" s="62">
        <f>IF('2017 Individual scores unweight'!CB38="","",'2017 Individual scores unweight'!CB38*'2017 matched scores weighted'!AL36)</f>
        <v>25913.199999999997</v>
      </c>
      <c r="AH36" s="62">
        <f>IF('2017 Individual scores unweight'!CD38="","",'2017 Individual scores unweight'!CD38*'2017 matched scores weighted'!AL36)</f>
        <v>12956.599999999999</v>
      </c>
      <c r="AI36" s="62">
        <f>IF('2017 Individual scores unweight'!CF38="","",'2017 Individual scores unweight'!CF38*'2017 matched scores weighted'!AL36)</f>
        <v>16195.75</v>
      </c>
      <c r="AJ36" s="62">
        <f>IF('2017 Individual scores unweight'!CH38="","",'2017 Individual scores unweight'!CH38*'2017 matched scores weighted'!AL36)</f>
        <v>35630.65</v>
      </c>
      <c r="AK36" s="62">
        <f>IF('2017 Individual scores unweight'!CJ38="","",'2017 Individual scores unweight'!CJ38*'2017 matched scores weighted'!AL36)</f>
        <v>42108.950000000004</v>
      </c>
      <c r="AL36">
        <v>453.48099999999999</v>
      </c>
      <c r="AM36">
        <v>68342.707999999984</v>
      </c>
      <c r="AN36">
        <f t="shared" si="2"/>
        <v>0.66353970053396194</v>
      </c>
    </row>
    <row r="37" spans="1:40">
      <c r="A37" s="60" t="s">
        <v>122</v>
      </c>
      <c r="B37" s="61" t="s">
        <v>146</v>
      </c>
      <c r="C37" s="62">
        <f>IF('2017 Individual scores unweight'!C39="","",'2017 Individual scores unweight'!C39*'2017 matched scores weighted'!AL37)</f>
        <v>219078.67499999999</v>
      </c>
      <c r="D37" s="62">
        <f>IF('2017 Individual scores unweight'!E39="","",'2017 Individual scores unweight'!E39*'2017 matched scores weighted'!AL37)</f>
        <v>292104.90000000002</v>
      </c>
      <c r="E37" s="62">
        <f>IF('2017 Individual scores unweight'!G39="","",'2017 Individual scores unweight'!G39*'2017 matched scores weighted'!AL37)</f>
        <v>194736.59999999998</v>
      </c>
      <c r="F37" s="62">
        <f>IF('2017 Individual scores unweight'!I39="","",'2017 Individual scores unweight'!I39*'2017 matched scores weighted'!AL37)</f>
        <v>159329.94545454544</v>
      </c>
      <c r="G37" s="62">
        <f>IF('2017 Individual scores unweight'!K39="","",'2017 Individual scores unweight'!K39*'2017 matched scores weighted'!AL37)</f>
        <v>171132.16363636364</v>
      </c>
      <c r="H37" s="62">
        <f>IF('2017 Individual scores unweight'!L39="","",'2017 Individual scores unweight'!L39*'2017 matched scores weighted'!AL37)</f>
        <v>129824.4</v>
      </c>
      <c r="I37" s="62">
        <f>IF('2017 Individual scores unweight'!M39="","",'2017 Individual scores unweight'!M39*'2017 matched scores weighted'!AL37)</f>
        <v>132774.95454545453</v>
      </c>
      <c r="J37" s="62">
        <f>IF('2017 Individual scores unweight'!O39="","",'2017 Individual scores unweight'!O39*'2017 matched scores weighted'!AL37)</f>
        <v>292104.90000000002</v>
      </c>
      <c r="K37" s="62">
        <f>IF('2017 Individual scores unweight'!Q39="","",'2017 Individual scores unweight'!Q39*'2017 matched scores weighted'!AL37)</f>
        <v>265549.90909090906</v>
      </c>
      <c r="L37" s="62">
        <f>IF('2017 Individual scores unweight'!S39="","",'2017 Individual scores unweight'!S39*'2017 matched scores weighted'!AL37)</f>
        <v>173935.19045454546</v>
      </c>
      <c r="M37" s="62">
        <f>IF('2017 Individual scores unweight'!AE39="","",'2017 Individual scores unweight'!AE39*'2017 matched scores weighted'!AL37)</f>
        <v>124415.04999999999</v>
      </c>
      <c r="N37" s="62">
        <f>IF('2017 Individual scores unweight'!AF39="","",'2017 Individual scores unweight'!AF39*'2017 matched scores weighted'!AL37)</f>
        <v>143347.77499999999</v>
      </c>
      <c r="O37" s="62">
        <f>IF('2017 Individual scores unweight'!AG39="","",'2017 Individual scores unweight'!AG39*'2017 matched scores weighted'!AL37)</f>
        <v>127119.72500000001</v>
      </c>
      <c r="P37" s="62">
        <f>IF('2017 Individual scores unweight'!AH39="","",'2017 Individual scores unweight'!AH39*'2017 matched scores weighted'!AL37)</f>
        <v>267762.82499999995</v>
      </c>
      <c r="Q37" s="62">
        <f>IF('2017 Individual scores unweight'!AJ39="","",'2017 Individual scores unweight'!AJ39*'2017 matched scores weighted'!AL37)</f>
        <v>243420.75000000003</v>
      </c>
      <c r="R37" s="62">
        <f>IF('2017 Individual scores unweight'!AL39="","",'2017 Individual scores unweight'!AL39*'2017 matched scores weighted'!AL37)</f>
        <v>267762.82499999995</v>
      </c>
      <c r="S37" s="62">
        <f>IF('2017 Individual scores unweight'!AN39="","",'2017 Individual scores unweight'!AN39*'2017 matched scores weighted'!AL37)</f>
        <v>194736.59999999998</v>
      </c>
      <c r="T37" s="62">
        <f>IF('2017 Individual scores unweight'!AP39="","",'2017 Individual scores unweight'!AP39*'2017 matched scores weighted'!AL37)</f>
        <v>194736.59999999998</v>
      </c>
      <c r="U37" s="62">
        <f>IF('2017 Individual scores unweight'!AR39="","",'2017 Individual scores unweight'!AR39*'2017 matched scores weighted'!AL37)</f>
        <v>116841.95999999999</v>
      </c>
      <c r="V37" s="62">
        <f>IF('2017 Individual scores unweight'!AT39="","",'2017 Individual scores unweight'!AT39*'2017 matched scores weighted'!AL37)</f>
        <v>156871.14999999997</v>
      </c>
      <c r="W37" s="62">
        <f>IF('2017 Individual scores unweight'!AU39="","",'2017 Individual scores unweight'!AU39*'2017 matched scores weighted'!AL37)</f>
        <v>108186.99999999999</v>
      </c>
      <c r="X37" s="62">
        <f>IF('2017 Individual scores unweight'!AV39="","",'2017 Individual scores unweight'!AV39*'2017 matched scores weighted'!AL37)</f>
        <v>110891.675</v>
      </c>
      <c r="Y37" s="62">
        <f>IF('2017 Individual scores unweight'!AW39="","",'2017 Individual scores unweight'!AW39*'2017 matched scores weighted'!AL37)</f>
        <v>194736.59999999998</v>
      </c>
      <c r="Z37" s="62">
        <f>IF('2017 Individual scores unweight'!AX39="","",'2017 Individual scores unweight'!AX39*'2017 matched scores weighted'!AL37)</f>
        <v>68969.212499999994</v>
      </c>
      <c r="AA37" s="62">
        <f>IF('2017 Individual scores unweight'!AY39="","",'2017 Individual scores unweight'!AY39*'2017 matched scores weighted'!AL37)</f>
        <v>127119.72500000001</v>
      </c>
      <c r="AB37" s="62">
        <f>IF('2017 Individual scores unweight'!AZ39="","",'2017 Individual scores unweight'!AZ39*'2017 matched scores weighted'!AL37)</f>
        <v>155789.28</v>
      </c>
      <c r="AC37" s="62">
        <f>IF('2017 Individual scores unweight'!BL39="","",'2017 Individual scores unweight'!BL39*'2017 matched scores weighted'!AL37)</f>
        <v>240765.25090909092</v>
      </c>
      <c r="AD37" s="62">
        <f>IF('2017 Individual scores unweight'!BR39="","",'2017 Individual scores unweight'!BR39*'2017 matched scores weighted'!AL37)</f>
        <v>102777.65000000001</v>
      </c>
      <c r="AE37" s="62">
        <f>IF('2017 Individual scores unweight'!BS39="","",'2017 Individual scores unweight'!BS39*'2017 matched scores weighted'!AL37)</f>
        <v>68846.272727272721</v>
      </c>
      <c r="AF37" s="62">
        <f>IF('2017 Individual scores unweight'!BX39="","",'2017 Individual scores unweight'!BX39*'2017 matched scores weighted'!AL37)</f>
        <v>209161.53333333335</v>
      </c>
      <c r="AG37" s="62">
        <f>IF('2017 Individual scores unweight'!CB39="","",'2017 Individual scores unweight'!CB39*'2017 matched scores weighted'!AL37)</f>
        <v>132774.95454545453</v>
      </c>
      <c r="AH37" s="62">
        <f>IF('2017 Individual scores unweight'!CD39="","",'2017 Individual scores unweight'!CD39*'2017 matched scores weighted'!AL37)</f>
        <v>58420.979999999996</v>
      </c>
      <c r="AI37" s="62">
        <f>IF('2017 Individual scores unweight'!CF39="","",'2017 Individual scores unweight'!CF39*'2017 matched scores weighted'!AL37)</f>
        <v>87631.47</v>
      </c>
      <c r="AJ37" s="62">
        <f>IF('2017 Individual scores unweight'!CH39="","",'2017 Individual scores unweight'!CH39*'2017 matched scores weighted'!AL37)</f>
        <v>116841.95999999999</v>
      </c>
      <c r="AK37" s="62">
        <f>IF('2017 Individual scores unweight'!CJ39="","",'2017 Individual scores unweight'!CJ39*'2017 matched scores weighted'!AL37)</f>
        <v>146052.45000000001</v>
      </c>
      <c r="AL37">
        <v>2921.049</v>
      </c>
      <c r="AM37">
        <v>76658.570000000007</v>
      </c>
      <c r="AN37">
        <f t="shared" si="2"/>
        <v>3.8104663314225657</v>
      </c>
    </row>
    <row r="38" spans="1:40">
      <c r="A38" s="60" t="s">
        <v>122</v>
      </c>
      <c r="B38" s="61" t="s">
        <v>147</v>
      </c>
      <c r="C38" s="62">
        <f>IF('2017 Individual scores unweight'!C40="","",'2017 Individual scores unweight'!C40*'2017 matched scores weighted'!AL38)</f>
        <v>85371.733333333323</v>
      </c>
      <c r="D38" s="62">
        <f>IF('2017 Individual scores unweight'!E40="","",'2017 Individual scores unweight'!E40*'2017 matched scores weighted'!AL38)</f>
        <v>232832</v>
      </c>
      <c r="E38" s="62">
        <f>IF('2017 Individual scores unweight'!G40="","",'2017 Individual scores unweight'!G40*'2017 matched scores weighted'!AL38)</f>
        <v>186265.60000000001</v>
      </c>
      <c r="F38" s="62">
        <f>IF('2017 Individual scores unweight'!I40="","",'2017 Individual scores unweight'!I40*'2017 matched scores weighted'!AL38)</f>
        <v>116416</v>
      </c>
      <c r="G38" s="62">
        <f>IF('2017 Individual scores unweight'!K40="","",'2017 Individual scores unweight'!K40*'2017 matched scores weighted'!AL38)</f>
        <v>66400.237037037048</v>
      </c>
      <c r="H38" s="62">
        <f>IF('2017 Individual scores unweight'!L40="","",'2017 Individual scores unweight'!L40*'2017 matched scores weighted'!AL38)</f>
        <v>130429.03703703704</v>
      </c>
      <c r="I38" s="62">
        <f>IF('2017 Individual scores unweight'!M40="","",'2017 Individual scores unweight'!M40*'2017 matched scores weighted'!AL38)</f>
        <v>69849.599999999991</v>
      </c>
      <c r="J38" s="62">
        <f>IF('2017 Individual scores unweight'!O40="","",'2017 Individual scores unweight'!O40*'2017 matched scores weighted'!AL38)</f>
        <v>128057.60000000001</v>
      </c>
      <c r="K38" s="62">
        <f>IF('2017 Individual scores unweight'!Q40="","",'2017 Individual scores unweight'!Q40*'2017 matched scores weighted'!AL38)</f>
        <v>170743.46666666665</v>
      </c>
      <c r="L38" s="62">
        <f>IF('2017 Individual scores unweight'!S40="","",'2017 Individual scores unweight'!S40*'2017 matched scores weighted'!AL38)</f>
        <v>166474.88</v>
      </c>
      <c r="M38" s="62">
        <f>IF('2017 Individual scores unweight'!AE40="","",'2017 Individual scores unweight'!AE40*'2017 matched scores weighted'!AL38)</f>
        <v>156514.84444444443</v>
      </c>
      <c r="N38" s="62">
        <f>IF('2017 Individual scores unweight'!AF40="","",'2017 Individual scores unweight'!AF40*'2017 matched scores weighted'!AL38)</f>
        <v>158886.28148148148</v>
      </c>
      <c r="O38" s="62">
        <f>IF('2017 Individual scores unweight'!AG40="","",'2017 Individual scores unweight'!AG40*'2017 matched scores weighted'!AL38)</f>
        <v>151771.97037037034</v>
      </c>
      <c r="P38" s="62">
        <f>IF('2017 Individual scores unweight'!AH40="","",'2017 Individual scores unweight'!AH40*'2017 matched scores weighted'!AL38)</f>
        <v>256115.20000000001</v>
      </c>
      <c r="Q38" s="62">
        <f>IF('2017 Individual scores unweight'!AJ40="","",'2017 Individual scores unweight'!AJ40*'2017 matched scores weighted'!AL38)</f>
        <v>192086.39999999999</v>
      </c>
      <c r="R38" s="62">
        <f>IF('2017 Individual scores unweight'!AL40="","",'2017 Individual scores unweight'!AL40*'2017 matched scores weighted'!AL38)</f>
        <v>213429.33333333337</v>
      </c>
      <c r="S38" s="62">
        <f>IF('2017 Individual scores unweight'!AN40="","",'2017 Individual scores unweight'!AN40*'2017 matched scores weighted'!AL38)</f>
        <v>42685.866666666661</v>
      </c>
      <c r="T38" s="62">
        <f>IF('2017 Individual scores unweight'!AP40="","",'2017 Individual scores unweight'!AP40*'2017 matched scores weighted'!AL38)</f>
        <v>170743.46666666665</v>
      </c>
      <c r="U38" s="62">
        <f>IF('2017 Individual scores unweight'!AR40="","",'2017 Individual scores unweight'!AR40*'2017 matched scores weighted'!AL38)</f>
        <v>149400.53333333335</v>
      </c>
      <c r="V38" s="62">
        <f>IF('2017 Individual scores unweight'!AT40="","",'2017 Individual scores unweight'!AT40*'2017 matched scores weighted'!AL38)</f>
        <v>158886.28148148148</v>
      </c>
      <c r="W38" s="62">
        <f>IF('2017 Individual scores unweight'!AU40="","",'2017 Individual scores unweight'!AU40*'2017 matched scores weighted'!AL38)</f>
        <v>149400.53333333333</v>
      </c>
      <c r="X38" s="62">
        <f>IF('2017 Individual scores unweight'!AV40="","",'2017 Individual scores unweight'!AV40*'2017 matched scores weighted'!AL38)</f>
        <v>113828.97777777778</v>
      </c>
      <c r="Y38" s="62">
        <f>IF('2017 Individual scores unweight'!AW40="","",'2017 Individual scores unweight'!AW40*'2017 matched scores weighted'!AL38)</f>
        <v>225286.51851851848</v>
      </c>
      <c r="Z38" s="62">
        <f>IF('2017 Individual scores unweight'!AX40="","",'2017 Individual scores unweight'!AX40*'2017 matched scores weighted'!AL38)</f>
        <v>220543.64444444445</v>
      </c>
      <c r="AA38" s="62">
        <f>IF('2017 Individual scores unweight'!AY40="","",'2017 Individual scores unweight'!AY40*'2017 matched scores weighted'!AL38)</f>
        <v>187343.5259259259</v>
      </c>
      <c r="AB38" s="62">
        <f>IF('2017 Individual scores unweight'!AZ40="","",'2017 Individual scores unweight'!AZ40*'2017 matched scores weighted'!AL38)</f>
        <v>217697.92000000001</v>
      </c>
      <c r="AC38" s="62">
        <f>IF('2017 Individual scores unweight'!BL40="","",'2017 Individual scores unweight'!BL40*'2017 matched scores weighted'!AL38)</f>
        <v>205926.96888888889</v>
      </c>
      <c r="AD38" s="62">
        <f>IF('2017 Individual scores unweight'!BR40="","",'2017 Individual scores unweight'!BR40*'2017 matched scores weighted'!AL38)</f>
        <v>82526.008888888886</v>
      </c>
      <c r="AE38" s="62">
        <f>IF('2017 Individual scores unweight'!BS40="","",'2017 Individual scores unweight'!BS40*'2017 matched scores weighted'!AL38)</f>
        <v>151179.11111111109</v>
      </c>
      <c r="AF38" s="62">
        <f>IF('2017 Individual scores unweight'!BX40="","",'2017 Individual scores unweight'!BX40*'2017 matched scores weighted'!AL38)</f>
        <v>221334.12345679011</v>
      </c>
      <c r="AG38" s="62">
        <f>IF('2017 Individual scores unweight'!CB40="","",'2017 Individual scores unweight'!CB40*'2017 matched scores weighted'!AL38)</f>
        <v>192086.39999999999</v>
      </c>
      <c r="AH38" s="62">
        <f>IF('2017 Individual scores unweight'!CD40="","",'2017 Individual scores unweight'!CD40*'2017 matched scores weighted'!AL38)</f>
        <v>85371.733333333323</v>
      </c>
      <c r="AI38" s="62">
        <f>IF('2017 Individual scores unweight'!CF40="","",'2017 Individual scores unweight'!CF40*'2017 matched scores weighted'!AL38)</f>
        <v>116416</v>
      </c>
      <c r="AJ38" s="62">
        <f>IF('2017 Individual scores unweight'!CH40="","",'2017 Individual scores unweight'!CH40*'2017 matched scores weighted'!AL38)</f>
        <v>106714.66666666669</v>
      </c>
      <c r="AK38" s="62">
        <f>IF('2017 Individual scores unweight'!CJ40="","",'2017 Individual scores unweight'!CJ40*'2017 matched scores weighted'!AL38)</f>
        <v>192086.39999999999</v>
      </c>
      <c r="AL38">
        <v>2561.152</v>
      </c>
      <c r="AM38">
        <v>76658.570000000007</v>
      </c>
      <c r="AN38">
        <f t="shared" si="2"/>
        <v>3.3409858806393071</v>
      </c>
    </row>
    <row r="39" spans="1:40">
      <c r="A39" s="60" t="s">
        <v>110</v>
      </c>
      <c r="B39" s="61" t="s">
        <v>148</v>
      </c>
      <c r="C39" s="62">
        <f>IF('2017 Individual scores unweight'!C41="","",'2017 Individual scores unweight'!C41*'2017 matched scores weighted'!AL39)</f>
        <v>31642746.208333328</v>
      </c>
      <c r="D39" s="62">
        <f>IF('2017 Individual scores unweight'!E41="","",'2017 Individual scores unweight'!E41*'2017 matched scores weighted'!AL39)</f>
        <v>25889519.624999996</v>
      </c>
      <c r="E39" s="62">
        <f>IF('2017 Individual scores unweight'!G41="","",'2017 Individual scores unweight'!G41*'2017 matched scores weighted'!AL39)</f>
        <v>25104988.727272727</v>
      </c>
      <c r="F39" s="62">
        <f>IF('2017 Individual scores unweight'!I41="","",'2017 Individual scores unweight'!I41*'2017 matched scores weighted'!AL39)</f>
        <v>28243112.31818182</v>
      </c>
      <c r="G39" s="62">
        <f>IF('2017 Individual scores unweight'!K41="","",'2017 Individual scores unweight'!K41*'2017 matched scores weighted'!AL39)</f>
        <v>28766132.916666664</v>
      </c>
      <c r="H39" s="62">
        <f>IF('2017 Individual scores unweight'!L41="","",'2017 Individual scores unweight'!L41*'2017 matched scores weighted'!AL39)</f>
        <v>27894431.919191919</v>
      </c>
      <c r="I39" s="62">
        <f>IF('2017 Individual scores unweight'!M41="","",'2017 Individual scores unweight'!M41*'2017 matched scores weighted'!AL39)</f>
        <v>17259679.75</v>
      </c>
      <c r="J39" s="62">
        <f>IF('2017 Individual scores unweight'!O41="","",'2017 Individual scores unweight'!O41*'2017 matched scores weighted'!AL39)</f>
        <v>31642746.208333328</v>
      </c>
      <c r="K39" s="62">
        <f>IF('2017 Individual scores unweight'!Q41="","",'2017 Individual scores unweight'!Q41*'2017 matched scores weighted'!AL39)</f>
        <v>20136293.041666664</v>
      </c>
      <c r="L39" s="62">
        <f>IF('2017 Individual scores unweight'!S41="","",'2017 Individual scores unweight'!S41*'2017 matched scores weighted'!AL39)</f>
        <v>18044210.64772727</v>
      </c>
      <c r="M39" s="62">
        <f>IF('2017 Individual scores unweight'!AE41="","",'2017 Individual scores unweight'!AE41*'2017 matched scores weighted'!AL39)</f>
        <v>18218550.84722222</v>
      </c>
      <c r="N39" s="62">
        <f>IF('2017 Individual scores unweight'!AF41="","",'2017 Individual scores unweight'!AF41*'2017 matched scores weighted'!AL39)</f>
        <v>21095164.138888884</v>
      </c>
      <c r="O39" s="62">
        <f>IF('2017 Individual scores unweight'!AG41="","",'2017 Individual scores unweight'!AG41*'2017 matched scores weighted'!AL39)</f>
        <v>17898927.148148149</v>
      </c>
      <c r="P39" s="62">
        <f>IF('2017 Individual scores unweight'!AH41="","",'2017 Individual scores unweight'!AH41*'2017 matched scores weighted'!AL39)</f>
        <v>34519359.5</v>
      </c>
      <c r="Q39" s="62">
        <f>IF('2017 Individual scores unweight'!AJ41="","",'2017 Individual scores unweight'!AJ41*'2017 matched scores weighted'!AL39)</f>
        <v>28243112.31818182</v>
      </c>
      <c r="R39" s="62">
        <f>IF('2017 Individual scores unweight'!AL41="","",'2017 Individual scores unweight'!AL41*'2017 matched scores weighted'!AL39)</f>
        <v>31381235.909090906</v>
      </c>
      <c r="S39" s="62">
        <f>IF('2017 Individual scores unweight'!AN41="","",'2017 Individual scores unweight'!AN41*'2017 matched scores weighted'!AL39)</f>
        <v>12552494.363636363</v>
      </c>
      <c r="T39" s="62">
        <f>IF('2017 Individual scores unweight'!AP41="","",'2017 Individual scores unweight'!AP41*'2017 matched scores weighted'!AL39)</f>
        <v>31381235.909090906</v>
      </c>
      <c r="U39" s="62">
        <f>IF('2017 Individual scores unweight'!AR41="","",'2017 Individual scores unweight'!AR41*'2017 matched scores weighted'!AL39)</f>
        <v>15690617.954545453</v>
      </c>
      <c r="V39" s="62">
        <f>IF('2017 Individual scores unweight'!AT41="","",'2017 Individual scores unweight'!AT41*'2017 matched scores weighted'!AL39)</f>
        <v>19816669.342592593</v>
      </c>
      <c r="W39" s="62">
        <f>IF('2017 Individual scores unweight'!AU41="","",'2017 Individual scores unweight'!AU41*'2017 matched scores weighted'!AL39)</f>
        <v>21734411.537037034</v>
      </c>
      <c r="X39" s="62">
        <f>IF('2017 Individual scores unweight'!AV41="","",'2017 Individual scores unweight'!AV41*'2017 matched scores weighted'!AL39)</f>
        <v>17259679.75</v>
      </c>
      <c r="Y39" s="62">
        <f>IF('2017 Individual scores unweight'!AW41="","",'2017 Individual scores unweight'!AW41*'2017 matched scores weighted'!AL39)</f>
        <v>26848390.722222216</v>
      </c>
      <c r="Z39" s="62">
        <f>IF('2017 Individual scores unweight'!AX41="","",'2017 Individual scores unweight'!AX41*'2017 matched scores weighted'!AL39)</f>
        <v>23012906.333333328</v>
      </c>
      <c r="AA39" s="62">
        <f>IF('2017 Individual scores unweight'!AY41="","",'2017 Individual scores unweight'!AY41*'2017 matched scores weighted'!AL39)</f>
        <v>3356048.8402777771</v>
      </c>
      <c r="AB39" s="62">
        <f>IF('2017 Individual scores unweight'!AZ41="","",'2017 Individual scores unweight'!AZ41*'2017 matched scores weighted'!AL39)</f>
        <v>17259679.75</v>
      </c>
      <c r="AC39" s="62">
        <f>IF('2017 Individual scores unweight'!BL41="","",'2017 Individual scores unweight'!BL41*'2017 matched scores weighted'!AL39)</f>
        <v>24086841.962222219</v>
      </c>
      <c r="AD39" s="62">
        <f>IF('2017 Individual scores unweight'!BR41="","",'2017 Individual scores unweight'!BR41*'2017 matched scores weighted'!AL39)</f>
        <v>19874782.742424238</v>
      </c>
      <c r="AE39" s="62">
        <f>IF('2017 Individual scores unweight'!BS41="","",'2017 Individual scores unweight'!BS41*'2017 matched scores weighted'!AL39)</f>
        <v>20888135.151988637</v>
      </c>
      <c r="AF39" s="62">
        <f>IF('2017 Individual scores unweight'!BX41="","",'2017 Individual scores unweight'!BX41*'2017 matched scores weighted'!AL39)</f>
        <v>24640081.528619524</v>
      </c>
      <c r="AG39" s="62">
        <f>IF('2017 Individual scores unweight'!CB41="","",'2017 Individual scores unweight'!CB41*'2017 matched scores weighted'!AL39)</f>
        <v>31381235.909090906</v>
      </c>
      <c r="AH39" s="62">
        <f>IF('2017 Individual scores unweight'!CD41="","",'2017 Individual scores unweight'!CD41*'2017 matched scores weighted'!AL39)</f>
        <v>10355807.85</v>
      </c>
      <c r="AI39" s="62">
        <f>IF('2017 Individual scores unweight'!CF41="","",'2017 Individual scores unweight'!CF41*'2017 matched scores weighted'!AL39)</f>
        <v>13807743.799999999</v>
      </c>
      <c r="AJ39" s="62">
        <f>IF('2017 Individual scores unweight'!CH41="","",'2017 Individual scores unweight'!CH41*'2017 matched scores weighted'!AL39)</f>
        <v>17259679.75</v>
      </c>
      <c r="AK39" s="62">
        <f>IF('2017 Individual scores unweight'!CJ41="","",'2017 Individual scores unweight'!CJ41*'2017 matched scores weighted'!AL39)</f>
        <v>20711615.699999999</v>
      </c>
      <c r="AL39">
        <v>345193.59499999997</v>
      </c>
      <c r="AM39">
        <v>549861.57000000007</v>
      </c>
      <c r="AN39">
        <f t="shared" si="2"/>
        <v>62.778272538668226</v>
      </c>
    </row>
    <row r="40" spans="1:40">
      <c r="A40" s="60" t="s">
        <v>112</v>
      </c>
      <c r="B40" s="61" t="s">
        <v>150</v>
      </c>
      <c r="C40" s="62">
        <f>IF('2017 Individual scores unweight'!C42="","",'2017 Individual scores unweight'!C42*'2017 matched scores weighted'!AL40)</f>
        <v>942842.49999999988</v>
      </c>
      <c r="D40" s="62">
        <f>IF('2017 Individual scores unweight'!E42="","",'2017 Individual scores unweight'!E42*'2017 matched scores weighted'!AL40)</f>
        <v>857129.54545454541</v>
      </c>
      <c r="E40" s="62">
        <f>IF('2017 Individual scores unweight'!G42="","",'2017 Individual scores unweight'!G42*'2017 matched scores weighted'!AL40)</f>
        <v>754274</v>
      </c>
      <c r="F40" s="62">
        <f>IF('2017 Individual scores unweight'!I42="","",'2017 Individual scores unweight'!I42*'2017 matched scores weighted'!AL40)</f>
        <v>848558.24999999988</v>
      </c>
      <c r="G40" s="62">
        <f>IF('2017 Individual scores unweight'!K42="","",'2017 Individual scores unweight'!K42*'2017 matched scores weighted'!AL40)</f>
        <v>607609.61111111101</v>
      </c>
      <c r="H40" s="62">
        <f>IF('2017 Individual scores unweight'!L42="","",'2017 Individual scores unweight'!L42*'2017 matched scores weighted'!AL40)</f>
        <v>670465.77777777775</v>
      </c>
      <c r="I40" s="62">
        <f>IF('2017 Individual scores unweight'!M42="","",'2017 Individual scores unweight'!M42*'2017 matched scores weighted'!AL40)</f>
        <v>85712.954545454544</v>
      </c>
      <c r="J40" s="62">
        <f>IF('2017 Individual scores unweight'!O42="","",'2017 Individual scores unweight'!O42*'2017 matched scores weighted'!AL40)</f>
        <v>685703.63636363635</v>
      </c>
      <c r="K40" s="62">
        <f>IF('2017 Individual scores unweight'!Q42="","",'2017 Individual scores unweight'!Q42*'2017 matched scores weighted'!AL40)</f>
        <v>659989.75</v>
      </c>
      <c r="L40" s="62">
        <f>IF('2017 Individual scores unweight'!S42="","",'2017 Individual scores unweight'!S42*'2017 matched scores weighted'!AL40)</f>
        <v>415993.53939393937</v>
      </c>
      <c r="M40" s="62">
        <f>IF('2017 Individual scores unweight'!AE42="","",'2017 Individual scores unweight'!AE42*'2017 matched scores weighted'!AL40)</f>
        <v>408565.08333333331</v>
      </c>
      <c r="N40" s="62">
        <f>IF('2017 Individual scores unweight'!AF42="","",'2017 Individual scores unweight'!AF42*'2017 matched scores weighted'!AL40)</f>
        <v>408565.08333333331</v>
      </c>
      <c r="O40" s="62">
        <f>IF('2017 Individual scores unweight'!AG42="","",'2017 Individual scores unweight'!AG42*'2017 matched scores weighted'!AL40)</f>
        <v>488881.29629629629</v>
      </c>
      <c r="P40" s="62">
        <f>IF('2017 Individual scores unweight'!AH42="","",'2017 Individual scores unweight'!AH42*'2017 matched scores weighted'!AL40)</f>
        <v>659989.75</v>
      </c>
      <c r="Q40" s="62">
        <f>IF('2017 Individual scores unweight'!AJ42="","",'2017 Individual scores unweight'!AJ42*'2017 matched scores weighted'!AL40)</f>
        <v>754274</v>
      </c>
      <c r="R40" s="62">
        <f>IF('2017 Individual scores unweight'!AL42="","",'2017 Individual scores unweight'!AL42*'2017 matched scores weighted'!AL40)</f>
        <v>659989.75</v>
      </c>
      <c r="S40" s="62">
        <f>IF('2017 Individual scores unweight'!AN42="","",'2017 Individual scores unweight'!AN42*'2017 matched scores weighted'!AL40)</f>
        <v>659989.75</v>
      </c>
      <c r="T40" s="62">
        <f>IF('2017 Individual scores unweight'!AP42="","",'2017 Individual scores unweight'!AP42*'2017 matched scores weighted'!AL40)</f>
        <v>404075.3571428571</v>
      </c>
      <c r="U40" s="62">
        <f>IF('2017 Individual scores unweight'!AR42="","",'2017 Individual scores unweight'!AR42*'2017 matched scores weighted'!AL40)</f>
        <v>235710.62499999997</v>
      </c>
      <c r="V40" s="62">
        <f>IF('2017 Individual scores unweight'!AT42="","",'2017 Individual scores unweight'!AT42*'2017 matched scores weighted'!AL40)</f>
        <v>523801.38888888888</v>
      </c>
      <c r="W40" s="62">
        <f>IF('2017 Individual scores unweight'!AU42="","",'2017 Individual scores unweight'!AU42*'2017 matched scores weighted'!AL40)</f>
        <v>453961.20370370365</v>
      </c>
      <c r="X40" s="62">
        <f>IF('2017 Individual scores unweight'!AV42="","",'2017 Individual scores unweight'!AV42*'2017 matched scores weighted'!AL40)</f>
        <v>492373.3055555555</v>
      </c>
      <c r="Y40" s="62">
        <f>IF('2017 Individual scores unweight'!AW42="","",'2017 Individual scores unweight'!AW42*'2017 matched scores weighted'!AL40)</f>
        <v>512161.35802469129</v>
      </c>
      <c r="Z40" s="62">
        <f>IF('2017 Individual scores unweight'!AX42="","",'2017 Individual scores unweight'!AX42*'2017 matched scores weighted'!AL40)</f>
        <v>657132.65151515137</v>
      </c>
      <c r="AA40" s="62">
        <f>IF('2017 Individual scores unweight'!AY42="","",'2017 Individual scores unweight'!AY42*'2017 matched scores weighted'!AL40)</f>
        <v>442321.17283950618</v>
      </c>
      <c r="AB40" s="62">
        <f>IF('2017 Individual scores unweight'!AZ42="","",'2017 Individual scores unweight'!AZ42*'2017 matched scores weighted'!AL40)</f>
        <v>495230.40404040396</v>
      </c>
      <c r="AC40" s="62">
        <f>IF('2017 Individual scores unweight'!BL42="","",'2017 Individual scores unweight'!BL42*'2017 matched scores weighted'!AL40)</f>
        <v>761236.85482603812</v>
      </c>
      <c r="AD40" s="62">
        <f>IF('2017 Individual scores unweight'!BR42="","",'2017 Individual scores unweight'!BR42*'2017 matched scores weighted'!AL40)</f>
        <v>462691.22685185185</v>
      </c>
      <c r="AE40" s="62">
        <f>IF('2017 Individual scores unweight'!BS42="","",'2017 Individual scores unweight'!BS42*'2017 matched scores weighted'!AL40)</f>
        <v>416633.74109147018</v>
      </c>
      <c r="AF40" s="62">
        <f>IF('2017 Individual scores unweight'!BX42="","",'2017 Individual scores unweight'!BX42*'2017 matched scores weighted'!AL40)</f>
        <v>622741.65123456786</v>
      </c>
      <c r="AG40" s="62">
        <f>IF('2017 Individual scores unweight'!CB42="","",'2017 Individual scores unweight'!CB42*'2017 matched scores weighted'!AL40)</f>
        <v>282852.75</v>
      </c>
      <c r="AH40" s="62">
        <f>IF('2017 Individual scores unweight'!CD42="","",'2017 Individual scores unweight'!CD42*'2017 matched scores weighted'!AL40)</f>
        <v>685703.63636363635</v>
      </c>
      <c r="AI40" s="62">
        <f>IF('2017 Individual scores unweight'!CF42="","",'2017 Individual scores unweight'!CF42*'2017 matched scores weighted'!AL40)</f>
        <v>628561.66666666651</v>
      </c>
      <c r="AJ40" s="62">
        <f>IF('2017 Individual scores unweight'!CH42="","",'2017 Individual scores unweight'!CH42*'2017 matched scores weighted'!AL40)</f>
        <v>471421.24999999994</v>
      </c>
      <c r="AK40" s="62">
        <f>IF('2017 Individual scores unweight'!CJ42="","",'2017 Individual scores unweight'!CJ42*'2017 matched scores weighted'!AL40)</f>
        <v>599990.68181818177</v>
      </c>
      <c r="AL40">
        <v>9428.4249999999993</v>
      </c>
      <c r="AM40">
        <v>49270.94999999999</v>
      </c>
      <c r="AN40">
        <f t="shared" si="2"/>
        <v>19.13587012225257</v>
      </c>
    </row>
    <row r="41" spans="1:40">
      <c r="A41" s="60" t="s">
        <v>122</v>
      </c>
      <c r="B41" s="61" t="s">
        <v>151</v>
      </c>
      <c r="C41" s="62">
        <f>IF('2017 Individual scores unweight'!C43="","",'2017 Individual scores unweight'!C43*'2017 matched scores weighted'!AL41)</f>
        <v>78282.8</v>
      </c>
      <c r="D41" s="62">
        <f>IF('2017 Individual scores unweight'!E43="","",'2017 Individual scores unweight'!E43*'2017 matched scores weighted'!AL41)</f>
        <v>78282.8</v>
      </c>
      <c r="E41" s="62">
        <f>IF('2017 Individual scores unweight'!G43="","",'2017 Individual scores unweight'!G43*'2017 matched scores weighted'!AL41)</f>
        <v>72691.171428571426</v>
      </c>
      <c r="F41" s="62">
        <f>IF('2017 Individual scores unweight'!I43="","",'2017 Individual scores unweight'!I43*'2017 matched scores weighted'!AL41)</f>
        <v>78282.8</v>
      </c>
      <c r="G41" s="62">
        <f>IF('2017 Individual scores unweight'!K43="","",'2017 Individual scores unweight'!K43*'2017 matched scores weighted'!AL41)</f>
        <v>64232.041025641032</v>
      </c>
      <c r="H41" s="62">
        <f>IF('2017 Individual scores unweight'!L43="","",'2017 Individual scores unweight'!L43*'2017 matched scores weighted'!AL41)</f>
        <v>57780.161904761902</v>
      </c>
      <c r="I41" s="62">
        <f>IF('2017 Individual scores unweight'!M43="","",'2017 Individual scores unweight'!M43*'2017 matched scores weighted'!AL41)</f>
        <v>42152.276923076919</v>
      </c>
      <c r="J41" s="62">
        <f>IF('2017 Individual scores unweight'!O43="","",'2017 Individual scores unweight'!O43*'2017 matched scores weighted'!AL41)</f>
        <v>73063.946666666656</v>
      </c>
      <c r="K41" s="62">
        <f>IF('2017 Individual scores unweight'!Q43="","",'2017 Individual scores unweight'!Q43*'2017 matched scores weighted'!AL41)</f>
        <v>72691.171428571426</v>
      </c>
      <c r="L41" s="62" t="str">
        <f>IF('2017 Individual scores unweight'!S43="","",'2017 Individual scores unweight'!S43*'2017 matched scores weighted'!AL41)</f>
        <v/>
      </c>
      <c r="M41" s="62">
        <f>IF('2017 Individual scores unweight'!AE43="","",'2017 Individual scores unweight'!AE43*'2017 matched scores weighted'!AL41)</f>
        <v>51608.660740740735</v>
      </c>
      <c r="N41" s="62">
        <f>IF('2017 Individual scores unweight'!AF43="","",'2017 Individual scores unweight'!AF43*'2017 matched scores weighted'!AL41)</f>
        <v>47839.488888888882</v>
      </c>
      <c r="O41" s="62">
        <f>IF('2017 Individual scores unweight'!AG43="","",'2017 Individual scores unweight'!AG43*'2017 matched scores weighted'!AL41)</f>
        <v>49082.073015873015</v>
      </c>
      <c r="P41" s="62">
        <f>IF('2017 Individual scores unweight'!AH43="","",'2017 Individual scores unweight'!AH43*'2017 matched scores weighted'!AL41)</f>
        <v>78282.8</v>
      </c>
      <c r="Q41" s="62">
        <f>IF('2017 Individual scores unweight'!AJ43="","",'2017 Individual scores unweight'!AJ43*'2017 matched scores weighted'!AL41)</f>
        <v>64049.563636363644</v>
      </c>
      <c r="R41" s="62">
        <f>IF('2017 Individual scores unweight'!AL43="","",'2017 Individual scores unweight'!AL43*'2017 matched scores weighted'!AL41)</f>
        <v>55916.285714285717</v>
      </c>
      <c r="S41" s="62">
        <f>IF('2017 Individual scores unweight'!AN43="","",'2017 Individual scores unweight'!AN43*'2017 matched scores weighted'!AL41)</f>
        <v>35583.090909090904</v>
      </c>
      <c r="T41" s="62">
        <f>IF('2017 Individual scores unweight'!AP43="","",'2017 Individual scores unweight'!AP43*'2017 matched scores weighted'!AL41)</f>
        <v>52188.533333333326</v>
      </c>
      <c r="U41" s="62">
        <f>IF('2017 Individual scores unweight'!AR43="","",'2017 Individual scores unweight'!AR43*'2017 matched scores weighted'!AL41)</f>
        <v>18065.261538461538</v>
      </c>
      <c r="V41" s="62">
        <f>IF('2017 Individual scores unweight'!AT43="","",'2017 Individual scores unweight'!AT43*'2017 matched scores weighted'!AL41)</f>
        <v>51028.788148148138</v>
      </c>
      <c r="W41" s="62">
        <f>IF('2017 Individual scores unweight'!AU43="","",'2017 Individual scores unweight'!AU43*'2017 matched scores weighted'!AL41)</f>
        <v>45230.062222222223</v>
      </c>
      <c r="X41" s="62">
        <f>IF('2017 Individual scores unweight'!AV43="","",'2017 Individual scores unweight'!AV43*'2017 matched scores weighted'!AL41)</f>
        <v>41170.95407407407</v>
      </c>
      <c r="Y41" s="62">
        <f>IF('2017 Individual scores unweight'!AW43="","",'2017 Individual scores unweight'!AW43*'2017 matched scores weighted'!AL41)</f>
        <v>58879.370940170942</v>
      </c>
      <c r="Z41" s="62">
        <f>IF('2017 Individual scores unweight'!AX43="","",'2017 Individual scores unweight'!AX43*'2017 matched scores weighted'!AL41)</f>
        <v>31446.936752136746</v>
      </c>
      <c r="AA41" s="62">
        <f>IF('2017 Individual scores unweight'!AY43="","",'2017 Individual scores unweight'!AY43*'2017 matched scores weighted'!AL41)</f>
        <v>22748.847863247862</v>
      </c>
      <c r="AB41" s="62" t="str">
        <f>IF('2017 Individual scores unweight'!AZ43="","",'2017 Individual scores unweight'!AZ43*'2017 matched scores weighted'!AL41)</f>
        <v/>
      </c>
      <c r="AC41" s="62">
        <f>IF('2017 Individual scores unweight'!BL43="","",'2017 Individual scores unweight'!BL43*'2017 matched scores weighted'!AL41)</f>
        <v>57121.910928774931</v>
      </c>
      <c r="AD41" s="62">
        <f>IF('2017 Individual scores unweight'!BR43="","",'2017 Individual scores unweight'!BR43*'2017 matched scores weighted'!AL41)</f>
        <v>22615.031111111111</v>
      </c>
      <c r="AE41" s="62">
        <f>IF('2017 Individual scores unweight'!BS43="","",'2017 Individual scores unweight'!BS43*'2017 matched scores weighted'!AL41)</f>
        <v>37184.33</v>
      </c>
      <c r="AF41" s="62">
        <f>IF('2017 Individual scores unweight'!BX43="","",'2017 Individual scores unweight'!BX43*'2017 matched scores weighted'!AL41)</f>
        <v>69584.711111111115</v>
      </c>
      <c r="AG41" s="62">
        <f>IF('2017 Individual scores unweight'!CB43="","",'2017 Individual scores unweight'!CB43*'2017 matched scores weighted'!AL41)</f>
        <v>61507.91428571428</v>
      </c>
      <c r="AH41" s="62">
        <f>IF('2017 Individual scores unweight'!CD43="","",'2017 Individual scores unweight'!CD43*'2017 matched scores weighted'!AL41)</f>
        <v>44733.028571428564</v>
      </c>
      <c r="AI41" s="62">
        <f>IF('2017 Individual scores unweight'!CF43="","",'2017 Individual scores unweight'!CF43*'2017 matched scores weighted'!AL41)</f>
        <v>34792.35555555555</v>
      </c>
      <c r="AJ41" s="62">
        <f>IF('2017 Individual scores unweight'!CH43="","",'2017 Individual scores unweight'!CH43*'2017 matched scores weighted'!AL41)</f>
        <v>52188.533333333326</v>
      </c>
      <c r="AK41" s="62">
        <f>IF('2017 Individual scores unweight'!CJ43="","",'2017 Individual scores unweight'!CJ43*'2017 matched scores weighted'!AL41)</f>
        <v>67099.542857142849</v>
      </c>
      <c r="AL41">
        <v>782.82799999999997</v>
      </c>
      <c r="AM41">
        <v>76658.570000000007</v>
      </c>
      <c r="AN41">
        <f t="shared" si="2"/>
        <v>1.0211878463164652</v>
      </c>
    </row>
    <row r="42" spans="1:40">
      <c r="A42" s="60" t="s">
        <v>112</v>
      </c>
      <c r="B42" s="61" t="s">
        <v>152</v>
      </c>
      <c r="C42" s="62">
        <f>IF('2017 Individual scores unweight'!C44="","",'2017 Individual scores unweight'!C44*'2017 matched scores weighted'!AL42)</f>
        <v>238454.71874999997</v>
      </c>
      <c r="D42" s="62">
        <f>IF('2017 Individual scores unweight'!E44="","",'2017 Individual scores unweight'!E44*'2017 matched scores weighted'!AL42)</f>
        <v>238454.71874999997</v>
      </c>
      <c r="E42" s="62">
        <f>IF('2017 Individual scores unweight'!G44="","",'2017 Individual scores unweight'!G44*'2017 matched scores weighted'!AL42)</f>
        <v>220438.13999999998</v>
      </c>
      <c r="F42" s="62">
        <f>IF('2017 Individual scores unweight'!I44="","",'2017 Individual scores unweight'!I44*'2017 matched scores weighted'!AL42)</f>
        <v>222557.73749999999</v>
      </c>
      <c r="G42" s="62">
        <f>IF('2017 Individual scores unweight'!K44="","",'2017 Individual scores unweight'!K44*'2017 matched scores weighted'!AL42)</f>
        <v>175220.05999999997</v>
      </c>
      <c r="H42" s="62">
        <f>IF('2017 Individual scores unweight'!L44="","",'2017 Individual scores unweight'!L44*'2017 matched scores weighted'!AL42)</f>
        <v>171451.88666666666</v>
      </c>
      <c r="I42" s="62">
        <f>IF('2017 Individual scores unweight'!M44="","",'2017 Individual scores unweight'!M44*'2017 matched scores weighted'!AL42)</f>
        <v>145343.82857142854</v>
      </c>
      <c r="J42" s="62">
        <f>IF('2017 Individual scores unweight'!O44="","",'2017 Individual scores unweight'!O44*'2017 matched scores weighted'!AL42)</f>
        <v>254351.69999999998</v>
      </c>
      <c r="K42" s="62">
        <f>IF('2017 Individual scores unweight'!Q44="","",'2017 Individual scores unweight'!Q44*'2017 matched scores weighted'!AL42)</f>
        <v>220438.13999999998</v>
      </c>
      <c r="L42" s="62">
        <f>IF('2017 Individual scores unweight'!S44="","",'2017 Individual scores unweight'!S44*'2017 matched scores weighted'!AL42)</f>
        <v>176138.55224999998</v>
      </c>
      <c r="M42" s="62">
        <f>IF('2017 Individual scores unweight'!AE44="","",'2017 Individual scores unweight'!AE44*'2017 matched scores weighted'!AL42)</f>
        <v>174866.79374999998</v>
      </c>
      <c r="N42" s="62">
        <f>IF('2017 Individual scores unweight'!AF44="","",'2017 Individual scores unweight'!AF44*'2017 matched scores weighted'!AL42)</f>
        <v>185464.78124999997</v>
      </c>
      <c r="O42" s="62">
        <f>IF('2017 Individual scores unweight'!AG44="","",'2017 Individual scores unweight'!AG44*'2017 matched scores weighted'!AL42)</f>
        <v>175220.05999999997</v>
      </c>
      <c r="P42" s="62">
        <f>IF('2017 Individual scores unweight'!AH44="","",'2017 Individual scores unweight'!AH44*'2017 matched scores weighted'!AL42)</f>
        <v>254351.69999999998</v>
      </c>
      <c r="Q42" s="62">
        <f>IF('2017 Individual scores unweight'!AJ44="","",'2017 Individual scores unweight'!AJ44*'2017 matched scores weighted'!AL42)</f>
        <v>190763.77499999999</v>
      </c>
      <c r="R42" s="62">
        <f>IF('2017 Individual scores unweight'!AL44="","",'2017 Individual scores unweight'!AL44*'2017 matched scores weighted'!AL42)</f>
        <v>237394.91999999998</v>
      </c>
      <c r="S42" s="62">
        <f>IF('2017 Individual scores unweight'!AN44="","",'2017 Individual scores unweight'!AN44*'2017 matched scores weighted'!AL42)</f>
        <v>169567.79999999996</v>
      </c>
      <c r="T42" s="62">
        <f>IF('2017 Individual scores unweight'!AP44="","",'2017 Individual scores unweight'!AP44*'2017 matched scores weighted'!AL42)</f>
        <v>238454.71874999997</v>
      </c>
      <c r="U42" s="62">
        <f>IF('2017 Individual scores unweight'!AR44="","",'2017 Individual scores unweight'!AR44*'2017 matched scores weighted'!AL42)</f>
        <v>181679.78571428571</v>
      </c>
      <c r="V42" s="62">
        <f>IF('2017 Individual scores unweight'!AT44="","",'2017 Individual scores unweight'!AT44*'2017 matched scores weighted'!AL42)</f>
        <v>169567.79999999996</v>
      </c>
      <c r="W42" s="62">
        <f>IF('2017 Individual scores unweight'!AU44="","",'2017 Individual scores unweight'!AU44*'2017 matched scores weighted'!AL42)</f>
        <v>188997.44374999998</v>
      </c>
      <c r="X42" s="62">
        <f>IF('2017 Individual scores unweight'!AV44="","",'2017 Individual scores unweight'!AV44*'2017 matched scores weighted'!AL42)</f>
        <v>171334.13125000001</v>
      </c>
      <c r="Y42" s="62">
        <f>IF('2017 Individual scores unweight'!AW44="","",'2017 Individual scores unweight'!AW44*'2017 matched scores weighted'!AL42)</f>
        <v>180165.78749999998</v>
      </c>
      <c r="Z42" s="62">
        <f>IF('2017 Individual scores unweight'!AX44="","",'2017 Individual scores unweight'!AX44*'2017 matched scores weighted'!AL42)</f>
        <v>188997.44374999998</v>
      </c>
      <c r="AA42" s="62">
        <f>IF('2017 Individual scores unweight'!AY44="","",'2017 Individual scores unweight'!AY44*'2017 matched scores weighted'!AL42)</f>
        <v>169567.79999999996</v>
      </c>
      <c r="AB42" s="62">
        <f>IF('2017 Individual scores unweight'!AZ44="","",'2017 Individual scores unweight'!AZ44*'2017 matched scores weighted'!AL42)</f>
        <v>155529.54271153844</v>
      </c>
      <c r="AC42" s="62">
        <f>IF('2017 Individual scores unweight'!BL44="","",'2017 Individual scores unweight'!BL44*'2017 matched scores weighted'!AL42)</f>
        <v>170877.34375457876</v>
      </c>
      <c r="AD42" s="62">
        <f>IF('2017 Individual scores unweight'!BR44="","",'2017 Individual scores unweight'!BR44*'2017 matched scores weighted'!AL42)</f>
        <v>109007.87142857141</v>
      </c>
      <c r="AE42" s="62">
        <f>IF('2017 Individual scores unweight'!BS44="","",'2017 Individual scores unweight'!BS44*'2017 matched scores weighted'!AL42)</f>
        <v>140613.55466346155</v>
      </c>
      <c r="AF42" s="62">
        <f>IF('2017 Individual scores unweight'!BX44="","",'2017 Individual scores unweight'!BX44*'2017 matched scores weighted'!AL42)</f>
        <v>228367.00472222219</v>
      </c>
      <c r="AG42" s="62">
        <f>IF('2017 Individual scores unweight'!CB44="","",'2017 Individual scores unweight'!CB44*'2017 matched scores weighted'!AL42)</f>
        <v>220438.13999999998</v>
      </c>
      <c r="AH42" s="62">
        <f>IF('2017 Individual scores unweight'!CD44="","",'2017 Individual scores unweight'!CD44*'2017 matched scores weighted'!AL42)</f>
        <v>127175.84999999999</v>
      </c>
      <c r="AI42" s="62">
        <f>IF('2017 Individual scores unweight'!CF44="","",'2017 Individual scores unweight'!CF44*'2017 matched scores weighted'!AL42)</f>
        <v>136958.60769230768</v>
      </c>
      <c r="AJ42" s="62">
        <f>IF('2017 Individual scores unweight'!CH44="","",'2017 Individual scores unweight'!CH44*'2017 matched scores weighted'!AL42)</f>
        <v>220438.13999999998</v>
      </c>
      <c r="AK42" s="62">
        <f>IF('2017 Individual scores unweight'!CJ44="","",'2017 Individual scores unweight'!CJ44*'2017 matched scores weighted'!AL42)</f>
        <v>203481.36</v>
      </c>
      <c r="AL42">
        <v>2543.5169999999998</v>
      </c>
      <c r="AM42">
        <v>49270.94999999999</v>
      </c>
      <c r="AN42">
        <f t="shared" si="2"/>
        <v>5.1623055776273858</v>
      </c>
    </row>
    <row r="43" spans="1:40">
      <c r="A43" s="60" t="s">
        <v>115</v>
      </c>
      <c r="B43" s="61" t="s">
        <v>153</v>
      </c>
      <c r="C43" s="62">
        <f>IF('2017 Individual scores unweight'!C45="","",'2017 Individual scores unweight'!C45*'2017 matched scores weighted'!AL43)</f>
        <v>415866.36923076923</v>
      </c>
      <c r="D43" s="62">
        <f>IF('2017 Individual scores unweight'!E45="","",'2017 Individual scores unweight'!E45*'2017 matched scores weighted'!AL43)</f>
        <v>381210.83846153843</v>
      </c>
      <c r="E43" s="62">
        <f>IF('2017 Individual scores unweight'!G45="","",'2017 Individual scores unweight'!G45*'2017 matched scores weighted'!AL43)</f>
        <v>346555.30769230775</v>
      </c>
      <c r="F43" s="62">
        <f>IF('2017 Individual scores unweight'!I45="","",'2017 Individual scores unweight'!I45*'2017 matched scores weighted'!AL43)</f>
        <v>225260.95</v>
      </c>
      <c r="G43" s="62">
        <f>IF('2017 Individual scores unweight'!K45="","",'2017 Individual scores unweight'!K45*'2017 matched scores weighted'!AL43)</f>
        <v>200231.95555555556</v>
      </c>
      <c r="H43" s="62">
        <f>IF('2017 Individual scores unweight'!L45="","",'2017 Individual scores unweight'!L45*'2017 matched scores weighted'!AL43)</f>
        <v>189803.20787037039</v>
      </c>
      <c r="I43" s="62">
        <f>IF('2017 Individual scores unweight'!M45="","",'2017 Individual scores unweight'!M45*'2017 matched scores weighted'!AL43)</f>
        <v>242588.71538461538</v>
      </c>
      <c r="J43" s="62">
        <f>IF('2017 Individual scores unweight'!O45="","",'2017 Individual scores unweight'!O45*'2017 matched scores weighted'!AL43)</f>
        <v>346555.30769230775</v>
      </c>
      <c r="K43" s="62">
        <f>IF('2017 Individual scores unweight'!Q45="","",'2017 Individual scores unweight'!Q45*'2017 matched scores weighted'!AL43)</f>
        <v>381210.83846153843</v>
      </c>
      <c r="L43" s="62">
        <f>IF('2017 Individual scores unweight'!S45="","",'2017 Individual scores unweight'!S45*'2017 matched scores weighted'!AL43)</f>
        <v>345400.12333333329</v>
      </c>
      <c r="M43" s="62">
        <f>IF('2017 Individual scores unweight'!AE45="","",'2017 Individual scores unweight'!AE45*'2017 matched scores weighted'!AL43)</f>
        <v>231518.19861111109</v>
      </c>
      <c r="N43" s="62">
        <f>IF('2017 Individual scores unweight'!AF45="","",'2017 Individual scores unweight'!AF45*'2017 matched scores weighted'!AL43)</f>
        <v>242588.71538461535</v>
      </c>
      <c r="O43" s="62">
        <f>IF('2017 Individual scores unweight'!AG45="","",'2017 Individual scores unweight'!AG45*'2017 matched scores weighted'!AL43)</f>
        <v>194456.03376068379</v>
      </c>
      <c r="P43" s="62">
        <f>IF('2017 Individual scores unweight'!AH45="","",'2017 Individual scores unweight'!AH45*'2017 matched scores weighted'!AL43)</f>
        <v>450521.9</v>
      </c>
      <c r="Q43" s="62">
        <f>IF('2017 Individual scores unweight'!AJ45="","",'2017 Individual scores unweight'!AJ45*'2017 matched scores weighted'!AL43)</f>
        <v>450521.9</v>
      </c>
      <c r="R43" s="62">
        <f>IF('2017 Individual scores unweight'!AL45="","",'2017 Individual scores unweight'!AL45*'2017 matched scores weighted'!AL43)</f>
        <v>415866.36923076923</v>
      </c>
      <c r="S43" s="62">
        <f>IF('2017 Individual scores unweight'!AN45="","",'2017 Individual scores unweight'!AN45*'2017 matched scores weighted'!AL43)</f>
        <v>103966.59230769231</v>
      </c>
      <c r="T43" s="62">
        <f>IF('2017 Individual scores unweight'!AP45="","",'2017 Individual scores unweight'!AP45*'2017 matched scores weighted'!AL43)</f>
        <v>300347.93333333329</v>
      </c>
      <c r="U43" s="62">
        <f>IF('2017 Individual scores unweight'!AR45="","",'2017 Individual scores unweight'!AR45*'2017 matched scores weighted'!AL43)</f>
        <v>122869.60909090909</v>
      </c>
      <c r="V43" s="62">
        <f>IF('2017 Individual scores unweight'!AT45="","",'2017 Individual scores unweight'!AT45*'2017 matched scores weighted'!AL43)</f>
        <v>269543.01709401712</v>
      </c>
      <c r="W43" s="62">
        <f>IF('2017 Individual scores unweight'!AU45="","",'2017 Individual scores unweight'!AU45*'2017 matched scores weighted'!AL43)</f>
        <v>158516.96481481483</v>
      </c>
      <c r="X43" s="62">
        <f>IF('2017 Individual scores unweight'!AV45="","",'2017 Individual scores unweight'!AV45*'2017 matched scores weighted'!AL43)</f>
        <v>125144.97222222223</v>
      </c>
      <c r="Y43" s="62">
        <f>IF('2017 Individual scores unweight'!AW45="","",'2017 Individual scores unweight'!AW45*'2017 matched scores weighted'!AL43)</f>
        <v>296176.43425925932</v>
      </c>
      <c r="Z43" s="62">
        <f>IF('2017 Individual scores unweight'!AX45="","",'2017 Individual scores unweight'!AX45*'2017 matched scores weighted'!AL43)</f>
        <v>381210.83846153843</v>
      </c>
      <c r="AA43" s="62">
        <f>IF('2017 Individual scores unweight'!AY45="","",'2017 Individual scores unweight'!AY45*'2017 matched scores weighted'!AL43)</f>
        <v>83429.981481481474</v>
      </c>
      <c r="AB43" s="62">
        <f>IF('2017 Individual scores unweight'!AZ45="","",'2017 Individual scores unweight'!AZ45*'2017 matched scores weighted'!AL43)</f>
        <v>355219.19038461545</v>
      </c>
      <c r="AC43" s="62">
        <f>IF('2017 Individual scores unweight'!BL45="","",'2017 Individual scores unweight'!BL45*'2017 matched scores weighted'!AL43)</f>
        <v>332020.98812121217</v>
      </c>
      <c r="AD43" s="62">
        <f>IF('2017 Individual scores unweight'!BR45="","",'2017 Individual scores unweight'!BR45*'2017 matched scores weighted'!AL43)</f>
        <v>91772.979629629626</v>
      </c>
      <c r="AE43" s="62">
        <f>IF('2017 Individual scores unweight'!BS45="","",'2017 Individual scores unweight'!BS45*'2017 matched scores weighted'!AL43)</f>
        <v>166779.74182692307</v>
      </c>
      <c r="AF43" s="62">
        <f>IF('2017 Individual scores unweight'!BX45="","",'2017 Individual scores unweight'!BX45*'2017 matched scores weighted'!AL43)</f>
        <v>220019.83577872743</v>
      </c>
      <c r="AG43" s="62">
        <f>IF('2017 Individual scores unweight'!CB45="","",'2017 Individual scores unweight'!CB45*'2017 matched scores weighted'!AL43)</f>
        <v>381210.83846153843</v>
      </c>
      <c r="AH43" s="62">
        <f>IF('2017 Individual scores unweight'!CD45="","",'2017 Individual scores unweight'!CD45*'2017 matched scores weighted'!AL43)</f>
        <v>204782.68181818182</v>
      </c>
      <c r="AI43" s="62">
        <f>IF('2017 Individual scores unweight'!CF45="","",'2017 Individual scores unweight'!CF45*'2017 matched scores weighted'!AL43)</f>
        <v>180208.76</v>
      </c>
      <c r="AJ43" s="62">
        <f>IF('2017 Individual scores unweight'!CH45="","",'2017 Individual scores unweight'!CH45*'2017 matched scores weighted'!AL43)</f>
        <v>381210.83846153843</v>
      </c>
      <c r="AK43" s="62">
        <f>IF('2017 Individual scores unweight'!CJ45="","",'2017 Individual scores unweight'!CJ45*'2017 matched scores weighted'!AL43)</f>
        <v>337891.42499999999</v>
      </c>
      <c r="AL43">
        <v>4505.2190000000001</v>
      </c>
      <c r="AM43">
        <v>70920.493999999992</v>
      </c>
      <c r="AN43">
        <f t="shared" si="2"/>
        <v>6.3524924121368924</v>
      </c>
    </row>
    <row r="44" spans="1:40">
      <c r="A44" s="60" t="s">
        <v>127</v>
      </c>
      <c r="B44" s="61" t="s">
        <v>154</v>
      </c>
      <c r="C44" s="62">
        <f>IF('2017 Individual scores unweight'!C46="","",'2017 Individual scores unweight'!C46*'2017 matched scores weighted'!AL44)</f>
        <v>1286795.3999999999</v>
      </c>
      <c r="D44" s="62">
        <f>IF('2017 Individual scores unweight'!E46="","",'2017 Individual scores unweight'!E46*'2017 matched scores weighted'!AL44)</f>
        <v>1187811.1384615384</v>
      </c>
      <c r="E44" s="62">
        <f>IF('2017 Individual scores unweight'!G46="","",'2017 Individual scores unweight'!G46*'2017 matched scores weighted'!AL44)</f>
        <v>1286795.3999999999</v>
      </c>
      <c r="F44" s="62">
        <f>IF('2017 Individual scores unweight'!I46="","",'2017 Individual scores unweight'!I46*'2017 matched scores weighted'!AL44)</f>
        <v>1286795.3999999999</v>
      </c>
      <c r="G44" s="62">
        <f>IF('2017 Individual scores unweight'!K46="","",'2017 Individual scores unweight'!K46*'2017 matched scores weighted'!AL44)</f>
        <v>868861.85128205107</v>
      </c>
      <c r="H44" s="62">
        <f>IF('2017 Individual scores unweight'!L46="","",'2017 Individual scores unweight'!L46*'2017 matched scores weighted'!AL44)</f>
        <v>857863.59999999986</v>
      </c>
      <c r="I44" s="62">
        <f>IF('2017 Individual scores unweight'!M46="","",'2017 Individual scores unweight'!M46*'2017 matched scores weighted'!AL44)</f>
        <v>1088826.8769230768</v>
      </c>
      <c r="J44" s="62">
        <f>IF('2017 Individual scores unweight'!O46="","",'2017 Individual scores unweight'!O46*'2017 matched scores weighted'!AL44)</f>
        <v>1286795.3999999999</v>
      </c>
      <c r="K44" s="62">
        <f>IF('2017 Individual scores unweight'!Q46="","",'2017 Individual scores unweight'!Q46*'2017 matched scores weighted'!AL44)</f>
        <v>1187811.1384615384</v>
      </c>
      <c r="L44" s="62">
        <f>IF('2017 Individual scores unweight'!S46="","",'2017 Individual scores unweight'!S46*'2017 matched scores weighted'!AL44)</f>
        <v>1166364.5484615383</v>
      </c>
      <c r="M44" s="62">
        <f>IF('2017 Individual scores unweight'!AE46="","",'2017 Individual scores unweight'!AE46*'2017 matched scores weighted'!AL44)</f>
        <v>802872.34358974348</v>
      </c>
      <c r="N44" s="62">
        <f>IF('2017 Individual scores unweight'!AF46="","",'2017 Individual scores unweight'!AF46*'2017 matched scores weighted'!AL44)</f>
        <v>956847.86153846164</v>
      </c>
      <c r="O44" s="62">
        <f>IF('2017 Individual scores unweight'!AG46="","",'2017 Individual scores unweight'!AG46*'2017 matched scores weighted'!AL44)</f>
        <v>934851.35897435888</v>
      </c>
      <c r="P44" s="62">
        <f>IF('2017 Individual scores unweight'!AH46="","",'2017 Individual scores unweight'!AH46*'2017 matched scores weighted'!AL44)</f>
        <v>1286795.3999999999</v>
      </c>
      <c r="Q44" s="62">
        <f>IF('2017 Individual scores unweight'!AJ46="","",'2017 Individual scores unweight'!AJ46*'2017 matched scores weighted'!AL44)</f>
        <v>1088826.8769230768</v>
      </c>
      <c r="R44" s="62">
        <f>IF('2017 Individual scores unweight'!AL46="","",'2017 Individual scores unweight'!AL46*'2017 matched scores weighted'!AL44)</f>
        <v>1088826.8769230768</v>
      </c>
      <c r="S44" s="62">
        <f>IF('2017 Individual scores unweight'!AN46="","",'2017 Individual scores unweight'!AN46*'2017 matched scores weighted'!AL44)</f>
        <v>989842.61538461549</v>
      </c>
      <c r="T44" s="62">
        <f>IF('2017 Individual scores unweight'!AP46="","",'2017 Individual scores unweight'!AP46*'2017 matched scores weighted'!AL44)</f>
        <v>1286795.3999999999</v>
      </c>
      <c r="U44" s="62">
        <f>IF('2017 Individual scores unweight'!AR46="","",'2017 Individual scores unweight'!AR46*'2017 matched scores weighted'!AL44)</f>
        <v>818869.79999999993</v>
      </c>
      <c r="V44" s="62">
        <f>IF('2017 Individual scores unweight'!AT46="","",'2017 Individual scores unweight'!AT46*'2017 matched scores weighted'!AL44)</f>
        <v>929352.23333333316</v>
      </c>
      <c r="W44" s="62">
        <f>IF('2017 Individual scores unweight'!AU46="","",'2017 Individual scores unweight'!AU46*'2017 matched scores weighted'!AL44)</f>
        <v>810204.51111111103</v>
      </c>
      <c r="X44" s="62">
        <f>IF('2017 Individual scores unweight'!AV46="","",'2017 Individual scores unweight'!AV46*'2017 matched scores weighted'!AL44)</f>
        <v>810204.51111111103</v>
      </c>
      <c r="Y44" s="62">
        <f>IF('2017 Individual scores unweight'!AW46="","",'2017 Individual scores unweight'!AW46*'2017 matched scores weighted'!AL44)</f>
        <v>965096.54999999993</v>
      </c>
      <c r="Z44" s="62">
        <f>IF('2017 Individual scores unweight'!AX46="","",'2017 Individual scores unweight'!AX46*'2017 matched scores weighted'!AL44)</f>
        <v>758879.33846153843</v>
      </c>
      <c r="AA44" s="62">
        <f>IF('2017 Individual scores unweight'!AY46="","",'2017 Individual scores unweight'!AY46*'2017 matched scores weighted'!AL44)</f>
        <v>780875.84102564096</v>
      </c>
      <c r="AB44" s="62">
        <f>IF('2017 Individual scores unweight'!AZ46="","",'2017 Individual scores unweight'!AZ46*'2017 matched scores weighted'!AL44)</f>
        <v>1148217.4338461538</v>
      </c>
      <c r="AC44" s="62">
        <f>IF('2017 Individual scores unweight'!BL46="","",'2017 Individual scores unweight'!BL46*'2017 matched scores weighted'!AL44)</f>
        <v>951448.72</v>
      </c>
      <c r="AD44" s="62">
        <f>IF('2017 Individual scores unweight'!BR46="","",'2017 Individual scores unweight'!BR46*'2017 matched scores weighted'!AL44)</f>
        <v>476590.88888888882</v>
      </c>
      <c r="AE44" s="62">
        <f>IF('2017 Individual scores unweight'!BS46="","",'2017 Individual scores unweight'!BS46*'2017 matched scores weighted'!AL44)</f>
        <v>720385.45897435909</v>
      </c>
      <c r="AF44" s="62">
        <f>IF('2017 Individual scores unweight'!BX46="","",'2017 Individual scores unweight'!BX46*'2017 matched scores weighted'!AL44)</f>
        <v>1099825.128205128</v>
      </c>
      <c r="AG44" s="62">
        <f>IF('2017 Individual scores unweight'!CB46="","",'2017 Individual scores unweight'!CB46*'2017 matched scores weighted'!AL44)</f>
        <v>1187811.1384615384</v>
      </c>
      <c r="AH44" s="62">
        <f>IF('2017 Individual scores unweight'!CD46="","",'2017 Individual scores unweight'!CD46*'2017 matched scores weighted'!AL44)</f>
        <v>857863.59999999986</v>
      </c>
      <c r="AI44" s="62">
        <f>IF('2017 Individual scores unweight'!CF46="","",'2017 Individual scores unweight'!CF46*'2017 matched scores weighted'!AL44)</f>
        <v>750630.65</v>
      </c>
      <c r="AJ44" s="62">
        <f>IF('2017 Individual scores unweight'!CH46="","",'2017 Individual scores unweight'!CH46*'2017 matched scores weighted'!AL44)</f>
        <v>1286795.3999999999</v>
      </c>
      <c r="AK44" s="62">
        <f>IF('2017 Individual scores unweight'!CJ46="","",'2017 Individual scores unweight'!CJ46*'2017 matched scores weighted'!AL44)</f>
        <v>1187811.1384615384</v>
      </c>
      <c r="AL44">
        <v>12867.954</v>
      </c>
      <c r="AM44">
        <v>141958.93799999999</v>
      </c>
      <c r="AN44">
        <f t="shared" si="2"/>
        <v>9.0645606266792438</v>
      </c>
    </row>
    <row r="45" spans="1:40">
      <c r="A45" s="60" t="s">
        <v>115</v>
      </c>
      <c r="B45" s="61" t="s">
        <v>155</v>
      </c>
      <c r="C45" s="62">
        <f>IF('2017 Individual scores unweight'!C47="","",'2017 Individual scores unweight'!C47*'2017 matched scores weighted'!AL45)</f>
        <v>56026.8</v>
      </c>
      <c r="D45" s="62">
        <f>IF('2017 Individual scores unweight'!E47="","",'2017 Individual scores unweight'!E47*'2017 matched scores weighted'!AL45)</f>
        <v>97009.366666666669</v>
      </c>
      <c r="E45" s="62">
        <f>IF('2017 Individual scores unweight'!G47="","",'2017 Individual scores unweight'!G47*'2017 matched scores weighted'!AL45)</f>
        <v>46689</v>
      </c>
      <c r="F45" s="62">
        <f>IF('2017 Individual scores unweight'!I47="","",'2017 Individual scores unweight'!I47*'2017 matched scores weighted'!AL45)</f>
        <v>74702.399999999994</v>
      </c>
      <c r="G45" s="62">
        <f>IF('2017 Individual scores unweight'!K47="","",'2017 Individual scores unweight'!K47*'2017 matched scores weighted'!AL45)</f>
        <v>55853.877777777787</v>
      </c>
      <c r="H45" s="62">
        <f>IF('2017 Individual scores unweight'!L47="","",'2017 Individual scores unweight'!L47*'2017 matched scores weighted'!AL45)</f>
        <v>58793.55555555554</v>
      </c>
      <c r="I45" s="62">
        <f>IF('2017 Individual scores unweight'!M47="","",'2017 Individual scores unweight'!M47*'2017 matched scores weighted'!AL45)</f>
        <v>79371.3</v>
      </c>
      <c r="J45" s="62">
        <f>IF('2017 Individual scores unweight'!O47="","",'2017 Individual scores unweight'!O47*'2017 matched scores weighted'!AL45)</f>
        <v>114647.43333333332</v>
      </c>
      <c r="K45" s="62">
        <f>IF('2017 Individual scores unweight'!Q47="","",'2017 Individual scores unweight'!Q47*'2017 matched scores weighted'!AL45)</f>
        <v>108613.35789473684</v>
      </c>
      <c r="L45" s="62">
        <f>IF('2017 Individual scores unweight'!S47="","",'2017 Individual scores unweight'!S47*'2017 matched scores weighted'!AL45)</f>
        <v>100388.4489122807</v>
      </c>
      <c r="M45" s="62">
        <f>IF('2017 Individual scores unweight'!AE47="","",'2017 Individual scores unweight'!AE47*'2017 matched scores weighted'!AL45)</f>
        <v>68592.481481481489</v>
      </c>
      <c r="N45" s="62">
        <f>IF('2017 Individual scores unweight'!AF47="","",'2017 Individual scores unweight'!AF47*'2017 matched scores weighted'!AL45)</f>
        <v>74471.837037037039</v>
      </c>
      <c r="O45" s="62">
        <f>IF('2017 Individual scores unweight'!AG47="","",'2017 Individual scores unweight'!AG47*'2017 matched scores weighted'!AL45)</f>
        <v>65652.803703703699</v>
      </c>
      <c r="P45" s="62">
        <f>IF('2017 Individual scores unweight'!AH47="","",'2017 Individual scores unweight'!AH47*'2017 matched scores weighted'!AL45)</f>
        <v>133677.97894736839</v>
      </c>
      <c r="Q45" s="62">
        <f>IF('2017 Individual scores unweight'!AJ47="","",'2017 Individual scores unweight'!AJ47*'2017 matched scores weighted'!AL45)</f>
        <v>132285.5</v>
      </c>
      <c r="R45" s="62">
        <f>IF('2017 Individual scores unweight'!AL47="","",'2017 Individual scores unweight'!AL47*'2017 matched scores weighted'!AL45)</f>
        <v>116968.23157894735</v>
      </c>
      <c r="S45" s="62">
        <f>IF('2017 Individual scores unweight'!AN47="","",'2017 Individual scores unweight'!AN47*'2017 matched scores weighted'!AL45)</f>
        <v>79371.3</v>
      </c>
      <c r="T45" s="62">
        <f>IF('2017 Individual scores unweight'!AP47="","",'2017 Individual scores unweight'!AP47*'2017 matched scores weighted'!AL45)</f>
        <v>123466.46666666667</v>
      </c>
      <c r="U45" s="62">
        <f>IF('2017 Individual scores unweight'!AR47="","",'2017 Individual scores unweight'!AR47*'2017 matched scores weighted'!AL45)</f>
        <v>39685.65</v>
      </c>
      <c r="V45" s="62">
        <f>IF('2017 Individual scores unweight'!AT47="","",'2017 Individual scores unweight'!AT47*'2017 matched scores weighted'!AL45)</f>
        <v>91903.610526315781</v>
      </c>
      <c r="W45" s="62">
        <f>IF('2017 Individual scores unweight'!AU47="","",'2017 Individual scores unweight'!AU47*'2017 matched scores weighted'!AL45)</f>
        <v>86333.694736842095</v>
      </c>
      <c r="X45" s="62">
        <f>IF('2017 Individual scores unweight'!AV47="","",'2017 Individual scores unweight'!AV47*'2017 matched scores weighted'!AL45)</f>
        <v>66838.989473684211</v>
      </c>
      <c r="Y45" s="62">
        <f>IF('2017 Individual scores unweight'!AW47="","",'2017 Individual scores unweight'!AW47*'2017 matched scores weighted'!AL45)</f>
        <v>93760.249122807014</v>
      </c>
      <c r="Z45" s="62">
        <f>IF('2017 Individual scores unweight'!AX47="","",'2017 Individual scores unweight'!AX47*'2017 matched scores weighted'!AL45)</f>
        <v>118824.87017543858</v>
      </c>
      <c r="AA45" s="62">
        <f>IF('2017 Individual scores unweight'!AY47="","",'2017 Individual scores unweight'!AY47*'2017 matched scores weighted'!AL45)</f>
        <v>75739.93333333332</v>
      </c>
      <c r="AB45" s="62">
        <f>IF('2017 Individual scores unweight'!AZ47="","",'2017 Individual scores unweight'!AZ47*'2017 matched scores weighted'!AL45)</f>
        <v>96567.0498245614</v>
      </c>
      <c r="AC45" s="62">
        <f>IF('2017 Individual scores unweight'!BL47="","",'2017 Individual scores unweight'!BL47*'2017 matched scores weighted'!AL45)</f>
        <v>108169.64337301588</v>
      </c>
      <c r="AD45" s="62">
        <f>IF('2017 Individual scores unweight'!BR47="","",'2017 Individual scores unweight'!BR47*'2017 matched scores weighted'!AL45)</f>
        <v>31562.856140350872</v>
      </c>
      <c r="AE45" s="62">
        <f>IF('2017 Individual scores unweight'!BS47="","",'2017 Individual scores unweight'!BS47*'2017 matched scores weighted'!AL45)</f>
        <v>66439.296442495121</v>
      </c>
      <c r="AF45" s="62">
        <f>IF('2017 Individual scores unweight'!BX47="","",'2017 Individual scores unweight'!BX47*'2017 matched scores weighted'!AL45)</f>
        <v>95874.75419103312</v>
      </c>
      <c r="AG45" s="62">
        <f>IF('2017 Individual scores unweight'!CB47="","",'2017 Individual scores unweight'!CB47*'2017 matched scores weighted'!AL45)</f>
        <v>116968.23157894735</v>
      </c>
      <c r="AH45" s="62">
        <f>IF('2017 Individual scores unweight'!CD47="","",'2017 Individual scores unweight'!CD47*'2017 matched scores weighted'!AL45)</f>
        <v>65364.599999999991</v>
      </c>
      <c r="AI45" s="62">
        <f>IF('2017 Individual scores unweight'!CF47="","",'2017 Individual scores unweight'!CF47*'2017 matched scores weighted'!AL45)</f>
        <v>46689</v>
      </c>
      <c r="AJ45" s="62">
        <f>IF('2017 Individual scores unweight'!CH47="","",'2017 Individual scores unweight'!CH47*'2017 matched scores weighted'!AL45)</f>
        <v>56026.8</v>
      </c>
      <c r="AK45" s="62">
        <f>IF('2017 Individual scores unweight'!CJ47="","",'2017 Individual scores unweight'!CJ47*'2017 matched scores weighted'!AL45)</f>
        <v>133677.97894736839</v>
      </c>
      <c r="AL45">
        <v>1587.4259999999999</v>
      </c>
      <c r="AM45">
        <v>70920.493999999992</v>
      </c>
      <c r="AN45">
        <f t="shared" si="2"/>
        <v>2.2383177421183786</v>
      </c>
    </row>
    <row r="46" spans="1:40">
      <c r="A46" s="60" t="s">
        <v>110</v>
      </c>
      <c r="B46" s="61" t="s">
        <v>156</v>
      </c>
      <c r="C46" s="62">
        <f>IF('2017 Individual scores unweight'!C48="","",'2017 Individual scores unweight'!C48*'2017 matched scores weighted'!AL46)</f>
        <v>169267.27272727274</v>
      </c>
      <c r="D46" s="62">
        <f>IF('2017 Individual scores unweight'!E48="","",'2017 Individual scores unweight'!E48*'2017 matched scores weighted'!AL46)</f>
        <v>67706.909090909103</v>
      </c>
      <c r="E46" s="62">
        <f>IF('2017 Individual scores unweight'!G48="","",'2017 Individual scores unweight'!G48*'2017 matched scores weighted'!AL46)</f>
        <v>135413.81818181821</v>
      </c>
      <c r="F46" s="62">
        <f>IF('2017 Individual scores unweight'!I48="","",'2017 Individual scores unweight'!I48*'2017 matched scores weighted'!AL46)</f>
        <v>74477.600000000006</v>
      </c>
      <c r="G46" s="62">
        <f>IF('2017 Individual scores unweight'!K48="","",'2017 Individual scores unweight'!K48*'2017 matched scores weighted'!AL46)</f>
        <v>144817.55555555556</v>
      </c>
      <c r="H46" s="62">
        <f>IF('2017 Individual scores unweight'!L48="","",'2017 Individual scores unweight'!L48*'2017 matched scores weighted'!AL46)</f>
        <v>110337.18518518518</v>
      </c>
      <c r="I46" s="62">
        <f>IF('2017 Individual scores unweight'!M48="","",'2017 Individual scores unweight'!M48*'2017 matched scores weighted'!AL46)</f>
        <v>62064.666666666657</v>
      </c>
      <c r="J46" s="62">
        <f>IF('2017 Individual scores unweight'!O48="","",'2017 Individual scores unweight'!O48*'2017 matched scores weighted'!AL46)</f>
        <v>148955.20000000001</v>
      </c>
      <c r="K46" s="62">
        <f>IF('2017 Individual scores unweight'!Q48="","",'2017 Individual scores unweight'!Q48*'2017 matched scores weighted'!AL46)</f>
        <v>18619.400000000001</v>
      </c>
      <c r="L46" s="62">
        <f>IF('2017 Individual scores unweight'!S48="","",'2017 Individual scores unweight'!S48*'2017 matched scores weighted'!AL46)</f>
        <v>67330.759595959607</v>
      </c>
      <c r="M46" s="62">
        <f>IF('2017 Individual scores unweight'!AE48="","",'2017 Individual scores unweight'!AE48*'2017 matched scores weighted'!AL46)</f>
        <v>84633.636363636368</v>
      </c>
      <c r="N46" s="62">
        <f>IF('2017 Individual scores unweight'!AF48="","",'2017 Individual scores unweight'!AF48*'2017 matched scores weighted'!AL46)</f>
        <v>103441.11111111112</v>
      </c>
      <c r="O46" s="62">
        <f>IF('2017 Individual scores unweight'!AG48="","",'2017 Individual scores unweight'!AG48*'2017 matched scores weighted'!AL46)</f>
        <v>114725.59595959597</v>
      </c>
      <c r="P46" s="62">
        <f>IF('2017 Individual scores unweight'!AH48="","",'2017 Individual scores unweight'!AH48*'2017 matched scores weighted'!AL46)</f>
        <v>186194</v>
      </c>
      <c r="Q46" s="62">
        <f>IF('2017 Individual scores unweight'!AJ48="","",'2017 Individual scores unweight'!AJ48*'2017 matched scores weighted'!AL46)</f>
        <v>148955.20000000001</v>
      </c>
      <c r="R46" s="62">
        <f>IF('2017 Individual scores unweight'!AL48="","",'2017 Individual scores unweight'!AL48*'2017 matched scores weighted'!AL46)</f>
        <v>82752.888888888891</v>
      </c>
      <c r="S46" s="62">
        <f>IF('2017 Individual scores unweight'!AN48="","",'2017 Individual scores unweight'!AN48*'2017 matched scores weighted'!AL46)</f>
        <v>62064.666666666657</v>
      </c>
      <c r="T46" s="62">
        <f>IF('2017 Individual scores unweight'!AP48="","",'2017 Individual scores unweight'!AP48*'2017 matched scores weighted'!AL46)</f>
        <v>55858.200000000004</v>
      </c>
      <c r="U46" s="62">
        <f>IF('2017 Individual scores unweight'!AR48="","",'2017 Individual scores unweight'!AR48*'2017 matched scores weighted'!AL46)</f>
        <v>37238.800000000003</v>
      </c>
      <c r="V46" s="62">
        <f>IF('2017 Individual scores unweight'!AT48="","",'2017 Individual scores unweight'!AT48*'2017 matched scores weighted'!AL46)</f>
        <v>138611.08888888889</v>
      </c>
      <c r="W46" s="62">
        <f>IF('2017 Individual scores unweight'!AU48="","",'2017 Individual scores unweight'!AU48*'2017 matched scores weighted'!AL46)</f>
        <v>105739.8024691358</v>
      </c>
      <c r="X46" s="62">
        <f>IF('2017 Individual scores unweight'!AV48="","",'2017 Individual scores unweight'!AV48*'2017 matched scores weighted'!AL46)</f>
        <v>86514.383838383845</v>
      </c>
      <c r="Y46" s="62">
        <f>IF('2017 Individual scores unweight'!AW48="","",'2017 Individual scores unweight'!AW48*'2017 matched scores weighted'!AL46)</f>
        <v>113785.22222222222</v>
      </c>
      <c r="Z46" s="62">
        <f>IF('2017 Individual scores unweight'!AX48="","",'2017 Individual scores unweight'!AX48*'2017 matched scores weighted'!AL46)</f>
        <v>112635.87654320989</v>
      </c>
      <c r="AA46" s="62">
        <f>IF('2017 Individual scores unweight'!AY48="","",'2017 Individual scores unweight'!AY48*'2017 matched scores weighted'!AL46)</f>
        <v>110337.18518518518</v>
      </c>
      <c r="AB46" s="62">
        <f>IF('2017 Individual scores unweight'!AZ48="","",'2017 Individual scores unweight'!AZ48*'2017 matched scores weighted'!AL46)</f>
        <v>182470.12</v>
      </c>
      <c r="AC46" s="62">
        <f>IF('2017 Individual scores unweight'!BL48="","",'2017 Individual scores unweight'!BL48*'2017 matched scores weighted'!AL46)</f>
        <v>161230.21185185187</v>
      </c>
      <c r="AD46" s="62">
        <f>IF('2017 Individual scores unweight'!BR48="","",'2017 Individual scores unweight'!BR48*'2017 matched scores weighted'!AL46)</f>
        <v>55168.592592592591</v>
      </c>
      <c r="AE46" s="62">
        <f>IF('2017 Individual scores unweight'!BS48="","",'2017 Individual scores unweight'!BS48*'2017 matched scores weighted'!AL46)</f>
        <v>90746.065656565639</v>
      </c>
      <c r="AF46" s="62">
        <f>IF('2017 Individual scores unweight'!BX48="","",'2017 Individual scores unweight'!BX48*'2017 matched scores weighted'!AL46)</f>
        <v>144190.63973063973</v>
      </c>
      <c r="AG46" s="62">
        <f>IF('2017 Individual scores unweight'!CB48="","",'2017 Individual scores unweight'!CB48*'2017 matched scores weighted'!AL46)</f>
        <v>118487.09090909091</v>
      </c>
      <c r="AH46" s="62">
        <f>IF('2017 Individual scores unweight'!CD48="","",'2017 Individual scores unweight'!CD48*'2017 matched scores weighted'!AL46)</f>
        <v>74477.600000000006</v>
      </c>
      <c r="AI46" s="62">
        <f>IF('2017 Individual scores unweight'!CF48="","",'2017 Individual scores unweight'!CF48*'2017 matched scores weighted'!AL46)</f>
        <v>69822.75</v>
      </c>
      <c r="AJ46" s="62">
        <f>IF('2017 Individual scores unweight'!CH48="","",'2017 Individual scores unweight'!CH48*'2017 matched scores weighted'!AL46)</f>
        <v>74477.600000000006</v>
      </c>
      <c r="AK46" s="62">
        <f>IF('2017 Individual scores unweight'!CJ48="","",'2017 Individual scores unweight'!CJ48*'2017 matched scores weighted'!AL46)</f>
        <v>37238.800000000003</v>
      </c>
      <c r="AL46">
        <v>1861.94</v>
      </c>
      <c r="AM46">
        <v>549861.57000000007</v>
      </c>
      <c r="AN46">
        <f t="shared" si="2"/>
        <v>0.33861977297304113</v>
      </c>
    </row>
    <row r="47" spans="1:40">
      <c r="A47" s="60" t="s">
        <v>127</v>
      </c>
      <c r="B47" s="61" t="s">
        <v>157</v>
      </c>
      <c r="C47" s="62">
        <f>IF('2017 Individual scores unweight'!C49="","",'2017 Individual scores unweight'!C49*'2017 matched scores weighted'!AL47)</f>
        <v>54477.599999999999</v>
      </c>
      <c r="D47" s="62">
        <f>IF('2017 Individual scores unweight'!E49="","",'2017 Individual scores unweight'!E49*'2017 matched scores weighted'!AL47)</f>
        <v>54477.599999999999</v>
      </c>
      <c r="E47" s="62">
        <f>IF('2017 Individual scores unweight'!G49="","",'2017 Individual scores unweight'!G49*'2017 matched scores weighted'!AL47)</f>
        <v>40858.199999999997</v>
      </c>
      <c r="F47" s="62">
        <f>IF('2017 Individual scores unweight'!I49="","",'2017 Individual scores unweight'!I49*'2017 matched scores weighted'!AL47)</f>
        <v>54477.599999999999</v>
      </c>
      <c r="G47" s="62">
        <f>IF('2017 Individual scores unweight'!K49="","",'2017 Individual scores unweight'!K49*'2017 matched scores weighted'!AL47)</f>
        <v>36822.82222222221</v>
      </c>
      <c r="H47" s="62">
        <f>IF('2017 Individual scores unweight'!L49="","",'2017 Individual scores unweight'!L49*'2017 matched scores weighted'!AL47)</f>
        <v>29256.488888888882</v>
      </c>
      <c r="I47" s="62">
        <f>IF('2017 Individual scores unweight'!M49="","",'2017 Individual scores unweight'!M49*'2017 matched scores weighted'!AL47)</f>
        <v>50845.759999999995</v>
      </c>
      <c r="J47" s="62">
        <f>IF('2017 Individual scores unweight'!O49="","",'2017 Individual scores unweight'!O49*'2017 matched scores weighted'!AL47)</f>
        <v>50586.342857142852</v>
      </c>
      <c r="K47" s="62">
        <f>IF('2017 Individual scores unweight'!Q49="","",'2017 Individual scores unweight'!Q49*'2017 matched scores weighted'!AL47)</f>
        <v>54477.599999999999</v>
      </c>
      <c r="L47" s="62">
        <f>IF('2017 Individual scores unweight'!S49="","",'2017 Individual scores unweight'!S49*'2017 matched scores weighted'!AL47)</f>
        <v>42492.527999999998</v>
      </c>
      <c r="M47" s="62">
        <f>IF('2017 Individual scores unweight'!AE49="","",'2017 Individual scores unweight'!AE49*'2017 matched scores weighted'!AL47)</f>
        <v>39143.164444444439</v>
      </c>
      <c r="N47" s="62">
        <f>IF('2017 Individual scores unweight'!AF49="","",'2017 Individual scores unweight'!AF49*'2017 matched scores weighted'!AL47)</f>
        <v>37932.551111111112</v>
      </c>
      <c r="O47" s="62">
        <f>IF('2017 Individual scores unweight'!AG49="","",'2017 Individual scores unweight'!AG49*'2017 matched scores weighted'!AL47)</f>
        <v>32686.559999999998</v>
      </c>
      <c r="P47" s="62">
        <f>IF('2017 Individual scores unweight'!AH49="","",'2017 Individual scores unweight'!AH49*'2017 matched scores weighted'!AL47)</f>
        <v>54477.599999999999</v>
      </c>
      <c r="Q47" s="62">
        <f>IF('2017 Individual scores unweight'!AJ49="","",'2017 Individual scores unweight'!AJ49*'2017 matched scores weighted'!AL47)</f>
        <v>54477.599999999999</v>
      </c>
      <c r="R47" s="62">
        <f>IF('2017 Individual scores unweight'!AL49="","",'2017 Individual scores unweight'!AL49*'2017 matched scores weighted'!AL47)</f>
        <v>43582.079999999994</v>
      </c>
      <c r="S47" s="62">
        <f>IF('2017 Individual scores unweight'!AN49="","",'2017 Individual scores unweight'!AN49*'2017 matched scores weighted'!AL47)</f>
        <v>43582.079999999994</v>
      </c>
      <c r="T47" s="62">
        <f>IF('2017 Individual scores unweight'!AP49="","",'2017 Individual scores unweight'!AP49*'2017 matched scores weighted'!AL47)</f>
        <v>47213.919999999998</v>
      </c>
      <c r="U47" s="62">
        <f>IF('2017 Individual scores unweight'!AR49="","",'2017 Individual scores unweight'!AR49*'2017 matched scores weighted'!AL47)</f>
        <v>41905.846153846156</v>
      </c>
      <c r="V47" s="62">
        <f>IF('2017 Individual scores unweight'!AT49="","",'2017 Individual scores unweight'!AT49*'2017 matched scores weighted'!AL47)</f>
        <v>38739.626666666663</v>
      </c>
      <c r="W47" s="62">
        <f>IF('2017 Individual scores unweight'!AU49="","",'2017 Individual scores unweight'!AU49*'2017 matched scores weighted'!AL47)</f>
        <v>37125.475555555553</v>
      </c>
      <c r="X47" s="62">
        <f>IF('2017 Individual scores unweight'!AV49="","",'2017 Individual scores unweight'!AV49*'2017 matched scores weighted'!AL47)</f>
        <v>29054.719999999994</v>
      </c>
      <c r="Y47" s="62">
        <f>IF('2017 Individual scores unweight'!AW49="","",'2017 Individual scores unweight'!AW49*'2017 matched scores weighted'!AL47)</f>
        <v>40353.777777777774</v>
      </c>
      <c r="Z47" s="62">
        <f>IF('2017 Individual scores unweight'!AX49="","",'2017 Individual scores unweight'!AX49*'2017 matched scores weighted'!AL47)</f>
        <v>31072.408888888887</v>
      </c>
      <c r="AA47" s="62">
        <f>IF('2017 Individual scores unweight'!AY49="","",'2017 Individual scores unweight'!AY49*'2017 matched scores weighted'!AL47)</f>
        <v>30668.871111111104</v>
      </c>
      <c r="AB47" s="62">
        <f>IF('2017 Individual scores unweight'!AZ49="","",'2017 Individual scores unweight'!AZ49*'2017 matched scores weighted'!AL47)</f>
        <v>45605.53371428571</v>
      </c>
      <c r="AC47" s="62">
        <f>IF('2017 Individual scores unweight'!BL49="","",'2017 Individual scores unweight'!BL49*'2017 matched scores weighted'!AL47)</f>
        <v>45599.768888888881</v>
      </c>
      <c r="AD47" s="62">
        <f>IF('2017 Individual scores unweight'!BR49="","",'2017 Individual scores unweight'!BR49*'2017 matched scores weighted'!AL47)</f>
        <v>17058.642424242425</v>
      </c>
      <c r="AE47" s="62">
        <f>IF('2017 Individual scores unweight'!BS49="","",'2017 Individual scores unweight'!BS49*'2017 matched scores weighted'!AL47)</f>
        <v>30063.564444444437</v>
      </c>
      <c r="AF47" s="62">
        <f>IF('2017 Individual scores unweight'!BX49="","",'2017 Individual scores unweight'!BX49*'2017 matched scores weighted'!AL47)</f>
        <v>47213.919999999998</v>
      </c>
      <c r="AG47" s="62">
        <f>IF('2017 Individual scores unweight'!CB49="","",'2017 Individual scores unweight'!CB49*'2017 matched scores weighted'!AL47)</f>
        <v>47213.919999999998</v>
      </c>
      <c r="AH47" s="62">
        <f>IF('2017 Individual scores unweight'!CD49="","",'2017 Individual scores unweight'!CD49*'2017 matched scores weighted'!AL47)</f>
        <v>11673.771428571426</v>
      </c>
      <c r="AI47" s="62">
        <f>IF('2017 Individual scores unweight'!CF49="","",'2017 Individual scores unweight'!CF49*'2017 matched scores weighted'!AL47)</f>
        <v>23347.542857142853</v>
      </c>
      <c r="AJ47" s="62">
        <f>IF('2017 Individual scores unweight'!CH49="","",'2017 Individual scores unweight'!CH49*'2017 matched scores weighted'!AL47)</f>
        <v>39950.239999999991</v>
      </c>
      <c r="AK47" s="62">
        <f>IF('2017 Individual scores unweight'!CJ49="","",'2017 Individual scores unweight'!CJ49*'2017 matched scores weighted'!AL47)</f>
        <v>39950.239999999991</v>
      </c>
      <c r="AL47">
        <v>544.77599999999995</v>
      </c>
      <c r="AM47">
        <v>141958.93799999999</v>
      </c>
      <c r="AN47">
        <f t="shared" si="2"/>
        <v>0.38375604077849612</v>
      </c>
    </row>
    <row r="48" spans="1:40">
      <c r="A48" s="60" t="s">
        <v>127</v>
      </c>
      <c r="B48" s="61" t="s">
        <v>158</v>
      </c>
      <c r="C48" s="62">
        <f>IF('2017 Individual scores unweight'!C50="","",'2017 Individual scores unweight'!C50*'2017 matched scores weighted'!AL48)</f>
        <v>87230.577777777784</v>
      </c>
      <c r="D48" s="62">
        <f>IF('2017 Individual scores unweight'!E50="","",'2017 Individual scores unweight'!E50*'2017 matched scores weighted'!AL48)</f>
        <v>98959.058823529413</v>
      </c>
      <c r="E48" s="62">
        <f>IF('2017 Individual scores unweight'!G50="","",'2017 Individual scores unweight'!G50*'2017 matched scores weighted'!AL48)</f>
        <v>98134.400000000009</v>
      </c>
      <c r="F48" s="62">
        <f>IF('2017 Individual scores unweight'!I50="","",'2017 Individual scores unweight'!I50*'2017 matched scores weighted'!AL48)</f>
        <v>98134.400000000009</v>
      </c>
      <c r="G48" s="62">
        <f>IF('2017 Individual scores unweight'!K50="","",'2017 Individual scores unweight'!K50*'2017 matched scores weighted'!AL48)</f>
        <v>80307.516049382713</v>
      </c>
      <c r="H48" s="62">
        <f>IF('2017 Individual scores unweight'!L50="","",'2017 Individual scores unweight'!L50*'2017 matched scores weighted'!AL48)</f>
        <v>74769.066666666666</v>
      </c>
      <c r="I48" s="62">
        <f>IF('2017 Individual scores unweight'!M50="","",'2017 Individual scores unweight'!M50*'2017 matched scores weighted'!AL48)</f>
        <v>72569.976470588241</v>
      </c>
      <c r="J48" s="62">
        <f>IF('2017 Individual scores unweight'!O50="","",'2017 Individual scores unweight'!O50*'2017 matched scores weighted'!AL48)</f>
        <v>92361.788235294109</v>
      </c>
      <c r="K48" s="62">
        <f>IF('2017 Individual scores unweight'!Q50="","",'2017 Individual scores unweight'!Q50*'2017 matched scores weighted'!AL48)</f>
        <v>68538.311111111121</v>
      </c>
      <c r="L48" s="62">
        <f>IF('2017 Individual scores unweight'!S50="","",'2017 Individual scores unweight'!S50*'2017 matched scores weighted'!AL48)</f>
        <v>76116.009411764724</v>
      </c>
      <c r="M48" s="62">
        <f>IF('2017 Individual scores unweight'!AE50="","",'2017 Individual scores unweight'!AE50*'2017 matched scores weighted'!AL48)</f>
        <v>60230.637037037028</v>
      </c>
      <c r="N48" s="62">
        <f>IF('2017 Individual scores unweight'!AF50="","",'2017 Individual scores unweight'!AF50*'2017 matched scores weighted'!AL48)</f>
        <v>63692.16790123457</v>
      </c>
      <c r="O48" s="62">
        <f>IF('2017 Individual scores unweight'!AG50="","",'2017 Individual scores unweight'!AG50*'2017 matched scores weighted'!AL48)</f>
        <v>60922.943209876546</v>
      </c>
      <c r="P48" s="62">
        <f>IF('2017 Individual scores unweight'!AH50="","",'2017 Individual scores unweight'!AH50*'2017 matched scores weighted'!AL48)</f>
        <v>98959.058823529413</v>
      </c>
      <c r="Q48" s="62">
        <f>IF('2017 Individual scores unweight'!AJ50="","",'2017 Individual scores unweight'!AJ50*'2017 matched scores weighted'!AL48)</f>
        <v>49067.200000000004</v>
      </c>
      <c r="R48" s="62">
        <f>IF('2017 Individual scores unweight'!AL50="","",'2017 Individual scores unweight'!AL50*'2017 matched scores weighted'!AL48)</f>
        <v>77105.600000000006</v>
      </c>
      <c r="S48" s="62">
        <f>IF('2017 Individual scores unweight'!AN50="","",'2017 Individual scores unweight'!AN50*'2017 matched scores weighted'!AL48)</f>
        <v>65972.705882352951</v>
      </c>
      <c r="T48" s="62">
        <f>IF('2017 Individual scores unweight'!AP50="","",'2017 Individual scores unweight'!AP50*'2017 matched scores weighted'!AL48)</f>
        <v>72569.976470588241</v>
      </c>
      <c r="U48" s="62">
        <f>IF('2017 Individual scores unweight'!AR50="","",'2017 Individual scores unweight'!AR50*'2017 matched scores weighted'!AL48)</f>
        <v>49067.200000000004</v>
      </c>
      <c r="V48" s="62">
        <f>IF('2017 Individual scores unweight'!AT50="","",'2017 Individual scores unweight'!AT50*'2017 matched scores weighted'!AL48)</f>
        <v>56076.800000000003</v>
      </c>
      <c r="W48" s="62">
        <f>IF('2017 Individual scores unweight'!AU50="","",'2017 Individual scores unweight'!AU50*'2017 matched scores weighted'!AL48)</f>
        <v>28384.55308641975</v>
      </c>
      <c r="X48" s="62">
        <f>IF('2017 Individual scores unweight'!AV50="","",'2017 Individual scores unweight'!AV50*'2017 matched scores weighted'!AL48)</f>
        <v>38769.145679012341</v>
      </c>
      <c r="Y48" s="62">
        <f>IF('2017 Individual scores unweight'!AW50="","",'2017 Individual scores unweight'!AW50*'2017 matched scores weighted'!AL48)</f>
        <v>60230.637037037028</v>
      </c>
      <c r="Z48" s="62">
        <f>IF('2017 Individual scores unweight'!AX50="","",'2017 Individual scores unweight'!AX50*'2017 matched scores weighted'!AL48)</f>
        <v>38076.839506172837</v>
      </c>
      <c r="AA48" s="62">
        <f>IF('2017 Individual scores unweight'!AY50="","",'2017 Individual scores unweight'!AY50*'2017 matched scores weighted'!AL48)</f>
        <v>46384.513580246916</v>
      </c>
      <c r="AB48" s="62">
        <f>IF('2017 Individual scores unweight'!AZ50="","",'2017 Individual scores unweight'!AZ50*'2017 matched scores weighted'!AL48)</f>
        <v>71946.900915032675</v>
      </c>
      <c r="AC48" s="62">
        <f>IF('2017 Individual scores unweight'!BL50="","",'2017 Individual scores unweight'!BL50*'2017 matched scores weighted'!AL48)</f>
        <v>87784.42271604939</v>
      </c>
      <c r="AD48" s="62">
        <f>IF('2017 Individual scores unweight'!BR50="","",'2017 Individual scores unweight'!BR50*'2017 matched scores weighted'!AL48)</f>
        <v>53307.575308641972</v>
      </c>
      <c r="AE48" s="62">
        <f>IF('2017 Individual scores unweight'!BS50="","",'2017 Individual scores unweight'!BS50*'2017 matched scores weighted'!AL48)</f>
        <v>34096.079012345683</v>
      </c>
      <c r="AF48" s="62">
        <f>IF('2017 Individual scores unweight'!BX50="","",'2017 Individual scores unweight'!BX50*'2017 matched scores weighted'!AL48)</f>
        <v>72461.379423868319</v>
      </c>
      <c r="AG48" s="62">
        <f>IF('2017 Individual scores unweight'!CB50="","",'2017 Individual scores unweight'!CB50*'2017 matched scores weighted'!AL48)</f>
        <v>65972.705882352951</v>
      </c>
      <c r="AH48" s="62">
        <f>IF('2017 Individual scores unweight'!CD50="","",'2017 Individual scores unweight'!CD50*'2017 matched scores weighted'!AL48)</f>
        <v>31153.777777777781</v>
      </c>
      <c r="AI48" s="62">
        <f>IF('2017 Individual scores unweight'!CF50="","",'2017 Individual scores unweight'!CF50*'2017 matched scores weighted'!AL48)</f>
        <v>39583.623529411772</v>
      </c>
      <c r="AJ48" s="62">
        <f>IF('2017 Individual scores unweight'!CH50="","",'2017 Individual scores unweight'!CH50*'2017 matched scores weighted'!AL48)</f>
        <v>43615.288888888892</v>
      </c>
      <c r="AK48" s="62">
        <f>IF('2017 Individual scores unweight'!CJ50="","",'2017 Individual scores unweight'!CJ50*'2017 matched scores weighted'!AL48)</f>
        <v>74769.066666666666</v>
      </c>
      <c r="AL48">
        <v>1121.5360000000001</v>
      </c>
      <c r="AM48">
        <v>141958.93799999999</v>
      </c>
      <c r="AN48">
        <f t="shared" si="2"/>
        <v>0.79004254032951426</v>
      </c>
    </row>
    <row r="49" spans="1:40">
      <c r="A49" s="60" t="s">
        <v>119</v>
      </c>
      <c r="B49" s="61" t="s">
        <v>159</v>
      </c>
      <c r="C49" s="62">
        <f>IF('2017 Individual scores unweight'!C51="","",'2017 Individual scores unweight'!C51*'2017 matched scores weighted'!AL49)</f>
        <v>625823</v>
      </c>
      <c r="D49" s="62">
        <f>IF('2017 Individual scores unweight'!E51="","",'2017 Individual scores unweight'!E51*'2017 matched scores weighted'!AL49)</f>
        <v>625823</v>
      </c>
      <c r="E49" s="62">
        <f>IF('2017 Individual scores unweight'!G51="","",'2017 Individual scores unweight'!G51*'2017 matched scores weighted'!AL49)</f>
        <v>625823</v>
      </c>
      <c r="F49" s="62">
        <f>IF('2017 Individual scores unweight'!I51="","",'2017 Individual scores unweight'!I51*'2017 matched scores weighted'!AL49)</f>
        <v>581121.35714285716</v>
      </c>
      <c r="G49" s="62">
        <f>IF('2017 Individual scores unweight'!K51="","",'2017 Individual scores unweight'!K51*'2017 matched scores weighted'!AL49)</f>
        <v>243375.61111111107</v>
      </c>
      <c r="H49" s="62">
        <f>IF('2017 Individual scores unweight'!L51="","",'2017 Individual scores unweight'!L51*'2017 matched scores weighted'!AL49)</f>
        <v>183321.88888888888</v>
      </c>
      <c r="I49" s="62">
        <f>IF('2017 Individual scores unweight'!M51="","",'2017 Individual scores unweight'!M51*'2017 matched scores weighted'!AL49)</f>
        <v>581121.35714285716</v>
      </c>
      <c r="J49" s="62">
        <f>IF('2017 Individual scores unweight'!O51="","",'2017 Individual scores unweight'!O51*'2017 matched scores weighted'!AL49)</f>
        <v>577682.76923076913</v>
      </c>
      <c r="K49" s="62">
        <f>IF('2017 Individual scores unweight'!Q51="","",'2017 Individual scores unweight'!Q51*'2017 matched scores weighted'!AL49)</f>
        <v>542379.93333333335</v>
      </c>
      <c r="L49" s="62">
        <f>IF('2017 Individual scores unweight'!S51="","",'2017 Individual scores unweight'!S51*'2017 matched scores weighted'!AL49)</f>
        <v>349323.01999999996</v>
      </c>
      <c r="M49" s="62">
        <f>IF('2017 Individual scores unweight'!AE51="","",'2017 Individual scores unweight'!AE51*'2017 matched scores weighted'!AL49)</f>
        <v>361586.62222222221</v>
      </c>
      <c r="N49" s="62">
        <f>IF('2017 Individual scores unweight'!AF51="","",'2017 Individual scores unweight'!AF51*'2017 matched scores weighted'!AL49)</f>
        <v>454301.14074074075</v>
      </c>
      <c r="O49" s="62">
        <f>IF('2017 Individual scores unweight'!AG51="","",'2017 Individual scores unweight'!AG51*'2017 matched scores weighted'!AL49)</f>
        <v>454301.14074074075</v>
      </c>
      <c r="P49" s="62">
        <f>IF('2017 Individual scores unweight'!AH51="","",'2017 Individual scores unweight'!AH51*'2017 matched scores weighted'!AL49)</f>
        <v>625823</v>
      </c>
      <c r="Q49" s="62">
        <f>IF('2017 Individual scores unweight'!AJ51="","",'2017 Individual scores unweight'!AJ51*'2017 matched scores weighted'!AL49)</f>
        <v>581121.35714285716</v>
      </c>
      <c r="R49" s="62">
        <f>IF('2017 Individual scores unweight'!AL51="","",'2017 Individual scores unweight'!AL51*'2017 matched scores weighted'!AL49)</f>
        <v>625823</v>
      </c>
      <c r="S49" s="62">
        <f>IF('2017 Individual scores unweight'!AN51="","",'2017 Individual scores unweight'!AN51*'2017 matched scores weighted'!AL49)</f>
        <v>481402.30769230775</v>
      </c>
      <c r="T49" s="62">
        <f>IF('2017 Individual scores unweight'!AP51="","",'2017 Individual scores unweight'!AP51*'2017 matched scores weighted'!AL49)</f>
        <v>577682.76923076913</v>
      </c>
      <c r="U49" s="62">
        <f>IF('2017 Individual scores unweight'!AR51="","",'2017 Individual scores unweight'!AR51*'2017 matched scores weighted'!AL49)</f>
        <v>192560.92307692306</v>
      </c>
      <c r="V49" s="62">
        <f>IF('2017 Individual scores unweight'!AT51="","",'2017 Individual scores unweight'!AT51*'2017 matched scores weighted'!AL49)</f>
        <v>375493.8</v>
      </c>
      <c r="W49" s="62">
        <f>IF('2017 Individual scores unweight'!AU51="","",'2017 Individual scores unweight'!AU51*'2017 matched scores weighted'!AL49)</f>
        <v>319865.08888888883</v>
      </c>
      <c r="X49" s="62">
        <f>IF('2017 Individual scores unweight'!AV51="","",'2017 Individual scores unweight'!AV51*'2017 matched scores weighted'!AL49)</f>
        <v>273507.82962962962</v>
      </c>
      <c r="Y49" s="62">
        <f>IF('2017 Individual scores unweight'!AW51="","",'2017 Individual scores unweight'!AW51*'2017 matched scores weighted'!AL49)</f>
        <v>376652.73148148146</v>
      </c>
      <c r="Z49" s="62">
        <f>IF('2017 Individual scores unweight'!AX51="","",'2017 Individual scores unweight'!AX51*'2017 matched scores weighted'!AL49)</f>
        <v>343043.71851851849</v>
      </c>
      <c r="AA49" s="62">
        <f>IF('2017 Individual scores unweight'!AY51="","",'2017 Individual scores unweight'!AY51*'2017 matched scores weighted'!AL49)</f>
        <v>347679.44444444444</v>
      </c>
      <c r="AB49" s="62">
        <f>IF('2017 Individual scores unweight'!AZ51="","",'2017 Individual scores unweight'!AZ51*'2017 matched scores weighted'!AL49)</f>
        <v>462413.66111111105</v>
      </c>
      <c r="AC49" s="62">
        <f>IF('2017 Individual scores unweight'!BL51="","",'2017 Individual scores unweight'!BL51*'2017 matched scores weighted'!AL49)</f>
        <v>410737.20351377013</v>
      </c>
      <c r="AD49" s="62">
        <f>IF('2017 Individual scores unweight'!BR51="","",'2017 Individual scores unweight'!BR51*'2017 matched scores weighted'!AL49)</f>
        <v>377480.53968253965</v>
      </c>
      <c r="AE49" s="62">
        <f>IF('2017 Individual scores unweight'!BS51="","",'2017 Individual scores unweight'!BS51*'2017 matched scores weighted'!AL49)</f>
        <v>249915.29589947086</v>
      </c>
      <c r="AF49" s="62">
        <f>IF('2017 Individual scores unweight'!BX51="","",'2017 Individual scores unweight'!BX51*'2017 matched scores weighted'!AL49)</f>
        <v>449665.41481481475</v>
      </c>
      <c r="AG49" s="62">
        <f>IF('2017 Individual scores unweight'!CB51="","",'2017 Individual scores unweight'!CB51*'2017 matched scores weighted'!AL49)</f>
        <v>447016.42857142858</v>
      </c>
      <c r="AH49" s="62">
        <f>IF('2017 Individual scores unweight'!CD51="","",'2017 Individual scores unweight'!CD51*'2017 matched scores weighted'!AL49)</f>
        <v>56893</v>
      </c>
      <c r="AI49" s="62">
        <f>IF('2017 Individual scores unweight'!CF51="","",'2017 Individual scores unweight'!CF51*'2017 matched scores weighted'!AL49)</f>
        <v>125164.59999999999</v>
      </c>
      <c r="AJ49" s="62">
        <f>IF('2017 Individual scores unweight'!CH51="","",'2017 Individual scores unweight'!CH51*'2017 matched scores weighted'!AL49)</f>
        <v>433262.07692307688</v>
      </c>
      <c r="AK49" s="62">
        <f>IF('2017 Individual scores unweight'!CJ51="","",'2017 Individual scores unweight'!CJ51*'2017 matched scores weighted'!AL49)</f>
        <v>625823</v>
      </c>
      <c r="AL49">
        <v>6258.23</v>
      </c>
      <c r="AM49">
        <v>68342.707999999984</v>
      </c>
      <c r="AN49">
        <f t="shared" si="2"/>
        <v>9.1571290970793857</v>
      </c>
    </row>
    <row r="50" spans="1:40">
      <c r="A50" s="60" t="s">
        <v>127</v>
      </c>
      <c r="B50" s="61" t="s">
        <v>160</v>
      </c>
      <c r="C50" s="62">
        <f>IF('2017 Individual scores unweight'!C52="","",'2017 Individual scores unweight'!C52*'2017 matched scores weighted'!AL50)</f>
        <v>425446.40000000002</v>
      </c>
      <c r="D50" s="62">
        <f>IF('2017 Individual scores unweight'!E52="","",'2017 Individual scores unweight'!E52*'2017 matched scores weighted'!AL50)</f>
        <v>425446.40000000002</v>
      </c>
      <c r="E50" s="62">
        <f>IF('2017 Individual scores unweight'!G52="","",'2017 Individual scores unweight'!G52*'2017 matched scores weighted'!AL50)</f>
        <v>389992.53333333327</v>
      </c>
      <c r="F50" s="62">
        <f>IF('2017 Individual scores unweight'!I52="","",'2017 Individual scores unweight'!I52*'2017 matched scores weighted'!AL50)</f>
        <v>425446.40000000002</v>
      </c>
      <c r="G50" s="62">
        <f>IF('2017 Individual scores unweight'!K52="","",'2017 Individual scores unweight'!K52*'2017 matched scores weighted'!AL50)</f>
        <v>378174.57777777774</v>
      </c>
      <c r="H50" s="62">
        <f>IF('2017 Individual scores unweight'!L52="","",'2017 Individual scores unweight'!L52*'2017 matched scores weighted'!AL50)</f>
        <v>248177.06666666665</v>
      </c>
      <c r="I50" s="62">
        <f>IF('2017 Individual scores unweight'!M52="","",'2017 Individual scores unweight'!M52*'2017 matched scores weighted'!AL50)</f>
        <v>392719.75384615385</v>
      </c>
      <c r="J50" s="62">
        <f>IF('2017 Individual scores unweight'!O52="","",'2017 Individual scores unweight'!O52*'2017 matched scores weighted'!AL50)</f>
        <v>425446.40000000002</v>
      </c>
      <c r="K50" s="62">
        <f>IF('2017 Individual scores unweight'!Q52="","",'2017 Individual scores unweight'!Q52*'2017 matched scores weighted'!AL50)</f>
        <v>425446.40000000002</v>
      </c>
      <c r="L50" s="62">
        <f>IF('2017 Individual scores unweight'!S52="","",'2017 Individual scores unweight'!S52*'2017 matched scores weighted'!AL50)</f>
        <v>379629.09538461536</v>
      </c>
      <c r="M50" s="62">
        <f>IF('2017 Individual scores unweight'!AE52="","",'2017 Individual scores unweight'!AE52*'2017 matched scores weighted'!AL50)</f>
        <v>232722.81709401711</v>
      </c>
      <c r="N50" s="62">
        <f>IF('2017 Individual scores unweight'!AF52="","",'2017 Individual scores unweight'!AF52*'2017 matched scores weighted'!AL50)</f>
        <v>283630.93333333329</v>
      </c>
      <c r="O50" s="62">
        <f>IF('2017 Individual scores unweight'!AG52="","",'2017 Individual scores unweight'!AG52*'2017 matched scores weighted'!AL50)</f>
        <v>258176.8752136752</v>
      </c>
      <c r="P50" s="62">
        <f>IF('2017 Individual scores unweight'!AH52="","",'2017 Individual scores unweight'!AH52*'2017 matched scores weighted'!AL50)</f>
        <v>425446.40000000002</v>
      </c>
      <c r="Q50" s="62">
        <f>IF('2017 Individual scores unweight'!AJ52="","",'2017 Individual scores unweight'!AJ52*'2017 matched scores weighted'!AL50)</f>
        <v>425446.40000000002</v>
      </c>
      <c r="R50" s="62">
        <f>IF('2017 Individual scores unweight'!AL52="","",'2017 Individual scores unweight'!AL52*'2017 matched scores weighted'!AL50)</f>
        <v>392719.75384615385</v>
      </c>
      <c r="S50" s="62">
        <f>IF('2017 Individual scores unweight'!AN52="","",'2017 Individual scores unweight'!AN52*'2017 matched scores weighted'!AL50)</f>
        <v>354538.66666666669</v>
      </c>
      <c r="T50" s="62">
        <f>IF('2017 Individual scores unweight'!AP52="","",'2017 Individual scores unweight'!AP52*'2017 matched scores weighted'!AL50)</f>
        <v>392719.75384615385</v>
      </c>
      <c r="U50" s="62">
        <f>IF('2017 Individual scores unweight'!AR52="","",'2017 Individual scores unweight'!AR52*'2017 matched scores weighted'!AL50)</f>
        <v>309415.56363636366</v>
      </c>
      <c r="V50" s="62">
        <f>IF('2017 Individual scores unweight'!AT52="","",'2017 Individual scores unweight'!AT52*'2017 matched scores weighted'!AL50)</f>
        <v>330902.75555555552</v>
      </c>
      <c r="W50" s="62">
        <f>IF('2017 Individual scores unweight'!AU52="","",'2017 Individual scores unweight'!AU52*'2017 matched scores weighted'!AL50)</f>
        <v>243631.69914529915</v>
      </c>
      <c r="X50" s="62">
        <f>IF('2017 Individual scores unweight'!AV52="","",'2017 Individual scores unweight'!AV52*'2017 matched scores weighted'!AL50)</f>
        <v>207268.75897435899</v>
      </c>
      <c r="Y50" s="62">
        <f>IF('2017 Individual scores unweight'!AW52="","",'2017 Individual scores unweight'!AW52*'2017 matched scores weighted'!AL50)</f>
        <v>359993.10769230768</v>
      </c>
      <c r="Z50" s="62">
        <f>IF('2017 Individual scores unweight'!AX52="","",'2017 Individual scores unweight'!AX52*'2017 matched scores weighted'!AL50)</f>
        <v>265449.46324786323</v>
      </c>
      <c r="AA50" s="62">
        <f>IF('2017 Individual scores unweight'!AY52="","",'2017 Individual scores unweight'!AY52*'2017 matched scores weighted'!AL50)</f>
        <v>279994.63931623934</v>
      </c>
      <c r="AB50" s="62">
        <f>IF('2017 Individual scores unweight'!AZ52="","",'2017 Individual scores unweight'!AZ52*'2017 matched scores weighted'!AL50)</f>
        <v>399265.0830769231</v>
      </c>
      <c r="AC50" s="62">
        <f>IF('2017 Individual scores unweight'!BL52="","",'2017 Individual scores unweight'!BL52*'2017 matched scores weighted'!AL50)</f>
        <v>308781.96695156692</v>
      </c>
      <c r="AD50" s="62">
        <f>IF('2017 Individual scores unweight'!BR52="","",'2017 Individual scores unweight'!BR52*'2017 matched scores weighted'!AL50)</f>
        <v>290903.52136752137</v>
      </c>
      <c r="AE50" s="62">
        <f>IF('2017 Individual scores unweight'!BS52="","",'2017 Individual scores unweight'!BS52*'2017 matched scores weighted'!AL50)</f>
        <v>214541.34700854699</v>
      </c>
      <c r="AF50" s="62">
        <f>IF('2017 Individual scores unweight'!BX52="","",'2017 Individual scores unweight'!BX52*'2017 matched scores weighted'!AL50)</f>
        <v>345447.93162393162</v>
      </c>
      <c r="AG50" s="62">
        <f>IF('2017 Individual scores unweight'!CB52="","",'2017 Individual scores unweight'!CB52*'2017 matched scores weighted'!AL50)</f>
        <v>389992.53333333327</v>
      </c>
      <c r="AH50" s="62">
        <f>IF('2017 Individual scores unweight'!CD52="","",'2017 Individual scores unweight'!CD52*'2017 matched scores weighted'!AL50)</f>
        <v>348092.50909090915</v>
      </c>
      <c r="AI50" s="62">
        <f>IF('2017 Individual scores unweight'!CF52="","",'2017 Individual scores unweight'!CF52*'2017 matched scores weighted'!AL50)</f>
        <v>309415.56363636366</v>
      </c>
      <c r="AJ50" s="62">
        <f>IF('2017 Individual scores unweight'!CH52="","",'2017 Individual scores unweight'!CH52*'2017 matched scores weighted'!AL50)</f>
        <v>386769.45454545453</v>
      </c>
      <c r="AK50" s="62">
        <f>IF('2017 Individual scores unweight'!CJ52="","",'2017 Individual scores unweight'!CJ52*'2017 matched scores weighted'!AL50)</f>
        <v>389992.53333333327</v>
      </c>
      <c r="AL50">
        <v>4254.4639999999999</v>
      </c>
      <c r="AM50">
        <v>141958.93799999999</v>
      </c>
      <c r="AN50">
        <f t="shared" si="2"/>
        <v>2.9969680387437103</v>
      </c>
    </row>
    <row r="51" spans="1:40">
      <c r="A51" s="60" t="s">
        <v>110</v>
      </c>
      <c r="B51" s="61" t="s">
        <v>161</v>
      </c>
      <c r="C51" s="62">
        <f>IF('2017 Individual scores unweight'!C53="","",'2017 Individual scores unweight'!C53*'2017 matched scores weighted'!AL51)</f>
        <v>536785.07272727264</v>
      </c>
      <c r="D51" s="62">
        <f>IF('2017 Individual scores unweight'!E53="","",'2017 Individual scores unweight'!E53*'2017 matched scores weighted'!AL51)</f>
        <v>690152.23636363645</v>
      </c>
      <c r="E51" s="62">
        <f>IF('2017 Individual scores unweight'!G53="","",'2017 Individual scores unweight'!G53*'2017 matched scores weighted'!AL51)</f>
        <v>690152.23636363645</v>
      </c>
      <c r="F51" s="62">
        <f>IF('2017 Individual scores unweight'!I53="","",'2017 Individual scores unweight'!I53*'2017 matched scores weighted'!AL51)</f>
        <v>506111.63999999996</v>
      </c>
      <c r="G51" s="62">
        <f>IF('2017 Individual scores unweight'!K53="","",'2017 Individual scores unweight'!K53*'2017 matched scores weighted'!AL51)</f>
        <v>614415.36543209874</v>
      </c>
      <c r="H51" s="62">
        <f>IF('2017 Individual scores unweight'!L53="","",'2017 Individual scores unweight'!L53*'2017 matched scores weighted'!AL51)</f>
        <v>390518.24074074073</v>
      </c>
      <c r="I51" s="62">
        <f>IF('2017 Individual scores unweight'!M53="","",'2017 Individual scores unweight'!M53*'2017 matched scores weighted'!AL51)</f>
        <v>316319.77499999997</v>
      </c>
      <c r="J51" s="62">
        <f>IF('2017 Individual scores unweight'!O53="","",'2017 Individual scores unweight'!O53*'2017 matched scores weighted'!AL51)</f>
        <v>759167.46</v>
      </c>
      <c r="K51" s="62">
        <f>IF('2017 Individual scores unweight'!Q53="","",'2017 Individual scores unweight'!Q53*'2017 matched scores weighted'!AL51)</f>
        <v>562346.2666666666</v>
      </c>
      <c r="L51" s="62">
        <f>IF('2017 Individual scores unweight'!S53="","",'2017 Individual scores unweight'!S53*'2017 matched scores weighted'!AL51)</f>
        <v>508576.4694155844</v>
      </c>
      <c r="M51" s="62">
        <f>IF('2017 Individual scores unweight'!AE53="","",'2017 Individual scores unweight'!AE53*'2017 matched scores weighted'!AL51)</f>
        <v>656070.64444444433</v>
      </c>
      <c r="N51" s="62">
        <f>IF('2017 Individual scores unweight'!AF53="","",'2017 Individual scores unweight'!AF53*'2017 matched scores weighted'!AL51)</f>
        <v>583173.90617283946</v>
      </c>
      <c r="O51" s="62">
        <f>IF('2017 Individual scores unweight'!AG53="","",'2017 Individual scores unweight'!AG53*'2017 matched scores weighted'!AL51)</f>
        <v>574061.81388888892</v>
      </c>
      <c r="P51" s="62">
        <f>IF('2017 Individual scores unweight'!AH53="","",'2017 Individual scores unweight'!AH53*'2017 matched scores weighted'!AL51)</f>
        <v>590463.57999999996</v>
      </c>
      <c r="Q51" s="62">
        <f>IF('2017 Individual scores unweight'!AJ53="","",'2017 Individual scores unweight'!AJ53*'2017 matched scores weighted'!AL51)</f>
        <v>527199.625</v>
      </c>
      <c r="R51" s="62">
        <f>IF('2017 Individual scores unweight'!AL53="","",'2017 Individual scores unweight'!AL53*'2017 matched scores weighted'!AL51)</f>
        <v>421759.69999999995</v>
      </c>
      <c r="S51" s="62">
        <f>IF('2017 Individual scores unweight'!AN53="","",'2017 Individual scores unweight'!AN53*'2017 matched scores weighted'!AL51)</f>
        <v>140586.56666666665</v>
      </c>
      <c r="T51" s="62">
        <f>IF('2017 Individual scores unweight'!AP53="","",'2017 Individual scores unweight'!AP53*'2017 matched scores weighted'!AL51)</f>
        <v>281173.1333333333</v>
      </c>
      <c r="U51" s="62">
        <f>IF('2017 Individual scores unweight'!AR53="","",'2017 Individual scores unweight'!AR53*'2017 matched scores weighted'!AL51)</f>
        <v>120502.77142857142</v>
      </c>
      <c r="V51" s="62">
        <f>IF('2017 Individual scores unweight'!AT53="","",'2017 Individual scores unweight'!AT53*'2017 matched scores weighted'!AL51)</f>
        <v>487366.76444444444</v>
      </c>
      <c r="W51" s="62">
        <f>IF('2017 Individual scores unweight'!AU53="","",'2017 Individual scores unweight'!AU53*'2017 matched scores weighted'!AL51)</f>
        <v>487366.76444444444</v>
      </c>
      <c r="X51" s="62">
        <f>IF('2017 Individual scores unweight'!AV53="","",'2017 Individual scores unweight'!AV53*'2017 matched scores weighted'!AL51)</f>
        <v>552973.82888888882</v>
      </c>
      <c r="Y51" s="62">
        <f>IF('2017 Individual scores unweight'!AW53="","",'2017 Individual scores unweight'!AW53*'2017 matched scores weighted'!AL51)</f>
        <v>615903.05396825389</v>
      </c>
      <c r="Z51" s="62">
        <f>IF('2017 Individual scores unweight'!AX53="","",'2017 Individual scores unweight'!AX53*'2017 matched scores weighted'!AL51)</f>
        <v>697725.92345679004</v>
      </c>
      <c r="AA51" s="62">
        <f>IF('2017 Individual scores unweight'!AY53="","",'2017 Individual scores unweight'!AY53*'2017 matched scores weighted'!AL51)</f>
        <v>508789.47936507931</v>
      </c>
      <c r="AB51" s="62">
        <f>IF('2017 Individual scores unweight'!AZ53="","",'2017 Individual scores unweight'!AZ53*'2017 matched scores weighted'!AL51)</f>
        <v>261089.33809523808</v>
      </c>
      <c r="AC51" s="62">
        <f>IF('2017 Individual scores unweight'!BL53="","",'2017 Individual scores unweight'!BL53*'2017 matched scores weighted'!AL51)</f>
        <v>580868.66516386089</v>
      </c>
      <c r="AD51" s="62">
        <f>IF('2017 Individual scores unweight'!BR53="","",'2017 Individual scores unweight'!BR53*'2017 matched scores weighted'!AL51)</f>
        <v>496739.20222222217</v>
      </c>
      <c r="AE51" s="62">
        <f>IF('2017 Individual scores unweight'!BS53="","",'2017 Individual scores unweight'!BS53*'2017 matched scores weighted'!AL51)</f>
        <v>316319.77499999997</v>
      </c>
      <c r="AF51" s="62">
        <f>IF('2017 Individual scores unweight'!BX53="","",'2017 Individual scores unweight'!BX53*'2017 matched scores weighted'!AL51)</f>
        <v>673111.44040404027</v>
      </c>
      <c r="AG51" s="62">
        <f>IF('2017 Individual scores unweight'!CB53="","",'2017 Individual scores unweight'!CB53*'2017 matched scores weighted'!AL51)</f>
        <v>468621.88888888888</v>
      </c>
      <c r="AH51" s="62">
        <f>IF('2017 Individual scores unweight'!CD53="","",'2017 Individual scores unweight'!CD53*'2017 matched scores weighted'!AL51)</f>
        <v>281173.1333333333</v>
      </c>
      <c r="AI51" s="62">
        <f>IF('2017 Individual scores unweight'!CF53="","",'2017 Individual scores unweight'!CF53*'2017 matched scores weighted'!AL51)</f>
        <v>281173.1333333333</v>
      </c>
      <c r="AJ51" s="62">
        <f>IF('2017 Individual scores unweight'!CH53="","",'2017 Individual scores unweight'!CH53*'2017 matched scores weighted'!AL51)</f>
        <v>527199.625</v>
      </c>
      <c r="AK51" s="62">
        <f>IF('2017 Individual scores unweight'!CJ53="","",'2017 Individual scores unweight'!CJ53*'2017 matched scores weighted'!AL51)</f>
        <v>536785.07272727264</v>
      </c>
      <c r="AL51">
        <v>8435.1939999999995</v>
      </c>
      <c r="AM51">
        <v>549861.57000000007</v>
      </c>
      <c r="AN51">
        <f t="shared" si="2"/>
        <v>1.5340577447520107</v>
      </c>
    </row>
    <row r="52" spans="1:40">
      <c r="A52" s="60" t="s">
        <v>119</v>
      </c>
      <c r="B52" s="61" t="s">
        <v>162</v>
      </c>
      <c r="C52" s="62">
        <f>IF('2017 Individual scores unweight'!C54="","",'2017 Individual scores unweight'!C54*'2017 matched scores weighted'!AL52)</f>
        <v>409802.2</v>
      </c>
      <c r="D52" s="62">
        <f>IF('2017 Individual scores unweight'!E54="","",'2017 Individual scores unweight'!E54*'2017 matched scores weighted'!AL52)</f>
        <v>409802.2</v>
      </c>
      <c r="E52" s="62">
        <f>IF('2017 Individual scores unweight'!G54="","",'2017 Individual scores unweight'!G54*'2017 matched scores weighted'!AL52)</f>
        <v>409802.2</v>
      </c>
      <c r="F52" s="62">
        <f>IF('2017 Individual scores unweight'!I54="","",'2017 Individual scores unweight'!I54*'2017 matched scores weighted'!AL52)</f>
        <v>378278.95384615386</v>
      </c>
      <c r="G52" s="62">
        <f>IF('2017 Individual scores unweight'!K54="","",'2017 Individual scores unweight'!K54*'2017 matched scores weighted'!AL52)</f>
        <v>140103.31623931619</v>
      </c>
      <c r="H52" s="62">
        <f>IF('2017 Individual scores unweight'!L54="","",'2017 Individual scores unweight'!L54*'2017 matched scores weighted'!AL52)</f>
        <v>262693.71794871794</v>
      </c>
      <c r="I52" s="62">
        <f>IF('2017 Individual scores unweight'!M54="","",'2017 Individual scores unweight'!M54*'2017 matched scores weighted'!AL52)</f>
        <v>341501.83333333337</v>
      </c>
      <c r="J52" s="62">
        <f>IF('2017 Individual scores unweight'!O54="","",'2017 Individual scores unweight'!O54*'2017 matched scores weighted'!AL52)</f>
        <v>346755.70769230765</v>
      </c>
      <c r="K52" s="62">
        <f>IF('2017 Individual scores unweight'!Q54="","",'2017 Individual scores unweight'!Q54*'2017 matched scores weighted'!AL52)</f>
        <v>409802.2</v>
      </c>
      <c r="L52" s="62">
        <f>IF('2017 Individual scores unweight'!S54="","",'2017 Individual scores unweight'!S54*'2017 matched scores weighted'!AL52)</f>
        <v>276353.79128205124</v>
      </c>
      <c r="M52" s="62">
        <f>IF('2017 Individual scores unweight'!AE54="","",'2017 Individual scores unweight'!AE54*'2017 matched scores weighted'!AL52)</f>
        <v>235946.72121212119</v>
      </c>
      <c r="N52" s="62">
        <f>IF('2017 Individual scores unweight'!AF54="","",'2017 Individual scores unweight'!AF54*'2017 matched scores weighted'!AL52)</f>
        <v>255688.55213675209</v>
      </c>
      <c r="O52" s="62">
        <f>IF('2017 Individual scores unweight'!AG54="","",'2017 Individual scores unweight'!AG54*'2017 matched scores weighted'!AL52)</f>
        <v>280790.39629629627</v>
      </c>
      <c r="P52" s="62">
        <f>IF('2017 Individual scores unweight'!AH54="","",'2017 Individual scores unweight'!AH54*'2017 matched scores weighted'!AL52)</f>
        <v>409802.2</v>
      </c>
      <c r="Q52" s="62">
        <f>IF('2017 Individual scores unweight'!AJ54="","",'2017 Individual scores unweight'!AJ54*'2017 matched scores weighted'!AL52)</f>
        <v>409802.2</v>
      </c>
      <c r="R52" s="62">
        <f>IF('2017 Individual scores unweight'!AL54="","",'2017 Individual scores unweight'!AL54*'2017 matched scores weighted'!AL52)</f>
        <v>409802.2</v>
      </c>
      <c r="S52" s="62">
        <f>IF('2017 Individual scores unweight'!AN54="","",'2017 Individual scores unweight'!AN54*'2017 matched scores weighted'!AL52)</f>
        <v>375652.0166666666</v>
      </c>
      <c r="T52" s="62">
        <f>IF('2017 Individual scores unweight'!AP54="","",'2017 Individual scores unweight'!AP54*'2017 matched scores weighted'!AL52)</f>
        <v>375652.0166666666</v>
      </c>
      <c r="U52" s="62">
        <f>IF('2017 Individual scores unweight'!AR54="","",'2017 Individual scores unweight'!AR54*'2017 matched scores weighted'!AL52)</f>
        <v>273201.46666666662</v>
      </c>
      <c r="V52" s="62">
        <f>IF('2017 Individual scores unweight'!AT54="","",'2017 Individual scores unweight'!AT54*'2017 matched scores weighted'!AL52)</f>
        <v>311729.87863247865</v>
      </c>
      <c r="W52" s="62">
        <f>IF('2017 Individual scores unweight'!AU54="","",'2017 Individual scores unweight'!AU54*'2017 matched scores weighted'!AL52)</f>
        <v>231170.47179487176</v>
      </c>
      <c r="X52" s="62">
        <f>IF('2017 Individual scores unweight'!AV54="","",'2017 Individual scores unweight'!AV54*'2017 matched scores weighted'!AL52)</f>
        <v>192642.05982905981</v>
      </c>
      <c r="Y52" s="62">
        <f>IF('2017 Individual scores unweight'!AW54="","",'2017 Individual scores unweight'!AW54*'2017 matched scores weighted'!AL52)</f>
        <v>269407.00185185188</v>
      </c>
      <c r="Z52" s="62">
        <f>IF('2017 Individual scores unweight'!AX54="","",'2017 Individual scores unweight'!AX54*'2017 matched scores weighted'!AL52)</f>
        <v>246932.09487179486</v>
      </c>
      <c r="AA52" s="62">
        <f>IF('2017 Individual scores unweight'!AY54="","",'2017 Individual scores unweight'!AY54*'2017 matched scores weighted'!AL52)</f>
        <v>253937.26068376066</v>
      </c>
      <c r="AB52" s="62">
        <f>IF('2017 Individual scores unweight'!AZ54="","",'2017 Individual scores unweight'!AZ54*'2017 matched scores weighted'!AL52)</f>
        <v>384303.39644444449</v>
      </c>
      <c r="AC52" s="62">
        <f>IF('2017 Individual scores unweight'!BL54="","",'2017 Individual scores unweight'!BL54*'2017 matched scores weighted'!AL52)</f>
        <v>306730.73757575755</v>
      </c>
      <c r="AD52" s="62">
        <f>IF('2017 Individual scores unweight'!BR54="","",'2017 Individual scores unweight'!BR54*'2017 matched scores weighted'!AL52)</f>
        <v>265612.53703703702</v>
      </c>
      <c r="AE52" s="62">
        <f>IF('2017 Individual scores unweight'!BS54="","",'2017 Individual scores unweight'!BS54*'2017 matched scores weighted'!AL52)</f>
        <v>189119.57588383838</v>
      </c>
      <c r="AF52" s="62">
        <f>IF('2017 Individual scores unweight'!BX54="","",'2017 Individual scores unweight'!BX54*'2017 matched scores weighted'!AL52)</f>
        <v>345296.29814814811</v>
      </c>
      <c r="AG52" s="62">
        <f>IF('2017 Individual scores unweight'!CB54="","",'2017 Individual scores unweight'!CB54*'2017 matched scores weighted'!AL52)</f>
        <v>372547.45454545453</v>
      </c>
      <c r="AH52" s="62">
        <f>IF('2017 Individual scores unweight'!CD54="","",'2017 Individual scores unweight'!CD54*'2017 matched scores weighted'!AL52)</f>
        <v>273201.46666666662</v>
      </c>
      <c r="AI52" s="62">
        <f>IF('2017 Individual scores unweight'!CF54="","",'2017 Individual scores unweight'!CF54*'2017 matched scores weighted'!AL52)</f>
        <v>273201.46666666662</v>
      </c>
      <c r="AJ52" s="62">
        <f>IF('2017 Individual scores unweight'!CH54="","",'2017 Individual scores unweight'!CH54*'2017 matched scores weighted'!AL52)</f>
        <v>372547.45454545453</v>
      </c>
      <c r="AK52" s="62">
        <f>IF('2017 Individual scores unweight'!CJ54="","",'2017 Individual scores unweight'!CJ54*'2017 matched scores weighted'!AL52)</f>
        <v>409802.2</v>
      </c>
      <c r="AL52">
        <v>4098.0219999999999</v>
      </c>
      <c r="AM52">
        <v>68342.707999999984</v>
      </c>
      <c r="AN52">
        <f t="shared" si="2"/>
        <v>5.9962827343628247</v>
      </c>
    </row>
    <row r="53" spans="1:40">
      <c r="A53" s="60" t="s">
        <v>119</v>
      </c>
      <c r="B53" s="61" t="s">
        <v>163</v>
      </c>
      <c r="C53" s="62">
        <f>IF('2017 Individual scores unweight'!C55="","",'2017 Individual scores unweight'!C55*'2017 matched scores weighted'!AL53)</f>
        <v>104443.69999999998</v>
      </c>
      <c r="D53" s="62">
        <f>IF('2017 Individual scores unweight'!E55="","",'2017 Individual scores unweight'!E55*'2017 matched scores weighted'!AL53)</f>
        <v>104443.69999999998</v>
      </c>
      <c r="E53" s="62">
        <f>IF('2017 Individual scores unweight'!G55="","",'2017 Individual scores unweight'!G55*'2017 matched scores weighted'!AL53)</f>
        <v>104443.69999999998</v>
      </c>
      <c r="F53" s="62">
        <f>IF('2017 Individual scores unweight'!I55="","",'2017 Individual scores unweight'!I55*'2017 matched scores weighted'!AL53)</f>
        <v>74602.642857142855</v>
      </c>
      <c r="G53" s="62">
        <f>IF('2017 Individual scores unweight'!K55="","",'2017 Individual scores unweight'!K55*'2017 matched scores weighted'!AL53)</f>
        <v>46004.963095238098</v>
      </c>
      <c r="H53" s="62">
        <f>IF('2017 Individual scores unweight'!L55="","",'2017 Individual scores unweight'!L55*'2017 matched scores weighted'!AL53)</f>
        <v>67142.378571428562</v>
      </c>
      <c r="I53" s="62">
        <f>IF('2017 Individual scores unweight'!M55="","",'2017 Individual scores unweight'!M55*'2017 matched scores weighted'!AL53)</f>
        <v>67142.378571428577</v>
      </c>
      <c r="J53" s="62">
        <f>IF('2017 Individual scores unweight'!O55="","",'2017 Individual scores unweight'!O55*'2017 matched scores weighted'!AL53)</f>
        <v>56238.915384615379</v>
      </c>
      <c r="K53" s="62">
        <f>IF('2017 Individual scores unweight'!Q55="","",'2017 Individual scores unweight'!Q55*'2017 matched scores weighted'!AL53)</f>
        <v>89523.171428571412</v>
      </c>
      <c r="L53" s="62">
        <f>IF('2017 Individual scores unweight'!S55="","",'2017 Individual scores unweight'!S55*'2017 matched scores weighted'!AL53)</f>
        <v>59337.794395604396</v>
      </c>
      <c r="M53" s="62">
        <f>IF('2017 Individual scores unweight'!AE55="","",'2017 Individual scores unweight'!AE55*'2017 matched scores weighted'!AL53)</f>
        <v>35707.247863247852</v>
      </c>
      <c r="N53" s="62">
        <f>IF('2017 Individual scores unweight'!AF55="","",'2017 Individual scores unweight'!AF55*'2017 matched scores weighted'!AL53)</f>
        <v>48077.258730158726</v>
      </c>
      <c r="O53" s="62">
        <f>IF('2017 Individual scores unweight'!AG55="","",'2017 Individual scores unweight'!AG55*'2017 matched scores weighted'!AL53)</f>
        <v>42689.290079365077</v>
      </c>
      <c r="P53" s="62">
        <f>IF('2017 Individual scores unweight'!AH55="","",'2017 Individual scores unweight'!AH55*'2017 matched scores weighted'!AL53)</f>
        <v>96983.435714285704</v>
      </c>
      <c r="Q53" s="62">
        <f>IF('2017 Individual scores unweight'!AJ55="","",'2017 Individual scores unweight'!AJ55*'2017 matched scores weighted'!AL53)</f>
        <v>94948.818181818177</v>
      </c>
      <c r="R53" s="62">
        <f>IF('2017 Individual scores unweight'!AL55="","",'2017 Individual scores unweight'!AL55*'2017 matched scores weighted'!AL53)</f>
        <v>104443.69999999998</v>
      </c>
      <c r="S53" s="62">
        <f>IF('2017 Individual scores unweight'!AN55="","",'2017 Individual scores unweight'!AN55*'2017 matched scores weighted'!AL53)</f>
        <v>80341.307692307702</v>
      </c>
      <c r="T53" s="62">
        <f>IF('2017 Individual scores unweight'!AP55="","",'2017 Individual scores unweight'!AP55*'2017 matched scores weighted'!AL53)</f>
        <v>48204.784615384611</v>
      </c>
      <c r="U53" s="62">
        <f>IF('2017 Individual scores unweight'!AR55="","",'2017 Individual scores unweight'!AR55*'2017 matched scores weighted'!AL53)</f>
        <v>24102.392307692306</v>
      </c>
      <c r="V53" s="62">
        <f>IF('2017 Individual scores unweight'!AT55="","",'2017 Individual scores unweight'!AT55*'2017 matched scores weighted'!AL53)</f>
        <v>58853.196031746018</v>
      </c>
      <c r="W53" s="62">
        <f>IF('2017 Individual scores unweight'!AU55="","",'2017 Individual scores unweight'!AU55*'2017 matched scores weighted'!AL53)</f>
        <v>37301.321428571428</v>
      </c>
      <c r="X53" s="62">
        <f>IF('2017 Individual scores unweight'!AV55="","",'2017 Individual scores unweight'!AV55*'2017 matched scores weighted'!AL53)</f>
        <v>30797.501282051278</v>
      </c>
      <c r="Y53" s="62">
        <f>IF('2017 Individual scores unweight'!AW55="","",'2017 Individual scores unweight'!AW55*'2017 matched scores weighted'!AL53)</f>
        <v>33525.138271604934</v>
      </c>
      <c r="Z53" s="62">
        <f>IF('2017 Individual scores unweight'!AX55="","",'2017 Individual scores unweight'!AX55*'2017 matched scores weighted'!AL53)</f>
        <v>52636.309126984117</v>
      </c>
      <c r="AA53" s="62">
        <f>IF('2017 Individual scores unweight'!AY55="","",'2017 Individual scores unweight'!AY55*'2017 matched scores weighted'!AL53)</f>
        <v>53050.768253968243</v>
      </c>
      <c r="AB53" s="62">
        <f>IF('2017 Individual scores unweight'!AZ55="","",'2017 Individual scores unweight'!AZ55*'2017 matched scores weighted'!AL53)</f>
        <v>52221.849999999991</v>
      </c>
      <c r="AC53" s="62">
        <f>IF('2017 Individual scores unweight'!BL55="","",'2017 Individual scores unweight'!BL55*'2017 matched scores weighted'!AL53)</f>
        <v>68290.11153846154</v>
      </c>
      <c r="AD53" s="62">
        <f>IF('2017 Individual scores unweight'!BR55="","",'2017 Individual scores unweight'!BR55*'2017 matched scores weighted'!AL53)</f>
        <v>9118.100793650794</v>
      </c>
      <c r="AE53" s="62">
        <f>IF('2017 Individual scores unweight'!BS55="","",'2017 Individual scores unweight'!BS55*'2017 matched scores weighted'!AL53)</f>
        <v>25225.489592352089</v>
      </c>
      <c r="AF53" s="62">
        <f>IF('2017 Individual scores unweight'!BX55="","",'2017 Individual scores unweight'!BX55*'2017 matched scores weighted'!AL53)</f>
        <v>69490.980291005282</v>
      </c>
      <c r="AG53" s="62">
        <f>IF('2017 Individual scores unweight'!CB55="","",'2017 Individual scores unweight'!CB55*'2017 matched scores weighted'!AL53)</f>
        <v>59682.114285714277</v>
      </c>
      <c r="AH53" s="62">
        <f>IF('2017 Individual scores unweight'!CD55="","",'2017 Individual scores unweight'!CD55*'2017 matched scores weighted'!AL53)</f>
        <v>52221.849999999991</v>
      </c>
      <c r="AI53" s="62">
        <f>IF('2017 Individual scores unweight'!CF55="","",'2017 Individual scores unweight'!CF55*'2017 matched scores weighted'!AL53)</f>
        <v>37979.527272727275</v>
      </c>
      <c r="AJ53" s="62">
        <f>IF('2017 Individual scores unweight'!CH55="","",'2017 Individual scores unweight'!CH55*'2017 matched scores weighted'!AL53)</f>
        <v>16068.261538461536</v>
      </c>
      <c r="AK53" s="62">
        <f>IF('2017 Individual scores unweight'!CJ55="","",'2017 Individual scores unweight'!CJ55*'2017 matched scores weighted'!AL53)</f>
        <v>67142.378571428577</v>
      </c>
      <c r="AL53">
        <v>1044.4369999999999</v>
      </c>
      <c r="AM53">
        <v>68342.707999999984</v>
      </c>
      <c r="AN53">
        <f t="shared" si="2"/>
        <v>1.5282347313483688</v>
      </c>
    </row>
    <row r="54" spans="1:40">
      <c r="A54" s="60" t="s">
        <v>122</v>
      </c>
      <c r="B54" s="61" t="s">
        <v>164</v>
      </c>
      <c r="C54" s="62">
        <f>IF('2017 Individual scores unweight'!C56="","",'2017 Individual scores unweight'!C56*'2017 matched scores weighted'!AL54)</f>
        <v>3404481.1</v>
      </c>
      <c r="D54" s="62">
        <f>IF('2017 Individual scores unweight'!E56="","",'2017 Individual scores unweight'!E56*'2017 matched scores weighted'!AL54)</f>
        <v>3404481.1</v>
      </c>
      <c r="E54" s="62">
        <f>IF('2017 Individual scores unweight'!G56="","",'2017 Individual scores unweight'!G56*'2017 matched scores weighted'!AL54)</f>
        <v>2188594.9928571433</v>
      </c>
      <c r="F54" s="62">
        <f>IF('2017 Individual scores unweight'!I56="","",'2017 Individual scores unweight'!I56*'2017 matched scores weighted'!AL54)</f>
        <v>1945417.7714285713</v>
      </c>
      <c r="G54" s="62">
        <f>IF('2017 Individual scores unweight'!K56="","",'2017 Individual scores unweight'!K56*'2017 matched scores weighted'!AL54)</f>
        <v>2296673.7579365079</v>
      </c>
      <c r="H54" s="62">
        <f>IF('2017 Individual scores unweight'!L56="","",'2017 Individual scores unweight'!L56*'2017 matched scores weighted'!AL54)</f>
        <v>2188594.9928571428</v>
      </c>
      <c r="I54" s="62">
        <f>IF('2017 Individual scores unweight'!M56="","",'2017 Individual scores unweight'!M56*'2017 matched scores weighted'!AL54)</f>
        <v>3404481.1</v>
      </c>
      <c r="J54" s="62">
        <f>IF('2017 Individual scores unweight'!O56="","",'2017 Individual scores unweight'!O56*'2017 matched scores weighted'!AL54)</f>
        <v>2880714.7769230772</v>
      </c>
      <c r="K54" s="62">
        <f>IF('2017 Individual scores unweight'!Q56="","",'2017 Individual scores unweight'!Q56*'2017 matched scores weighted'!AL54)</f>
        <v>2553360.8250000002</v>
      </c>
      <c r="L54" s="62">
        <f>IF('2017 Individual scores unweight'!S56="","",'2017 Individual scores unweight'!S56*'2017 matched scores weighted'!AL54)</f>
        <v>2772220.3242857144</v>
      </c>
      <c r="M54" s="62">
        <f>IF('2017 Individual scores unweight'!AE56="","",'2017 Individual scores unweight'!AE56*'2017 matched scores weighted'!AL54)</f>
        <v>1903987.5781481483</v>
      </c>
      <c r="N54" s="62">
        <f>IF('2017 Individual scores unweight'!AF56="","",'2017 Individual scores unweight'!AF56*'2017 matched scores weighted'!AL54)</f>
        <v>2307481.6344444444</v>
      </c>
      <c r="O54" s="62">
        <f>IF('2017 Individual scores unweight'!AG56="","",'2017 Individual scores unweight'!AG56*'2017 matched scores weighted'!AL54)</f>
        <v>1769789.7781746034</v>
      </c>
      <c r="P54" s="62">
        <f>IF('2017 Individual scores unweight'!AH56="","",'2017 Individual scores unweight'!AH56*'2017 matched scores weighted'!AL54)</f>
        <v>3404481.1</v>
      </c>
      <c r="Q54" s="62">
        <f>IF('2017 Individual scores unweight'!AJ56="","",'2017 Individual scores unweight'!AJ56*'2017 matched scores weighted'!AL54)</f>
        <v>3120774.3416666663</v>
      </c>
      <c r="R54" s="62">
        <f>IF('2017 Individual scores unweight'!AL56="","",'2017 Individual scores unweight'!AL56*'2017 matched scores weighted'!AL54)</f>
        <v>3404481.1</v>
      </c>
      <c r="S54" s="62">
        <f>IF('2017 Individual scores unweight'!AN56="","",'2017 Individual scores unweight'!AN56*'2017 matched scores weighted'!AL54)</f>
        <v>1309415.807692308</v>
      </c>
      <c r="T54" s="62">
        <f>IF('2017 Individual scores unweight'!AP56="","",'2017 Individual scores unweight'!AP56*'2017 matched scores weighted'!AL54)</f>
        <v>2553360.8250000002</v>
      </c>
      <c r="U54" s="62">
        <f>IF('2017 Individual scores unweight'!AR56="","",'2017 Individual scores unweight'!AR56*'2017 matched scores weighted'!AL54)</f>
        <v>2837067.583333334</v>
      </c>
      <c r="V54" s="62">
        <f>IF('2017 Individual scores unweight'!AT56="","",'2017 Individual scores unweight'!AT56*'2017 matched scores weighted'!AL54)</f>
        <v>1850848.8519841272</v>
      </c>
      <c r="W54" s="62">
        <f>IF('2017 Individual scores unweight'!AU56="","",'2017 Individual scores unweight'!AU56*'2017 matched scores weighted'!AL54)</f>
        <v>1876829.3243589746</v>
      </c>
      <c r="X54" s="62">
        <f>IF('2017 Individual scores unweight'!AV56="","",'2017 Individual scores unweight'!AV56*'2017 matched scores weighted'!AL54)</f>
        <v>1789534.9371794872</v>
      </c>
      <c r="Y54" s="62">
        <f>IF('2017 Individual scores unweight'!AW56="","",'2017 Individual scores unweight'!AW56*'2017 matched scores weighted'!AL54)</f>
        <v>2472301.7511904761</v>
      </c>
      <c r="Z54" s="62">
        <f>IF('2017 Individual scores unweight'!AX56="","",'2017 Individual scores unweight'!AX56*'2017 matched scores weighted'!AL54)</f>
        <v>2337203.29484127</v>
      </c>
      <c r="AA54" s="62">
        <f>IF('2017 Individual scores unweight'!AY56="","",'2017 Individual scores unweight'!AY56*'2017 matched scores weighted'!AL54)</f>
        <v>2159323.660648148</v>
      </c>
      <c r="AB54" s="62">
        <f>IF('2017 Individual scores unweight'!AZ56="","",'2017 Individual scores unweight'!AZ56*'2017 matched scores weighted'!AL54)</f>
        <v>2778863.7672580755</v>
      </c>
      <c r="AC54" s="62">
        <f>IF('2017 Individual scores unweight'!BL56="","",'2017 Individual scores unweight'!BL56*'2017 matched scores weighted'!AL54)</f>
        <v>1773530.9661965817</v>
      </c>
      <c r="AD54" s="62">
        <f>IF('2017 Individual scores unweight'!BR56="","",'2017 Individual scores unweight'!BR56*'2017 matched scores weighted'!AL54)</f>
        <v>1818633.0662393162</v>
      </c>
      <c r="AE54" s="62">
        <f>IF('2017 Individual scores unweight'!BS56="","",'2017 Individual scores unweight'!BS56*'2017 matched scores weighted'!AL54)</f>
        <v>2159756.6685210625</v>
      </c>
      <c r="AF54" s="62">
        <f>IF('2017 Individual scores unweight'!BX56="","",'2017 Individual scores unweight'!BX56*'2017 matched scores weighted'!AL54)</f>
        <v>2697465.8451058199</v>
      </c>
      <c r="AG54" s="62">
        <f>IF('2017 Individual scores unweight'!CB56="","",'2017 Individual scores unweight'!CB56*'2017 matched scores weighted'!AL54)</f>
        <v>3161303.8785714288</v>
      </c>
      <c r="AH54" s="62">
        <f>IF('2017 Individual scores unweight'!CD56="","",'2017 Individual scores unweight'!CD56*'2017 matched scores weighted'!AL54)</f>
        <v>1945417.7714285713</v>
      </c>
      <c r="AI54" s="62">
        <f>IF('2017 Individual scores unweight'!CF56="","",'2017 Individual scores unweight'!CF56*'2017 matched scores weighted'!AL54)</f>
        <v>1215886.1071428573</v>
      </c>
      <c r="AJ54" s="62">
        <f>IF('2017 Individual scores unweight'!CH56="","",'2017 Individual scores unweight'!CH56*'2017 matched scores weighted'!AL54)</f>
        <v>2356948.4538461538</v>
      </c>
      <c r="AK54" s="62">
        <f>IF('2017 Individual scores unweight'!CJ56="","",'2017 Individual scores unweight'!CJ56*'2017 matched scores weighted'!AL54)</f>
        <v>1459063.3285714285</v>
      </c>
      <c r="AL54">
        <v>34044.811000000002</v>
      </c>
      <c r="AM54">
        <v>76658.570000000007</v>
      </c>
      <c r="AN54">
        <f t="shared" si="2"/>
        <v>44.410965401520009</v>
      </c>
    </row>
    <row r="55" spans="1:40">
      <c r="A55" s="60" t="s">
        <v>115</v>
      </c>
      <c r="B55" s="61" t="s">
        <v>165</v>
      </c>
      <c r="C55" s="62">
        <f>IF('2017 Individual scores unweight'!C57="","",'2017 Individual scores unweight'!C57*'2017 matched scores weighted'!AL55)</f>
        <v>106585.7</v>
      </c>
      <c r="D55" s="62">
        <f>IF('2017 Individual scores unweight'!E57="","",'2017 Individual scores unweight'!E57*'2017 matched scores weighted'!AL55)</f>
        <v>106585.7</v>
      </c>
      <c r="E55" s="62">
        <f>IF('2017 Individual scores unweight'!G57="","",'2017 Individual scores unweight'!G57*'2017 matched scores weighted'!AL55)</f>
        <v>106585.7</v>
      </c>
      <c r="F55" s="62">
        <f>IF('2017 Individual scores unweight'!I57="","",'2017 Individual scores unweight'!I57*'2017 matched scores weighted'!AL55)</f>
        <v>106585.7</v>
      </c>
      <c r="G55" s="62">
        <f>IF('2017 Individual scores unweight'!K57="","",'2017 Individual scores unweight'!K57*'2017 matched scores weighted'!AL55)</f>
        <v>37350.544444444444</v>
      </c>
      <c r="H55" s="62" t="str">
        <f>IF('2017 Individual scores unweight'!L57="","",'2017 Individual scores unweight'!L57*'2017 matched scores weighted'!AL55)</f>
        <v/>
      </c>
      <c r="I55" s="62">
        <f>IF('2017 Individual scores unweight'!M57="","",'2017 Individual scores unweight'!M57*'2017 matched scores weighted'!AL55)</f>
        <v>0</v>
      </c>
      <c r="J55" s="62">
        <f>IF('2017 Individual scores unweight'!O57="","",'2017 Individual scores unweight'!O57*'2017 matched scores weighted'!AL55)</f>
        <v>8198.9</v>
      </c>
      <c r="K55" s="62">
        <f>IF('2017 Individual scores unweight'!Q57="","",'2017 Individual scores unweight'!Q57*'2017 matched scores weighted'!AL55)</f>
        <v>16397.8</v>
      </c>
      <c r="L55" s="62" t="str">
        <f>IF('2017 Individual scores unweight'!S57="","",'2017 Individual scores unweight'!S57*'2017 matched scores weighted'!AL55)</f>
        <v/>
      </c>
      <c r="M55" s="62">
        <f>IF('2017 Individual scores unweight'!AE57="","",'2017 Individual scores unweight'!AE57*'2017 matched scores weighted'!AL55)</f>
        <v>54659.333333333328</v>
      </c>
      <c r="N55" s="62">
        <f>IF('2017 Individual scores unweight'!AF57="","",'2017 Individual scores unweight'!AF57*'2017 matched scores weighted'!AL55)</f>
        <v>55570.322222222218</v>
      </c>
      <c r="O55" s="62">
        <f>IF('2017 Individual scores unweight'!AG57="","",'2017 Individual scores unweight'!AG57*'2017 matched scores weighted'!AL55)</f>
        <v>39172.522222222222</v>
      </c>
      <c r="P55" s="62">
        <f>IF('2017 Individual scores unweight'!AH57="","",'2017 Individual scores unweight'!AH57*'2017 matched scores weighted'!AL55)</f>
        <v>106585.7</v>
      </c>
      <c r="Q55" s="62">
        <f>IF('2017 Individual scores unweight'!AJ57="","",'2017 Individual scores unweight'!AJ57*'2017 matched scores weighted'!AL55)</f>
        <v>16397.8</v>
      </c>
      <c r="R55" s="62">
        <f>IF('2017 Individual scores unweight'!AL57="","",'2017 Individual scores unweight'!AL57*'2017 matched scores weighted'!AL55)</f>
        <v>8198.9</v>
      </c>
      <c r="S55" s="62">
        <f>IF('2017 Individual scores unweight'!AN57="","",'2017 Individual scores unweight'!AN57*'2017 matched scores weighted'!AL55)</f>
        <v>8198.9</v>
      </c>
      <c r="T55" s="62">
        <f>IF('2017 Individual scores unweight'!AP57="","",'2017 Individual scores unweight'!AP57*'2017 matched scores weighted'!AL55)</f>
        <v>16397.8</v>
      </c>
      <c r="U55" s="62">
        <f>IF('2017 Individual scores unweight'!AR57="","",'2017 Individual scores unweight'!AR57*'2017 matched scores weighted'!AL55)</f>
        <v>0</v>
      </c>
      <c r="V55" s="62">
        <f>IF('2017 Individual scores unweight'!AT57="","",'2017 Individual scores unweight'!AT57*'2017 matched scores weighted'!AL55)</f>
        <v>69235.155555555553</v>
      </c>
      <c r="W55" s="62">
        <f>IF('2017 Individual scores unweight'!AU57="","",'2017 Individual scores unweight'!AU57*'2017 matched scores weighted'!AL55)</f>
        <v>49193.4</v>
      </c>
      <c r="X55" s="62">
        <f>IF('2017 Individual scores unweight'!AV57="","",'2017 Individual scores unweight'!AV57*'2017 matched scores weighted'!AL55)</f>
        <v>50332.136111111111</v>
      </c>
      <c r="Y55" s="62">
        <f>IF('2017 Individual scores unweight'!AW57="","",'2017 Individual scores unweight'!AW57*'2017 matched scores weighted'!AL55)</f>
        <v>85632.955555555542</v>
      </c>
      <c r="Z55" s="62">
        <f>IF('2017 Individual scores unweight'!AX57="","",'2017 Individual scores unweight'!AX57*'2017 matched scores weighted'!AL55)</f>
        <v>76523.066666666666</v>
      </c>
      <c r="AA55" s="62">
        <f>IF('2017 Individual scores unweight'!AY57="","",'2017 Individual scores unweight'!AY57*'2017 matched scores weighted'!AL55)</f>
        <v>0</v>
      </c>
      <c r="AB55" s="62" t="str">
        <f>IF('2017 Individual scores unweight'!AZ57="","",'2017 Individual scores unweight'!AZ57*'2017 matched scores weighted'!AL55)</f>
        <v/>
      </c>
      <c r="AC55" s="62">
        <f>IF('2017 Individual scores unweight'!BL57="","",'2017 Individual scores unweight'!BL57*'2017 matched scores weighted'!AL55)</f>
        <v>79802.626666666663</v>
      </c>
      <c r="AD55" s="62">
        <f>IF('2017 Individual scores unweight'!BR57="","",'2017 Individual scores unweight'!BR57*'2017 matched scores weighted'!AL55)</f>
        <v>1821.9777777777765</v>
      </c>
      <c r="AE55" s="62">
        <f>IF('2017 Individual scores unweight'!BS57="","",'2017 Individual scores unweight'!BS57*'2017 matched scores weighted'!AL55)</f>
        <v>47599.169444444444</v>
      </c>
      <c r="AF55" s="62">
        <f>IF('2017 Individual scores unweight'!BX57="","",'2017 Individual scores unweight'!BX57*'2017 matched scores weighted'!AL55)</f>
        <v>36439.555555555555</v>
      </c>
      <c r="AG55" s="62">
        <f>IF('2017 Individual scores unweight'!CB57="","",'2017 Individual scores unweight'!CB57*'2017 matched scores weighted'!AL55)</f>
        <v>8198.9</v>
      </c>
      <c r="AH55" s="62">
        <f>IF('2017 Individual scores unweight'!CD57="","",'2017 Individual scores unweight'!CD57*'2017 matched scores weighted'!AL55)</f>
        <v>0</v>
      </c>
      <c r="AI55" s="62">
        <f>IF('2017 Individual scores unweight'!CF57="","",'2017 Individual scores unweight'!CF57*'2017 matched scores weighted'!AL55)</f>
        <v>8198.9</v>
      </c>
      <c r="AJ55" s="62">
        <f>IF('2017 Individual scores unweight'!CH57="","",'2017 Individual scores unweight'!CH57*'2017 matched scores weighted'!AL55)</f>
        <v>106585.7</v>
      </c>
      <c r="AK55" s="62">
        <f>IF('2017 Individual scores unweight'!CJ57="","",'2017 Individual scores unweight'!CJ57*'2017 matched scores weighted'!AL55)</f>
        <v>8198.9</v>
      </c>
      <c r="AL55">
        <v>1065.857</v>
      </c>
      <c r="AM55">
        <v>70920.493999999992</v>
      </c>
      <c r="AN55">
        <f t="shared" si="2"/>
        <v>1.50288998268963</v>
      </c>
    </row>
    <row r="56" spans="1:40">
      <c r="A56" s="60" t="s">
        <v>110</v>
      </c>
      <c r="B56" s="61" t="s">
        <v>166</v>
      </c>
      <c r="C56" s="62">
        <f>IF('2017 Individual scores unweight'!C58="","",'2017 Individual scores unweight'!C58*'2017 matched scores weighted'!AL56)</f>
        <v>84619.8</v>
      </c>
      <c r="D56" s="62">
        <f>IF('2017 Individual scores unweight'!E58="","",'2017 Individual scores unweight'!E58*'2017 matched scores weighted'!AL56)</f>
        <v>84619.8</v>
      </c>
      <c r="E56" s="62">
        <f>IF('2017 Individual scores unweight'!G58="","",'2017 Individual scores unweight'!G58*'2017 matched scores weighted'!AL56)</f>
        <v>84619.8</v>
      </c>
      <c r="F56" s="62">
        <f>IF('2017 Individual scores unweight'!I58="","",'2017 Individual scores unweight'!I58*'2017 matched scores weighted'!AL56)</f>
        <v>84619.8</v>
      </c>
      <c r="G56" s="62">
        <f>IF('2017 Individual scores unweight'!K58="","",'2017 Individual scores unweight'!K58*'2017 matched scores weighted'!AL56)</f>
        <v>52652.319999999992</v>
      </c>
      <c r="H56" s="62">
        <f>IF('2017 Individual scores unweight'!L58="","",'2017 Individual scores unweight'!L58*'2017 matched scores weighted'!AL56)</f>
        <v>52025.506666666668</v>
      </c>
      <c r="I56" s="62">
        <f>IF('2017 Individual scores unweight'!M58="","",'2017 Individual scores unweight'!M58*'2017 matched scores weighted'!AL56)</f>
        <v>78575.528571428571</v>
      </c>
      <c r="J56" s="62">
        <f>IF('2017 Individual scores unweight'!O58="","",'2017 Individual scores unweight'!O58*'2017 matched scores weighted'!AL56)</f>
        <v>84619.8</v>
      </c>
      <c r="K56" s="62">
        <f>IF('2017 Individual scores unweight'!Q58="","",'2017 Individual scores unweight'!Q58*'2017 matched scores weighted'!AL56)</f>
        <v>84619.8</v>
      </c>
      <c r="L56" s="62">
        <f>IF('2017 Individual scores unweight'!S58="","",'2017 Individual scores unweight'!S58*'2017 matched scores weighted'!AL56)</f>
        <v>76238.410285714286</v>
      </c>
      <c r="M56" s="62">
        <f>IF('2017 Individual scores unweight'!AE58="","",'2017 Individual scores unweight'!AE58*'2017 matched scores weighted'!AL56)</f>
        <v>52025.506666666668</v>
      </c>
      <c r="N56" s="62">
        <f>IF('2017 Individual scores unweight'!AF58="","",'2017 Individual scores unweight'!AF58*'2017 matched scores weighted'!AL56)</f>
        <v>52652.319999999992</v>
      </c>
      <c r="O56" s="62">
        <f>IF('2017 Individual scores unweight'!AG58="","",'2017 Individual scores unweight'!AG58*'2017 matched scores weighted'!AL56)</f>
        <v>54532.759999999995</v>
      </c>
      <c r="P56" s="62">
        <f>IF('2017 Individual scores unweight'!AH58="","",'2017 Individual scores unweight'!AH58*'2017 matched scores weighted'!AL56)</f>
        <v>84619.8</v>
      </c>
      <c r="Q56" s="62">
        <f>IF('2017 Individual scores unweight'!AJ58="","",'2017 Individual scores unweight'!AJ58*'2017 matched scores weighted'!AL56)</f>
        <v>84619.8</v>
      </c>
      <c r="R56" s="62">
        <f>IF('2017 Individual scores unweight'!AL58="","",'2017 Individual scores unweight'!AL58*'2017 matched scores weighted'!AL56)</f>
        <v>84619.8</v>
      </c>
      <c r="S56" s="62">
        <f>IF('2017 Individual scores unweight'!AN58="","",'2017 Individual scores unweight'!AN58*'2017 matched scores weighted'!AL56)</f>
        <v>67695.839999999997</v>
      </c>
      <c r="T56" s="62">
        <f>IF('2017 Individual scores unweight'!AP58="","",'2017 Individual scores unweight'!AP58*'2017 matched scores weighted'!AL56)</f>
        <v>78575.528571428571</v>
      </c>
      <c r="U56" s="62">
        <f>IF('2017 Individual scores unweight'!AR58="","",'2017 Individual scores unweight'!AR58*'2017 matched scores weighted'!AL56)</f>
        <v>60442.714285714283</v>
      </c>
      <c r="V56" s="62">
        <f>IF('2017 Individual scores unweight'!AT58="","",'2017 Individual scores unweight'!AT58*'2017 matched scores weighted'!AL56)</f>
        <v>46384.186666666668</v>
      </c>
      <c r="W56" s="62">
        <f>IF('2017 Individual scores unweight'!AU58="","",'2017 Individual scores unweight'!AU58*'2017 matched scores weighted'!AL56)</f>
        <v>56413.19999999999</v>
      </c>
      <c r="X56" s="62">
        <f>IF('2017 Individual scores unweight'!AV58="","",'2017 Individual scores unweight'!AV58*'2017 matched scores weighted'!AL56)</f>
        <v>44503.746666666659</v>
      </c>
      <c r="Y56" s="62">
        <f>IF('2017 Individual scores unweight'!AW58="","",'2017 Individual scores unweight'!AW58*'2017 matched scores weighted'!AL56)</f>
        <v>36981.986666666664</v>
      </c>
      <c r="Z56" s="62">
        <f>IF('2017 Individual scores unweight'!AX58="","",'2017 Individual scores unweight'!AX58*'2017 matched scores weighted'!AL56)</f>
        <v>63308.14666666666</v>
      </c>
      <c r="AA56" s="62">
        <f>IF('2017 Individual scores unweight'!AY58="","",'2017 Individual scores unweight'!AY58*'2017 matched scores weighted'!AL56)</f>
        <v>47951.219999999994</v>
      </c>
      <c r="AB56" s="62">
        <f>IF('2017 Individual scores unweight'!AZ58="","",'2017 Individual scores unweight'!AZ58*'2017 matched scores weighted'!AL56)</f>
        <v>68098.791428571436</v>
      </c>
      <c r="AC56" s="62">
        <f>IF('2017 Individual scores unweight'!BL58="","",'2017 Individual scores unweight'!BL58*'2017 matched scores weighted'!AL56)</f>
        <v>48602.141538461539</v>
      </c>
      <c r="AD56" s="62">
        <f>IF('2017 Individual scores unweight'!BR58="","",'2017 Individual scores unweight'!BR58*'2017 matched scores weighted'!AL56)</f>
        <v>42981.485714285707</v>
      </c>
      <c r="AE56" s="62">
        <f>IF('2017 Individual scores unweight'!BS58="","",'2017 Individual scores unweight'!BS58*'2017 matched scores weighted'!AL56)</f>
        <v>41134.624999999993</v>
      </c>
      <c r="AF56" s="62">
        <f>IF('2017 Individual scores unweight'!BX58="","",'2017 Individual scores unweight'!BX58*'2017 matched scores weighted'!AL56)</f>
        <v>66710.847619047621</v>
      </c>
      <c r="AG56" s="62">
        <f>IF('2017 Individual scores unweight'!CB58="","",'2017 Individual scores unweight'!CB58*'2017 matched scores weighted'!AL56)</f>
        <v>78978.48</v>
      </c>
      <c r="AH56" s="62">
        <f>IF('2017 Individual scores unweight'!CD58="","",'2017 Individual scores unweight'!CD58*'2017 matched scores weighted'!AL56)</f>
        <v>66486.985714285707</v>
      </c>
      <c r="AI56" s="62">
        <f>IF('2017 Individual scores unweight'!CF58="","",'2017 Individual scores unweight'!CF58*'2017 matched scores weighted'!AL56)</f>
        <v>60442.714285714283</v>
      </c>
      <c r="AJ56" s="62">
        <f>IF('2017 Individual scores unweight'!CH58="","",'2017 Individual scores unweight'!CH58*'2017 matched scores weighted'!AL56)</f>
        <v>78978.48</v>
      </c>
      <c r="AK56" s="62">
        <f>IF('2017 Individual scores unweight'!CJ58="","",'2017 Individual scores unweight'!CJ58*'2017 matched scores weighted'!AL56)</f>
        <v>84619.8</v>
      </c>
      <c r="AL56">
        <v>846.19799999999998</v>
      </c>
      <c r="AM56">
        <v>549861.57000000007</v>
      </c>
      <c r="AN56">
        <f t="shared" si="2"/>
        <v>0.15389291526592772</v>
      </c>
    </row>
    <row r="57" spans="1:40">
      <c r="A57" s="60" t="s">
        <v>112</v>
      </c>
      <c r="B57" s="61" t="s">
        <v>167</v>
      </c>
      <c r="C57" s="62">
        <f>IF('2017 Individual scores unweight'!C59="","",'2017 Individual scores unweight'!C59*'2017 matched scores weighted'!AL57)</f>
        <v>740637.94736842113</v>
      </c>
      <c r="D57" s="62">
        <f>IF('2017 Individual scores unweight'!E59="","",'2017 Individual scores unweight'!E59*'2017 matched scores weighted'!AL57)</f>
        <v>804121.2</v>
      </c>
      <c r="E57" s="62">
        <f>IF('2017 Individual scores unweight'!G59="","",'2017 Individual scores unweight'!G59*'2017 matched scores weighted'!AL57)</f>
        <v>682284.65454545466</v>
      </c>
      <c r="F57" s="62">
        <f>IF('2017 Individual scores unweight'!I59="","",'2017 Individual scores unweight'!I59*'2017 matched scores weighted'!AL57)</f>
        <v>609791.91</v>
      </c>
      <c r="G57" s="62">
        <f>IF('2017 Individual scores unweight'!K59="","",'2017 Individual scores unweight'!K59*'2017 matched scores weighted'!AL57)</f>
        <v>289023.36060606065</v>
      </c>
      <c r="H57" s="62">
        <f>IF('2017 Individual scores unweight'!L59="","",'2017 Individual scores unweight'!L59*'2017 matched scores weighted'!AL57)</f>
        <v>584890.62592592591</v>
      </c>
      <c r="I57" s="62">
        <f>IF('2017 Individual scores unweight'!M59="","",'2017 Individual scores unweight'!M59*'2017 matched scores weighted'!AL57)</f>
        <v>422163.63</v>
      </c>
      <c r="J57" s="62">
        <f>IF('2017 Individual scores unweight'!O59="","",'2017 Individual scores unweight'!O59*'2017 matched scores weighted'!AL57)</f>
        <v>682284.65454545466</v>
      </c>
      <c r="K57" s="62">
        <f>IF('2017 Individual scores unweight'!Q59="","",'2017 Individual scores unweight'!Q59*'2017 matched scores weighted'!AL57)</f>
        <v>839389.67368421063</v>
      </c>
      <c r="L57" s="62">
        <f>IF('2017 Individual scores unweight'!S59="","",'2017 Individual scores unweight'!S59*'2017 matched scores weighted'!AL57)</f>
        <v>451271.96988142293</v>
      </c>
      <c r="M57" s="62">
        <f>IF('2017 Individual scores unweight'!AE59="","",'2017 Individual scores unweight'!AE59*'2017 matched scores weighted'!AL57)</f>
        <v>554356.28181818186</v>
      </c>
      <c r="N57" s="62">
        <f>IF('2017 Individual scores unweight'!AF59="","",'2017 Individual scores unweight'!AF59*'2017 matched scores weighted'!AL57)</f>
        <v>498529.24637681158</v>
      </c>
      <c r="O57" s="62">
        <f>IF('2017 Individual scores unweight'!AG59="","",'2017 Individual scores unweight'!AG59*'2017 matched scores weighted'!AL57)</f>
        <v>498529.24637681158</v>
      </c>
      <c r="P57" s="62">
        <f>IF('2017 Individual scores unweight'!AH59="","",'2017 Individual scores unweight'!AH59*'2017 matched scores weighted'!AL57)</f>
        <v>740637.94736842113</v>
      </c>
      <c r="Q57" s="62">
        <f>IF('2017 Individual scores unweight'!AJ59="","",'2017 Individual scores unweight'!AJ59*'2017 matched scores weighted'!AL57)</f>
        <v>562884.84000000008</v>
      </c>
      <c r="R57" s="62">
        <f>IF('2017 Individual scores unweight'!AL59="","",'2017 Individual scores unweight'!AL59*'2017 matched scores weighted'!AL57)</f>
        <v>833903.46666666667</v>
      </c>
      <c r="S57" s="62">
        <f>IF('2017 Individual scores unweight'!AN59="","",'2017 Individual scores unweight'!AN59*'2017 matched scores weighted'!AL57)</f>
        <v>275923.9411764706</v>
      </c>
      <c r="T57" s="62">
        <f>IF('2017 Individual scores unweight'!AP59="","",'2017 Individual scores unweight'!AP59*'2017 matched scores weighted'!AL57)</f>
        <v>750513.12000000011</v>
      </c>
      <c r="U57" s="62">
        <f>IF('2017 Individual scores unweight'!AR59="","",'2017 Individual scores unweight'!AR59*'2017 matched scores weighted'!AL57)</f>
        <v>592510.35789473681</v>
      </c>
      <c r="V57" s="62">
        <f>IF('2017 Individual scores unweight'!AT59="","",'2017 Individual scores unweight'!AT59*'2017 matched scores weighted'!AL57)</f>
        <v>460384.20555555559</v>
      </c>
      <c r="W57" s="62">
        <f>IF('2017 Individual scores unweight'!AU59="","",'2017 Individual scores unweight'!AU59*'2017 matched scores weighted'!AL57)</f>
        <v>547249.15</v>
      </c>
      <c r="X57" s="62">
        <f>IF('2017 Individual scores unweight'!AV59="","",'2017 Individual scores unweight'!AV59*'2017 matched scores weighted'!AL57)</f>
        <v>395235.49722222227</v>
      </c>
      <c r="Y57" s="62">
        <f>IF('2017 Individual scores unweight'!AW59="","",'2017 Individual scores unweight'!AW59*'2017 matched scores weighted'!AL57)</f>
        <v>555935.64444444445</v>
      </c>
      <c r="Z57" s="62">
        <f>IF('2017 Individual scores unweight'!AX59="","",'2017 Individual scores unweight'!AX59*'2017 matched scores weighted'!AL57)</f>
        <v>599368.1166666667</v>
      </c>
      <c r="AA57" s="62">
        <f>IF('2017 Individual scores unweight'!AY59="","",'2017 Individual scores unweight'!AY59*'2017 matched scores weighted'!AL57)</f>
        <v>440405.26833333331</v>
      </c>
      <c r="AB57" s="62">
        <f>IF('2017 Individual scores unweight'!AZ59="","",'2017 Individual scores unweight'!AZ59*'2017 matched scores weighted'!AL57)</f>
        <v>427704.69908771937</v>
      </c>
      <c r="AC57" s="62">
        <f>IF('2017 Individual scores unweight'!BL59="","",'2017 Individual scores unweight'!BL59*'2017 matched scores weighted'!AL57)</f>
        <v>591908.30630724644</v>
      </c>
      <c r="AD57" s="62">
        <f>IF('2017 Individual scores unweight'!BR59="","",'2017 Individual scores unweight'!BR59*'2017 matched scores weighted'!AL57)</f>
        <v>402737.46969696973</v>
      </c>
      <c r="AE57" s="62">
        <f>IF('2017 Individual scores unweight'!BS59="","",'2017 Individual scores unweight'!BS59*'2017 matched scores weighted'!AL57)</f>
        <v>304243.55674592074</v>
      </c>
      <c r="AF57" s="62">
        <f>IF('2017 Individual scores unweight'!BX59="","",'2017 Individual scores unweight'!BX59*'2017 matched scores weighted'!AL57)</f>
        <v>692246.7880341881</v>
      </c>
      <c r="AG57" s="62">
        <f>IF('2017 Individual scores unweight'!CB59="","",'2017 Individual scores unweight'!CB59*'2017 matched scores weighted'!AL57)</f>
        <v>729665.53333333344</v>
      </c>
      <c r="AH57" s="62">
        <f>IF('2017 Individual scores unweight'!CD59="","",'2017 Individual scores unweight'!CD59*'2017 matched scores weighted'!AL57)</f>
        <v>375256.56000000006</v>
      </c>
      <c r="AI57" s="62">
        <f>IF('2017 Individual scores unweight'!CF59="","",'2017 Individual scores unweight'!CF59*'2017 matched scores weighted'!AL57)</f>
        <v>375256.56000000006</v>
      </c>
      <c r="AJ57" s="62">
        <f>IF('2017 Individual scores unweight'!CH59="","",'2017 Individual scores unweight'!CH59*'2017 matched scores weighted'!AL57)</f>
        <v>515977.77000000008</v>
      </c>
      <c r="AK57" s="62">
        <f>IF('2017 Individual scores unweight'!CJ59="","",'2017 Individual scores unweight'!CJ59*'2017 matched scores weighted'!AL57)</f>
        <v>714774.4</v>
      </c>
      <c r="AL57">
        <v>9381.4140000000007</v>
      </c>
      <c r="AM57">
        <v>49270.94999999999</v>
      </c>
      <c r="AN57">
        <f t="shared" si="2"/>
        <v>19.040456902089371</v>
      </c>
    </row>
    <row r="58" spans="1:40">
      <c r="A58" s="60" t="s">
        <v>119</v>
      </c>
      <c r="B58" s="61" t="s">
        <v>168</v>
      </c>
      <c r="C58" s="62">
        <f>IF('2017 Individual scores unweight'!C60="","",'2017 Individual scores unweight'!C60*'2017 matched scores weighted'!AL58)</f>
        <v>682933.70000000007</v>
      </c>
      <c r="D58" s="62">
        <f>IF('2017 Individual scores unweight'!E60="","",'2017 Individual scores unweight'!E60*'2017 matched scores weighted'!AL58)</f>
        <v>682933.70000000007</v>
      </c>
      <c r="E58" s="62">
        <f>IF('2017 Individual scores unweight'!G60="","",'2017 Individual scores unweight'!G60*'2017 matched scores weighted'!AL58)</f>
        <v>525333.61538461549</v>
      </c>
      <c r="F58" s="62">
        <f>IF('2017 Individual scores unweight'!I60="","",'2017 Individual scores unweight'!I60*'2017 matched scores weighted'!AL58)</f>
        <v>496679.05454545462</v>
      </c>
      <c r="G58" s="62">
        <f>IF('2017 Individual scores unweight'!K60="","",'2017 Individual scores unweight'!K60*'2017 matched scores weighted'!AL58)</f>
        <v>461612.59351851849</v>
      </c>
      <c r="H58" s="62">
        <f>IF('2017 Individual scores unweight'!L60="","",'2017 Individual scores unweight'!L60*'2017 matched scores weighted'!AL58)</f>
        <v>395216.2615740741</v>
      </c>
      <c r="I58" s="62">
        <f>IF('2017 Individual scores unweight'!M60="","",'2017 Individual scores unweight'!M60*'2017 matched scores weighted'!AL58)</f>
        <v>398377.9916666667</v>
      </c>
      <c r="J58" s="62">
        <f>IF('2017 Individual scores unweight'!O60="","",'2017 Individual scores unweight'!O60*'2017 matched scores weighted'!AL58)</f>
        <v>630400.33846153854</v>
      </c>
      <c r="K58" s="62">
        <f>IF('2017 Individual scores unweight'!Q60="","",'2017 Individual scores unweight'!Q60*'2017 matched scores weighted'!AL58)</f>
        <v>630400.33846153854</v>
      </c>
      <c r="L58" s="62">
        <f>IF('2017 Individual scores unweight'!S60="","",'2017 Individual scores unweight'!S60*'2017 matched scores weighted'!AL58)</f>
        <v>509573.60692307696</v>
      </c>
      <c r="M58" s="62">
        <f>IF('2017 Individual scores unweight'!AE60="","",'2017 Individual scores unweight'!AE60*'2017 matched scores weighted'!AL58)</f>
        <v>411024.91203703708</v>
      </c>
      <c r="N58" s="62">
        <f>IF('2017 Individual scores unweight'!AF60="","",'2017 Individual scores unweight'!AF60*'2017 matched scores weighted'!AL58)</f>
        <v>341466.85000000003</v>
      </c>
      <c r="O58" s="62">
        <f>IF('2017 Individual scores unweight'!AG60="","",'2017 Individual scores unweight'!AG60*'2017 matched scores weighted'!AL58)</f>
        <v>369922.42083333334</v>
      </c>
      <c r="P58" s="62">
        <f>IF('2017 Individual scores unweight'!AH60="","",'2017 Individual scores unweight'!AH60*'2017 matched scores weighted'!AL58)</f>
        <v>682933.70000000007</v>
      </c>
      <c r="Q58" s="62">
        <f>IF('2017 Individual scores unweight'!AJ60="","",'2017 Individual scores unweight'!AJ60*'2017 matched scores weighted'!AL58)</f>
        <v>626022.55833333335</v>
      </c>
      <c r="R58" s="62">
        <f>IF('2017 Individual scores unweight'!AL60="","",'2017 Individual scores unweight'!AL60*'2017 matched scores weighted'!AL58)</f>
        <v>630400.33846153854</v>
      </c>
      <c r="S58" s="62">
        <f>IF('2017 Individual scores unweight'!AN60="","",'2017 Individual scores unweight'!AN60*'2017 matched scores weighted'!AL58)</f>
        <v>310424.40909090912</v>
      </c>
      <c r="T58" s="62">
        <f>IF('2017 Individual scores unweight'!AP60="","",'2017 Individual scores unweight'!AP60*'2017 matched scores weighted'!AL58)</f>
        <v>626022.55833333335</v>
      </c>
      <c r="U58" s="62">
        <f>IF('2017 Individual scores unweight'!AR60="","",'2017 Individual scores unweight'!AR60*'2017 matched scores weighted'!AL58)</f>
        <v>204880.11000000002</v>
      </c>
      <c r="V58" s="62">
        <f>IF('2017 Individual scores unweight'!AT60="","",'2017 Individual scores unweight'!AT60*'2017 matched scores weighted'!AL58)</f>
        <v>417348.37222222221</v>
      </c>
      <c r="W58" s="62">
        <f>IF('2017 Individual scores unweight'!AU60="","",'2017 Individual scores unweight'!AU60*'2017 matched scores weighted'!AL58)</f>
        <v>303526.08888888889</v>
      </c>
      <c r="X58" s="62">
        <f>IF('2017 Individual scores unweight'!AV60="","",'2017 Individual scores unweight'!AV60*'2017 matched scores weighted'!AL58)</f>
        <v>318118.68931623932</v>
      </c>
      <c r="Y58" s="62">
        <f>IF('2017 Individual scores unweight'!AW60="","",'2017 Individual scores unweight'!AW60*'2017 matched scores weighted'!AL58)</f>
        <v>478053.59</v>
      </c>
      <c r="Z58" s="62">
        <f>IF('2017 Individual scores unweight'!AX60="","",'2017 Individual scores unweight'!AX60*'2017 matched scores weighted'!AL58)</f>
        <v>332711.28974358982</v>
      </c>
      <c r="AA58" s="62">
        <f>IF('2017 Individual scores unweight'!AY60="","",'2017 Individual scores unweight'!AY60*'2017 matched scores weighted'!AL58)</f>
        <v>328819.92962962965</v>
      </c>
      <c r="AB58" s="62">
        <f>IF('2017 Individual scores unweight'!AZ60="","",'2017 Individual scores unweight'!AZ60*'2017 matched scores weighted'!AL58)</f>
        <v>656858.04963636363</v>
      </c>
      <c r="AC58" s="62">
        <f>IF('2017 Individual scores unweight'!BL60="","",'2017 Individual scores unweight'!BL60*'2017 matched scores weighted'!AL58)</f>
        <v>512430.21900673403</v>
      </c>
      <c r="AD58" s="62">
        <f>IF('2017 Individual scores unweight'!BR60="","",'2017 Individual scores unweight'!BR60*'2017 matched scores weighted'!AL58)</f>
        <v>347303.8901709402</v>
      </c>
      <c r="AE58" s="62">
        <f>IF('2017 Individual scores unweight'!BS60="","",'2017 Individual scores unweight'!BS60*'2017 matched scores weighted'!AL58)</f>
        <v>239014.63449964387</v>
      </c>
      <c r="AF58" s="62">
        <f>IF('2017 Individual scores unweight'!BX60="","",'2017 Individual scores unweight'!BX60*'2017 matched scores weighted'!AL58)</f>
        <v>561328.69643874653</v>
      </c>
      <c r="AG58" s="62">
        <f>IF('2017 Individual scores unweight'!CB60="","",'2017 Individual scores unweight'!CB60*'2017 matched scores weighted'!AL58)</f>
        <v>434594.17272727273</v>
      </c>
      <c r="AH58" s="62">
        <f>IF('2017 Individual scores unweight'!CD60="","",'2017 Individual scores unweight'!CD60*'2017 matched scores weighted'!AL58)</f>
        <v>341466.85000000003</v>
      </c>
      <c r="AI58" s="62">
        <f>IF('2017 Individual scores unweight'!CF60="","",'2017 Individual scores unweight'!CF60*'2017 matched scores weighted'!AL58)</f>
        <v>420266.89230769232</v>
      </c>
      <c r="AJ58" s="62">
        <f>IF('2017 Individual scores unweight'!CH60="","",'2017 Individual scores unweight'!CH60*'2017 matched scores weighted'!AL58)</f>
        <v>626022.55833333335</v>
      </c>
      <c r="AK58" s="62">
        <f>IF('2017 Individual scores unweight'!CJ60="","",'2017 Individual scores unweight'!CJ60*'2017 matched scores weighted'!AL58)</f>
        <v>577866.9769230769</v>
      </c>
      <c r="AL58">
        <v>6829.3370000000004</v>
      </c>
      <c r="AM58">
        <v>68342.707999999984</v>
      </c>
      <c r="AN58">
        <f t="shared" si="2"/>
        <v>9.9927807952825081</v>
      </c>
    </row>
    <row r="59" spans="1:40">
      <c r="A59" s="60" t="s">
        <v>110</v>
      </c>
      <c r="B59" s="61" t="s">
        <v>169</v>
      </c>
      <c r="C59" s="62">
        <f>IF('2017 Individual scores unweight'!C61="","",'2017 Individual scores unweight'!C61*'2017 matched scores weighted'!AL59)</f>
        <v>1486563</v>
      </c>
      <c r="D59" s="62">
        <f>IF('2017 Individual scores unweight'!E61="","",'2017 Individual scores unweight'!E61*'2017 matched scores weighted'!AL59)</f>
        <v>1486563</v>
      </c>
      <c r="E59" s="62">
        <f>IF('2017 Individual scores unweight'!G61="","",'2017 Individual scores unweight'!G61*'2017 matched scores weighted'!AL59)</f>
        <v>1486563</v>
      </c>
      <c r="F59" s="62">
        <f>IF('2017 Individual scores unweight'!I61="","",'2017 Individual scores unweight'!I61*'2017 matched scores weighted'!AL59)</f>
        <v>1216278.8181818184</v>
      </c>
      <c r="G59" s="62">
        <f>IF('2017 Individual scores unweight'!K61="","",'2017 Individual scores unweight'!K61*'2017 matched scores weighted'!AL59)</f>
        <v>991041.99999999977</v>
      </c>
      <c r="H59" s="62">
        <f>IF('2017 Individual scores unweight'!L61="","",'2017 Individual scores unweight'!L61*'2017 matched scores weighted'!AL59)</f>
        <v>705742.03030303016</v>
      </c>
      <c r="I59" s="62">
        <f>IF('2017 Individual scores unweight'!M61="","",'2017 Individual scores unweight'!M61*'2017 matched scores weighted'!AL59)</f>
        <v>1040594.1</v>
      </c>
      <c r="J59" s="62">
        <f>IF('2017 Individual scores unweight'!O61="","",'2017 Individual scores unweight'!O61*'2017 matched scores weighted'!AL59)</f>
        <v>1216278.8181818184</v>
      </c>
      <c r="K59" s="62">
        <f>IF('2017 Individual scores unweight'!Q61="","",'2017 Individual scores unweight'!Q61*'2017 matched scores weighted'!AL59)</f>
        <v>1486563</v>
      </c>
      <c r="L59" s="62">
        <f>IF('2017 Individual scores unweight'!S61="","",'2017 Individual scores unweight'!S61*'2017 matched scores weighted'!AL59)</f>
        <v>774814.65454545431</v>
      </c>
      <c r="M59" s="62">
        <f>IF('2017 Individual scores unweight'!AE61="","",'2017 Individual scores unweight'!AE61*'2017 matched scores weighted'!AL59)</f>
        <v>495520.99999999988</v>
      </c>
      <c r="N59" s="62">
        <f>IF('2017 Individual scores unweight'!AF61="","",'2017 Individual scores unweight'!AF61*'2017 matched scores weighted'!AL59)</f>
        <v>825868.33333333326</v>
      </c>
      <c r="O59" s="62">
        <f>IF('2017 Individual scores unweight'!AG61="","",'2017 Individual scores unweight'!AG61*'2017 matched scores weighted'!AL59)</f>
        <v>894690.69444444438</v>
      </c>
      <c r="P59" s="62">
        <f>IF('2017 Individual scores unweight'!AH61="","",'2017 Individual scores unweight'!AH61*'2017 matched scores weighted'!AL59)</f>
        <v>1362682.7499999998</v>
      </c>
      <c r="Q59" s="62">
        <f>IF('2017 Individual scores unweight'!AJ61="","",'2017 Individual scores unweight'!AJ61*'2017 matched scores weighted'!AL59)</f>
        <v>1216278.8181818184</v>
      </c>
      <c r="R59" s="62">
        <f>IF('2017 Individual scores unweight'!AL61="","",'2017 Individual scores unweight'!AL61*'2017 matched scores weighted'!AL59)</f>
        <v>1351420.9090909089</v>
      </c>
      <c r="S59" s="62">
        <f>IF('2017 Individual scores unweight'!AN61="","",'2017 Individual scores unweight'!AN61*'2017 matched scores weighted'!AL59)</f>
        <v>405426.27272727265</v>
      </c>
      <c r="T59" s="62">
        <f>IF('2017 Individual scores unweight'!AP61="","",'2017 Individual scores unweight'!AP61*'2017 matched scores weighted'!AL59)</f>
        <v>810852.5454545453</v>
      </c>
      <c r="U59" s="62">
        <f>IF('2017 Individual scores unweight'!AR61="","",'2017 Individual scores unweight'!AR61*'2017 matched scores weighted'!AL59)</f>
        <v>891937.79999999993</v>
      </c>
      <c r="V59" s="62">
        <f>IF('2017 Individual scores unweight'!AT61="","",'2017 Individual scores unweight'!AT61*'2017 matched scores weighted'!AL59)</f>
        <v>798339.38888888876</v>
      </c>
      <c r="W59" s="62">
        <f>IF('2017 Individual scores unweight'!AU61="","",'2017 Individual scores unweight'!AU61*'2017 matched scores weighted'!AL59)</f>
        <v>619401.24999999988</v>
      </c>
      <c r="X59" s="62">
        <f>IF('2017 Individual scores unweight'!AV61="","",'2017 Individual scores unweight'!AV61*'2017 matched scores weighted'!AL59)</f>
        <v>646930.19444444438</v>
      </c>
      <c r="Y59" s="62">
        <f>IF('2017 Individual scores unweight'!AW61="","",'2017 Individual scores unweight'!AW61*'2017 matched scores weighted'!AL59)</f>
        <v>963513.05555555539</v>
      </c>
      <c r="Z59" s="62">
        <f>IF('2017 Individual scores unweight'!AX61="","",'2017 Individual scores unweight'!AX61*'2017 matched scores weighted'!AL59)</f>
        <v>585615.72727272729</v>
      </c>
      <c r="AA59" s="62">
        <f>IF('2017 Individual scores unweight'!AY61="","",'2017 Individual scores unweight'!AY61*'2017 matched scores weighted'!AL59)</f>
        <v>600631.51515151514</v>
      </c>
      <c r="AB59" s="62">
        <f>IF('2017 Individual scores unweight'!AZ61="","",'2017 Individual scores unweight'!AZ61*'2017 matched scores weighted'!AL59)</f>
        <v>1105462.3036363635</v>
      </c>
      <c r="AC59" s="62">
        <f>IF('2017 Individual scores unweight'!BL61="","",'2017 Individual scores unweight'!BL61*'2017 matched scores weighted'!AL59)</f>
        <v>1030333.3116161617</v>
      </c>
      <c r="AD59" s="62">
        <f>IF('2017 Individual scores unweight'!BR61="","",'2017 Individual scores unweight'!BR61*'2017 matched scores weighted'!AL59)</f>
        <v>570599.93939393933</v>
      </c>
      <c r="AE59" s="62">
        <f>IF('2017 Individual scores unweight'!BS61="","",'2017 Individual scores unweight'!BS61*'2017 matched scores weighted'!AL59)</f>
        <v>490202.90845959593</v>
      </c>
      <c r="AF59" s="62">
        <f>IF('2017 Individual scores unweight'!BX61="","",'2017 Individual scores unweight'!BX61*'2017 matched scores weighted'!AL59)</f>
        <v>1137863.0370370368</v>
      </c>
      <c r="AG59" s="62">
        <f>IF('2017 Individual scores unweight'!CB61="","",'2017 Individual scores unweight'!CB61*'2017 matched scores weighted'!AL59)</f>
        <v>991041.99999999977</v>
      </c>
      <c r="AH59" s="62">
        <f>IF('2017 Individual scores unweight'!CD61="","",'2017 Individual scores unweight'!CD61*'2017 matched scores weighted'!AL59)</f>
        <v>135142.09090909091</v>
      </c>
      <c r="AI59" s="62">
        <f>IF('2017 Individual scores unweight'!CF61="","",'2017 Individual scores unweight'!CF61*'2017 matched scores weighted'!AL59)</f>
        <v>540568.36363636365</v>
      </c>
      <c r="AJ59" s="62">
        <f>IF('2017 Individual scores unweight'!CH61="","",'2017 Individual scores unweight'!CH61*'2017 matched scores weighted'!AL59)</f>
        <v>743281.5</v>
      </c>
      <c r="AK59" s="62">
        <f>IF('2017 Individual scores unweight'!CJ61="","",'2017 Individual scores unweight'!CJ61*'2017 matched scores weighted'!AL59)</f>
        <v>945994.63636363624</v>
      </c>
      <c r="AL59">
        <v>14865.63</v>
      </c>
      <c r="AM59">
        <v>549861.57000000007</v>
      </c>
      <c r="AN59">
        <f t="shared" si="2"/>
        <v>2.7035222701597417</v>
      </c>
    </row>
    <row r="60" spans="1:40">
      <c r="A60" s="60" t="s">
        <v>127</v>
      </c>
      <c r="B60" s="61" t="s">
        <v>170</v>
      </c>
      <c r="C60" s="62">
        <f>IF('2017 Individual scores unweight'!C62="","",'2017 Individual scores unweight'!C62*'2017 matched scores weighted'!AL60)</f>
        <v>46644.033333333326</v>
      </c>
      <c r="D60" s="62">
        <f>IF('2017 Individual scores unweight'!E62="","",'2017 Individual scores unweight'!E62*'2017 matched scores weighted'!AL60)</f>
        <v>54518.999999999993</v>
      </c>
      <c r="E60" s="62">
        <f>IF('2017 Individual scores unweight'!G62="","",'2017 Individual scores unweight'!G62*'2017 matched scores weighted'!AL60)</f>
        <v>40889.25</v>
      </c>
      <c r="F60" s="62">
        <f>IF('2017 Individual scores unweight'!I62="","",'2017 Individual scores unweight'!I62*'2017 matched scores weighted'!AL60)</f>
        <v>37103.208333333328</v>
      </c>
      <c r="G60" s="62">
        <f>IF('2017 Individual scores unweight'!K62="","",'2017 Individual scores unweight'!K62*'2017 matched scores weighted'!AL60)</f>
        <v>37860.416666666657</v>
      </c>
      <c r="H60" s="62">
        <f>IF('2017 Individual scores unweight'!L62="","",'2017 Individual scores unweight'!L62*'2017 matched scores weighted'!AL60)</f>
        <v>31802.749999999996</v>
      </c>
      <c r="I60" s="62">
        <f>IF('2017 Individual scores unweight'!M62="","",'2017 Individual scores unweight'!M62*'2017 matched scores weighted'!AL60)</f>
        <v>9086.4999999999982</v>
      </c>
      <c r="J60" s="62">
        <f>IF('2017 Individual scores unweight'!O62="","",'2017 Individual scores unweight'!O62*'2017 matched scores weighted'!AL60)</f>
        <v>55124.766666666663</v>
      </c>
      <c r="K60" s="62">
        <f>IF('2017 Individual scores unweight'!Q62="","",'2017 Individual scores unweight'!Q62*'2017 matched scores weighted'!AL60)</f>
        <v>50884.399999999994</v>
      </c>
      <c r="L60" s="62">
        <f>IF('2017 Individual scores unweight'!S62="","",'2017 Individual scores unweight'!S62*'2017 matched scores weighted'!AL60)</f>
        <v>39402.791794871795</v>
      </c>
      <c r="M60" s="62">
        <f>IF('2017 Individual scores unweight'!AE62="","",'2017 Individual scores unweight'!AE62*'2017 matched scores weighted'!AL60)</f>
        <v>37220.996296296296</v>
      </c>
      <c r="N60" s="62">
        <f>IF('2017 Individual scores unweight'!AF62="","",'2017 Individual scores unweight'!AF62*'2017 matched scores weighted'!AL60)</f>
        <v>31096.022222222222</v>
      </c>
      <c r="O60" s="62">
        <f>IF('2017 Individual scores unweight'!AG62="","",'2017 Individual scores unweight'!AG62*'2017 matched scores weighted'!AL60)</f>
        <v>29211.414814814816</v>
      </c>
      <c r="P60" s="62">
        <f>IF('2017 Individual scores unweight'!AH62="","",'2017 Individual scores unweight'!AH62*'2017 matched scores weighted'!AL60)</f>
        <v>63605.499999999993</v>
      </c>
      <c r="Q60" s="62">
        <f>IF('2017 Individual scores unweight'!AJ62="","",'2017 Individual scores unweight'!AJ62*'2017 matched scores weighted'!AL60)</f>
        <v>24463.653846153848</v>
      </c>
      <c r="R60" s="62">
        <f>IF('2017 Individual scores unweight'!AL62="","",'2017 Individual scores unweight'!AL62*'2017 matched scores weighted'!AL60)</f>
        <v>38163.299999999996</v>
      </c>
      <c r="S60" s="62">
        <f>IF('2017 Individual scores unweight'!AN62="","",'2017 Individual scores unweight'!AN62*'2017 matched scores weighted'!AL60)</f>
        <v>10600.916666666664</v>
      </c>
      <c r="T60" s="62">
        <f>IF('2017 Individual scores unweight'!AP62="","",'2017 Individual scores unweight'!AP62*'2017 matched scores weighted'!AL60)</f>
        <v>38163.299999999996</v>
      </c>
      <c r="U60" s="62">
        <f>IF('2017 Individual scores unweight'!AR62="","",'2017 Individual scores unweight'!AR62*'2017 matched scores weighted'!AL60)</f>
        <v>34249.115384615383</v>
      </c>
      <c r="V60" s="62">
        <f>IF('2017 Individual scores unweight'!AT62="","",'2017 Individual scores unweight'!AT62*'2017 matched scores weighted'!AL60)</f>
        <v>37220.996296296296</v>
      </c>
      <c r="W60" s="62">
        <f>IF('2017 Individual scores unweight'!AU62="","",'2017 Individual scores unweight'!AU62*'2017 matched scores weighted'!AL60)</f>
        <v>48057.488888888889</v>
      </c>
      <c r="X60" s="62">
        <f>IF('2017 Individual scores unweight'!AV62="","",'2017 Individual scores unweight'!AV62*'2017 matched scores weighted'!AL60)</f>
        <v>33922.933333333327</v>
      </c>
      <c r="Y60" s="62">
        <f>IF('2017 Individual scores unweight'!AW62="","",'2017 Individual scores unweight'!AW62*'2017 matched scores weighted'!AL60)</f>
        <v>43345.970370370371</v>
      </c>
      <c r="Z60" s="62">
        <f>IF('2017 Individual scores unweight'!AX62="","",'2017 Individual scores unweight'!AX62*'2017 matched scores weighted'!AL60)</f>
        <v>24499.896296296294</v>
      </c>
      <c r="AA60" s="62">
        <f>IF('2017 Individual scores unweight'!AY62="","",'2017 Individual scores unweight'!AY62*'2017 matched scores weighted'!AL60)</f>
        <v>12115.333333333332</v>
      </c>
      <c r="AB60" s="62">
        <f>IF('2017 Individual scores unweight'!AZ62="","",'2017 Individual scores unweight'!AZ62*'2017 matched scores weighted'!AL60)</f>
        <v>59970.9</v>
      </c>
      <c r="AC60" s="62">
        <f>IF('2017 Individual scores unweight'!BL62="","",'2017 Individual scores unweight'!BL62*'2017 matched scores weighted'!AL60)</f>
        <v>53307.46666666666</v>
      </c>
      <c r="AD60" s="62">
        <f>IF('2017 Individual scores unweight'!BR62="","",'2017 Individual scores unweight'!BR62*'2017 matched scores weighted'!AL60)</f>
        <v>23221.055555555551</v>
      </c>
      <c r="AE60" s="62">
        <f>IF('2017 Individual scores unweight'!BS62="","",'2017 Individual scores unweight'!BS62*'2017 matched scores weighted'!AL60)</f>
        <v>24264.320370370366</v>
      </c>
      <c r="AF60" s="62">
        <f>IF('2017 Individual scores unweight'!BX62="","",'2017 Individual scores unweight'!BX62*'2017 matched scores weighted'!AL60)</f>
        <v>50884.399999999994</v>
      </c>
      <c r="AG60" s="62">
        <f>IF('2017 Individual scores unweight'!CB62="","",'2017 Individual scores unweight'!CB62*'2017 matched scores weighted'!AL60)</f>
        <v>55124.766666666663</v>
      </c>
      <c r="AH60" s="62">
        <f>IF('2017 Individual scores unweight'!CD62="","",'2017 Individual scores unweight'!CD62*'2017 matched scores weighted'!AL60)</f>
        <v>40889.25</v>
      </c>
      <c r="AI60" s="62">
        <f>IF('2017 Individual scores unweight'!CF62="","",'2017 Individual scores unweight'!CF62*'2017 matched scores weighted'!AL60)</f>
        <v>24463.653846153848</v>
      </c>
      <c r="AJ60" s="62">
        <f>IF('2017 Individual scores unweight'!CH62="","",'2017 Individual scores unweight'!CH62*'2017 matched scores weighted'!AL60)</f>
        <v>55124.766666666663</v>
      </c>
      <c r="AK60" s="62">
        <f>IF('2017 Individual scores unweight'!CJ62="","",'2017 Individual scores unweight'!CJ62*'2017 matched scores weighted'!AL60)</f>
        <v>50884.399999999994</v>
      </c>
      <c r="AL60">
        <v>636.05499999999995</v>
      </c>
      <c r="AM60">
        <v>141958.93799999999</v>
      </c>
      <c r="AN60">
        <f t="shared" si="2"/>
        <v>0.44805562013995909</v>
      </c>
    </row>
    <row r="61" spans="1:40">
      <c r="A61" s="60" t="s">
        <v>110</v>
      </c>
      <c r="B61" s="61" t="s">
        <v>171</v>
      </c>
      <c r="C61" s="62">
        <f>IF('2017 Individual scores unweight'!C63="","",'2017 Individual scores unweight'!C63*'2017 matched scores weighted'!AL61)</f>
        <v>841480.3</v>
      </c>
      <c r="D61" s="62">
        <f>IF('2017 Individual scores unweight'!E63="","",'2017 Individual scores unweight'!E63*'2017 matched scores weighted'!AL61)</f>
        <v>841480.3</v>
      </c>
      <c r="E61" s="62">
        <f>IF('2017 Individual scores unweight'!G63="","",'2017 Individual scores unweight'!G63*'2017 matched scores weighted'!AL61)</f>
        <v>841480.3</v>
      </c>
      <c r="F61" s="62">
        <f>IF('2017 Individual scores unweight'!I63="","",'2017 Individual scores unweight'!I63*'2017 matched scores weighted'!AL61)</f>
        <v>794731.39444444445</v>
      </c>
      <c r="G61" s="62">
        <f>IF('2017 Individual scores unweight'!K63="","",'2017 Individual scores unweight'!K63*'2017 matched scores weighted'!AL61)</f>
        <v>638901.70925925928</v>
      </c>
      <c r="H61" s="62">
        <f>IF('2017 Individual scores unweight'!L63="","",'2017 Individual scores unweight'!L63*'2017 matched scores weighted'!AL61)</f>
        <v>566181.18950617278</v>
      </c>
      <c r="I61" s="62">
        <f>IF('2017 Individual scores unweight'!M63="","",'2017 Individual scores unweight'!M63*'2017 matched scores weighted'!AL61)</f>
        <v>841480.3</v>
      </c>
      <c r="J61" s="62">
        <f>IF('2017 Individual scores unweight'!O63="","",'2017 Individual scores unweight'!O63*'2017 matched scores weighted'!AL61)</f>
        <v>841480.3</v>
      </c>
      <c r="K61" s="62">
        <f>IF('2017 Individual scores unweight'!Q63="","",'2017 Individual scores unweight'!Q63*'2017 matched scores weighted'!AL61)</f>
        <v>841480.3</v>
      </c>
      <c r="L61" s="62">
        <f>IF('2017 Individual scores unweight'!S63="","",'2017 Individual scores unweight'!S63*'2017 matched scores weighted'!AL61)</f>
        <v>766682.05111111118</v>
      </c>
      <c r="M61" s="62">
        <f>IF('2017 Individual scores unweight'!AE63="","",'2017 Individual scores unweight'!AE63*'2017 matched scores weighted'!AL61)</f>
        <v>607735.77222222218</v>
      </c>
      <c r="N61" s="62">
        <f>IF('2017 Individual scores unweight'!AF63="","",'2017 Individual scores unweight'!AF63*'2017 matched scores weighted'!AL61)</f>
        <v>560986.86666666658</v>
      </c>
      <c r="O61" s="62">
        <f>IF('2017 Individual scores unweight'!AG63="","",'2017 Individual scores unweight'!AG63*'2017 matched scores weighted'!AL61)</f>
        <v>597347.12654320989</v>
      </c>
      <c r="P61" s="62">
        <f>IF('2017 Individual scores unweight'!AH63="","",'2017 Individual scores unweight'!AH63*'2017 matched scores weighted'!AL61)</f>
        <v>841480.3</v>
      </c>
      <c r="Q61" s="62">
        <f>IF('2017 Individual scores unweight'!AJ63="","",'2017 Individual scores unweight'!AJ63*'2017 matched scores weighted'!AL61)</f>
        <v>841480.3</v>
      </c>
      <c r="R61" s="62">
        <f>IF('2017 Individual scores unweight'!AL63="","",'2017 Individual scores unweight'!AL63*'2017 matched scores weighted'!AL61)</f>
        <v>794731.39444444445</v>
      </c>
      <c r="S61" s="62">
        <f>IF('2017 Individual scores unweight'!AN63="","",'2017 Individual scores unweight'!AN63*'2017 matched scores weighted'!AL61)</f>
        <v>692983.77647058817</v>
      </c>
      <c r="T61" s="62">
        <f>IF('2017 Individual scores unweight'!AP63="","",'2017 Individual scores unweight'!AP63*'2017 matched scores weighted'!AL61)</f>
        <v>841480.3</v>
      </c>
      <c r="U61" s="62">
        <f>IF('2017 Individual scores unweight'!AR63="","",'2017 Individual scores unweight'!AR63*'2017 matched scores weighted'!AL61)</f>
        <v>742482.6176470588</v>
      </c>
      <c r="V61" s="62">
        <f>IF('2017 Individual scores unweight'!AT63="","",'2017 Individual scores unweight'!AT63*'2017 matched scores weighted'!AL61)</f>
        <v>602541.44938271597</v>
      </c>
      <c r="W61" s="62">
        <f>IF('2017 Individual scores unweight'!AU63="","",'2017 Individual scores unweight'!AU63*'2017 matched scores weighted'!AL61)</f>
        <v>519432.28395061725</v>
      </c>
      <c r="X61" s="62">
        <f>IF('2017 Individual scores unweight'!AV63="","",'2017 Individual scores unweight'!AV63*'2017 matched scores weighted'!AL61)</f>
        <v>489488.54052287579</v>
      </c>
      <c r="Y61" s="62">
        <f>IF('2017 Individual scores unweight'!AW63="","",'2017 Individual scores unweight'!AW63*'2017 matched scores weighted'!AL61)</f>
        <v>706427.90617283946</v>
      </c>
      <c r="Z61" s="62">
        <f>IF('2017 Individual scores unweight'!AX63="","",'2017 Individual scores unweight'!AX63*'2017 matched scores weighted'!AL61)</f>
        <v>493460.6697530864</v>
      </c>
      <c r="AA61" s="62">
        <f>IF('2017 Individual scores unweight'!AY63="","",'2017 Individual scores unweight'!AY63*'2017 matched scores weighted'!AL61)</f>
        <v>488266.3469135802</v>
      </c>
      <c r="AB61" s="62">
        <f>IF('2017 Individual scores unweight'!AZ63="","",'2017 Individual scores unweight'!AZ63*'2017 matched scores weighted'!AL61)</f>
        <v>738632.7077777778</v>
      </c>
      <c r="AC61" s="62">
        <f>IF('2017 Individual scores unweight'!BL63="","",'2017 Individual scores unweight'!BL63*'2017 matched scores weighted'!AL61)</f>
        <v>692983.77647058829</v>
      </c>
      <c r="AD61" s="62">
        <f>IF('2017 Individual scores unweight'!BR63="","",'2017 Individual scores unweight'!BR63*'2017 matched scores weighted'!AL61)</f>
        <v>509043.63827160496</v>
      </c>
      <c r="AE61" s="62">
        <f>IF('2017 Individual scores unweight'!BS63="","",'2017 Individual scores unweight'!BS63*'2017 matched scores weighted'!AL61)</f>
        <v>489564.92762345681</v>
      </c>
      <c r="AF61" s="62">
        <f>IF('2017 Individual scores unweight'!BX63="","",'2017 Individual scores unweight'!BX63*'2017 matched scores weighted'!AL61)</f>
        <v>727205.19753086427</v>
      </c>
      <c r="AG61" s="62">
        <f>IF('2017 Individual scores unweight'!CB63="","",'2017 Individual scores unweight'!CB63*'2017 matched scores weighted'!AL61)</f>
        <v>841480.3</v>
      </c>
      <c r="AH61" s="62">
        <f>IF('2017 Individual scores unweight'!CD63="","",'2017 Individual scores unweight'!CD63*'2017 matched scores weighted'!AL61)</f>
        <v>560986.86666666658</v>
      </c>
      <c r="AI61" s="62">
        <f>IF('2017 Individual scores unweight'!CF63="","",'2017 Individual scores unweight'!CF63*'2017 matched scores weighted'!AL61)</f>
        <v>593986.09411764704</v>
      </c>
      <c r="AJ61" s="62">
        <f>IF('2017 Individual scores unweight'!CH63="","",'2017 Individual scores unweight'!CH63*'2017 matched scores weighted'!AL61)</f>
        <v>747982.48888888885</v>
      </c>
      <c r="AK61" s="62">
        <f>IF('2017 Individual scores unweight'!CJ63="","",'2017 Individual scores unweight'!CJ63*'2017 matched scores weighted'!AL61)</f>
        <v>747982.48888888885</v>
      </c>
      <c r="AL61">
        <v>8414.8029999999999</v>
      </c>
      <c r="AM61">
        <v>549861.57000000007</v>
      </c>
      <c r="AN61">
        <f t="shared" si="2"/>
        <v>1.5303493568390312</v>
      </c>
    </row>
    <row r="62" spans="1:40">
      <c r="A62" s="60" t="s">
        <v>122</v>
      </c>
      <c r="B62" s="61" t="s">
        <v>172</v>
      </c>
      <c r="C62" s="62">
        <f>IF('2017 Individual scores unweight'!C64="","",'2017 Individual scores unweight'!C64*'2017 matched scores weighted'!AL62)</f>
        <v>158827.81818181818</v>
      </c>
      <c r="D62" s="62">
        <f>IF('2017 Individual scores unweight'!E64="","",'2017 Individual scores unweight'!E64*'2017 matched scores weighted'!AL62)</f>
        <v>158827.81818181818</v>
      </c>
      <c r="E62" s="62">
        <f>IF('2017 Individual scores unweight'!G64="","",'2017 Individual scores unweight'!G64*'2017 matched scores weighted'!AL62)</f>
        <v>158827.81818181818</v>
      </c>
      <c r="F62" s="62">
        <f>IF('2017 Individual scores unweight'!I64="","",'2017 Individual scores unweight'!I64*'2017 matched scores weighted'!AL62)</f>
        <v>139768.48000000001</v>
      </c>
      <c r="G62" s="62">
        <f>IF('2017 Individual scores unweight'!K64="","",'2017 Individual scores unweight'!K64*'2017 matched scores weighted'!AL62)</f>
        <v>99218.365432098755</v>
      </c>
      <c r="H62" s="62">
        <f>IF('2017 Individual scores unweight'!L64="","",'2017 Individual scores unweight'!L64*'2017 matched scores weighted'!AL62)</f>
        <v>118414.96222222221</v>
      </c>
      <c r="I62" s="62">
        <f>IF('2017 Individual scores unweight'!M64="","",'2017 Individual scores unweight'!M64*'2017 matched scores weighted'!AL62)</f>
        <v>135886.02222222224</v>
      </c>
      <c r="J62" s="62">
        <f>IF('2017 Individual scores unweight'!O64="","",'2017 Individual scores unweight'!O64*'2017 matched scores weighted'!AL62)</f>
        <v>155298.31111111111</v>
      </c>
      <c r="K62" s="62">
        <f>IF('2017 Individual scores unweight'!Q64="","",'2017 Individual scores unweight'!Q64*'2017 matched scores weighted'!AL62)</f>
        <v>174710.6</v>
      </c>
      <c r="L62" s="62">
        <f>IF('2017 Individual scores unweight'!S64="","",'2017 Individual scores unweight'!S64*'2017 matched scores weighted'!AL62)</f>
        <v>147392.21527272728</v>
      </c>
      <c r="M62" s="62">
        <f>IF('2017 Individual scores unweight'!AE64="","",'2017 Individual scores unweight'!AE64*'2017 matched scores weighted'!AL62)</f>
        <v>124238.6488888889</v>
      </c>
      <c r="N62" s="62">
        <f>IF('2017 Individual scores unweight'!AF64="","",'2017 Individual scores unweight'!AF64*'2017 matched scores weighted'!AL62)</f>
        <v>112591.27555555555</v>
      </c>
      <c r="O62" s="62">
        <f>IF('2017 Individual scores unweight'!AG64="","",'2017 Individual scores unweight'!AG64*'2017 matched scores weighted'!AL62)</f>
        <v>118900.26944444445</v>
      </c>
      <c r="P62" s="62">
        <f>IF('2017 Individual scores unweight'!AH64="","",'2017 Individual scores unweight'!AH64*'2017 matched scores weighted'!AL62)</f>
        <v>160151.3833333333</v>
      </c>
      <c r="Q62" s="62">
        <f>IF('2017 Individual scores unweight'!AJ64="","",'2017 Individual scores unweight'!AJ64*'2017 matched scores weighted'!AL62)</f>
        <v>149751.94285714286</v>
      </c>
      <c r="R62" s="62">
        <f>IF('2017 Individual scores unweight'!AL64="","",'2017 Individual scores unweight'!AL64*'2017 matched scores weighted'!AL62)</f>
        <v>174710.6</v>
      </c>
      <c r="S62" s="62">
        <f>IF('2017 Individual scores unweight'!AN64="","",'2017 Individual scores unweight'!AN64*'2017 matched scores weighted'!AL62)</f>
        <v>139768.48000000001</v>
      </c>
      <c r="T62" s="62">
        <f>IF('2017 Individual scores unweight'!AP64="","",'2017 Individual scores unweight'!AP64*'2017 matched scores weighted'!AL62)</f>
        <v>158827.81818181818</v>
      </c>
      <c r="U62" s="62">
        <f>IF('2017 Individual scores unweight'!AR64="","",'2017 Individual scores unweight'!AR64*'2017 matched scores weighted'!AL62)</f>
        <v>157239.54</v>
      </c>
      <c r="V62" s="62">
        <f>IF('2017 Individual scores unweight'!AT64="","",'2017 Individual scores unweight'!AT64*'2017 matched scores weighted'!AL62)</f>
        <v>129415.25925925926</v>
      </c>
      <c r="W62" s="62">
        <f>IF('2017 Individual scores unweight'!AU64="","",'2017 Individual scores unweight'!AU64*'2017 matched scores weighted'!AL62)</f>
        <v>135886.02222222221</v>
      </c>
      <c r="X62" s="62">
        <f>IF('2017 Individual scores unweight'!AV64="","",'2017 Individual scores unweight'!AV64*'2017 matched scores weighted'!AL62)</f>
        <v>120003.24040404039</v>
      </c>
      <c r="Y62" s="62">
        <f>IF('2017 Individual scores unweight'!AW64="","",'2017 Individual scores unweight'!AW64*'2017 matched scores weighted'!AL62)</f>
        <v>145592.16666666666</v>
      </c>
      <c r="Z62" s="62">
        <f>IF('2017 Individual scores unweight'!AX64="","",'2017 Individual scores unweight'!AX64*'2017 matched scores weighted'!AL62)</f>
        <v>145592.16666666666</v>
      </c>
      <c r="AA62" s="62">
        <f>IF('2017 Individual scores unweight'!AY64="","",'2017 Individual scores unweight'!AY64*'2017 matched scores weighted'!AL62)</f>
        <v>60663.402777777774</v>
      </c>
      <c r="AB62" s="62">
        <f>IF('2017 Individual scores unweight'!AZ64="","",'2017 Individual scores unweight'!AZ64*'2017 matched scores weighted'!AL62)</f>
        <v>149404.03430303029</v>
      </c>
      <c r="AC62" s="62">
        <f>IF('2017 Individual scores unweight'!BL64="","",'2017 Individual scores unweight'!BL64*'2017 matched scores weighted'!AL62)</f>
        <v>98987.26675485009</v>
      </c>
      <c r="AD62" s="62">
        <f>IF('2017 Individual scores unweight'!BR64="","",'2017 Individual scores unweight'!BR64*'2017 matched scores weighted'!AL62)</f>
        <v>110002.97037037037</v>
      </c>
      <c r="AE62" s="62">
        <f>IF('2017 Individual scores unweight'!BS64="","",'2017 Individual scores unweight'!BS64*'2017 matched scores weighted'!AL62)</f>
        <v>98458.540993265982</v>
      </c>
      <c r="AF62" s="62">
        <f>IF('2017 Individual scores unweight'!BX64="","",'2017 Individual scores unweight'!BX64*'2017 matched scores weighted'!AL62)</f>
        <v>148288.31790123458</v>
      </c>
      <c r="AG62" s="62">
        <f>IF('2017 Individual scores unweight'!CB64="","",'2017 Individual scores unweight'!CB64*'2017 matched scores weighted'!AL62)</f>
        <v>158827.81818181818</v>
      </c>
      <c r="AH62" s="62">
        <f>IF('2017 Individual scores unweight'!CD64="","",'2017 Individual scores unweight'!CD64*'2017 matched scores weighted'!AL62)</f>
        <v>124793.28571428572</v>
      </c>
      <c r="AI62" s="62">
        <f>IF('2017 Individual scores unweight'!CF64="","",'2017 Individual scores unweight'!CF64*'2017 matched scores weighted'!AL62)</f>
        <v>99834.628571428562</v>
      </c>
      <c r="AJ62" s="62">
        <f>IF('2017 Individual scores unweight'!CH64="","",'2017 Individual scores unweight'!CH64*'2017 matched scores weighted'!AL62)</f>
        <v>152871.77499999999</v>
      </c>
      <c r="AK62" s="62">
        <f>IF('2017 Individual scores unweight'!CJ64="","",'2017 Individual scores unweight'!CJ64*'2017 matched scores weighted'!AL62)</f>
        <v>122297.42</v>
      </c>
      <c r="AL62">
        <v>1747.106</v>
      </c>
      <c r="AM62">
        <v>76658.570000000007</v>
      </c>
      <c r="AN62">
        <f t="shared" si="2"/>
        <v>2.2790746031396094</v>
      </c>
    </row>
    <row r="63" spans="1:40">
      <c r="A63" s="60" t="s">
        <v>119</v>
      </c>
      <c r="B63" s="61" t="s">
        <v>173</v>
      </c>
      <c r="C63" s="62">
        <f>IF('2017 Individual scores unweight'!C65="","",'2017 Individual scores unweight'!C65*'2017 matched scores weighted'!AL63)</f>
        <v>451287.5</v>
      </c>
      <c r="D63" s="62">
        <f>IF('2017 Individual scores unweight'!E65="","",'2017 Individual scores unweight'!E65*'2017 matched scores weighted'!AL63)</f>
        <v>451287.5</v>
      </c>
      <c r="E63" s="62">
        <f>IF('2017 Individual scores unweight'!G65="","",'2017 Individual scores unweight'!G65*'2017 matched scores weighted'!AL63)</f>
        <v>451287.5</v>
      </c>
      <c r="F63" s="62">
        <f>IF('2017 Individual scores unweight'!I65="","",'2017 Individual scores unweight'!I65*'2017 matched scores weighted'!AL63)</f>
        <v>451287.5</v>
      </c>
      <c r="G63" s="62">
        <f>IF('2017 Individual scores unweight'!K65="","",'2017 Individual scores unweight'!K65*'2017 matched scores weighted'!AL63)</f>
        <v>214898.8095238095</v>
      </c>
      <c r="H63" s="62">
        <f>IF('2017 Individual scores unweight'!L65="","",'2017 Individual scores unweight'!L65*'2017 matched scores weighted'!AL63)</f>
        <v>300858.33333333331</v>
      </c>
      <c r="I63" s="62">
        <f>IF('2017 Individual scores unweight'!M65="","",'2017 Individual scores unweight'!M65*'2017 matched scores weighted'!AL63)</f>
        <v>413680.20833333331</v>
      </c>
      <c r="J63" s="62">
        <f>IF('2017 Individual scores unweight'!O65="","",'2017 Individual scores unweight'!O65*'2017 matched scores weighted'!AL63)</f>
        <v>451287.5</v>
      </c>
      <c r="K63" s="62">
        <f>IF('2017 Individual scores unweight'!Q65="","",'2017 Individual scores unweight'!Q65*'2017 matched scores weighted'!AL63)</f>
        <v>451287.5</v>
      </c>
      <c r="L63" s="62">
        <f>IF('2017 Individual scores unweight'!S65="","",'2017 Individual scores unweight'!S65*'2017 matched scores weighted'!AL63)</f>
        <v>397660.47889610392</v>
      </c>
      <c r="M63" s="62">
        <f>IF('2017 Individual scores unweight'!AE65="","",'2017 Individual scores unweight'!AE65*'2017 matched scores weighted'!AL63)</f>
        <v>243000.9615384615</v>
      </c>
      <c r="N63" s="62">
        <f>IF('2017 Individual scores unweight'!AF65="","",'2017 Individual scores unweight'!AF65*'2017 matched scores weighted'!AL63)</f>
        <v>312429.80769230769</v>
      </c>
      <c r="O63" s="62">
        <f>IF('2017 Individual scores unweight'!AG65="","",'2017 Individual scores unweight'!AG65*'2017 matched scores weighted'!AL63)</f>
        <v>297276.68650793651</v>
      </c>
      <c r="P63" s="62">
        <f>IF('2017 Individual scores unweight'!AH65="","",'2017 Individual scores unweight'!AH65*'2017 matched scores weighted'!AL63)</f>
        <v>451287.5</v>
      </c>
      <c r="Q63" s="62">
        <f>IF('2017 Individual scores unweight'!AJ65="","",'2017 Individual scores unweight'!AJ65*'2017 matched scores weighted'!AL63)</f>
        <v>416573.07692307694</v>
      </c>
      <c r="R63" s="62">
        <f>IF('2017 Individual scores unweight'!AL65="","",'2017 Individual scores unweight'!AL65*'2017 matched scores weighted'!AL63)</f>
        <v>451287.5</v>
      </c>
      <c r="S63" s="62">
        <f>IF('2017 Individual scores unweight'!AN65="","",'2017 Individual scores unweight'!AN65*'2017 matched scores weighted'!AL63)</f>
        <v>322348.21428571432</v>
      </c>
      <c r="T63" s="62">
        <f>IF('2017 Individual scores unweight'!AP65="","",'2017 Individual scores unweight'!AP65*'2017 matched scores weighted'!AL63)</f>
        <v>451287.5</v>
      </c>
      <c r="U63" s="62">
        <f>IF('2017 Individual scores unweight'!AR65="","",'2017 Individual scores unweight'!AR65*'2017 matched scores weighted'!AL63)</f>
        <v>290113.3928571429</v>
      </c>
      <c r="V63" s="62">
        <f>IF('2017 Individual scores unweight'!AT65="","",'2017 Individual scores unweight'!AT65*'2017 matched scores weighted'!AL63)</f>
        <v>340256.4484126984</v>
      </c>
      <c r="W63" s="62">
        <f>IF('2017 Individual scores unweight'!AU65="","",'2017 Individual scores unweight'!AU65*'2017 matched scores weighted'!AL63)</f>
        <v>257878.57142857145</v>
      </c>
      <c r="X63" s="62">
        <f>IF('2017 Individual scores unweight'!AV65="","",'2017 Individual scores unweight'!AV65*'2017 matched scores weighted'!AL63)</f>
        <v>286531.74603174604</v>
      </c>
      <c r="Y63" s="62">
        <f>IF('2017 Individual scores unweight'!AW65="","",'2017 Individual scores unweight'!AW65*'2017 matched scores weighted'!AL63)</f>
        <v>186896.84343434346</v>
      </c>
      <c r="Z63" s="62">
        <f>IF('2017 Individual scores unweight'!AX65="","",'2017 Individual scores unweight'!AX65*'2017 matched scores weighted'!AL63)</f>
        <v>232807.04365079367</v>
      </c>
      <c r="AA63" s="62">
        <f>IF('2017 Individual scores unweight'!AY65="","",'2017 Individual scores unweight'!AY65*'2017 matched scores weighted'!AL63)</f>
        <v>275786.80555555556</v>
      </c>
      <c r="AB63" s="62">
        <f>IF('2017 Individual scores unweight'!AZ65="","",'2017 Individual scores unweight'!AZ65*'2017 matched scores weighted'!AL63)</f>
        <v>444840.5357142858</v>
      </c>
      <c r="AC63" s="62">
        <f>IF('2017 Individual scores unweight'!BL65="","",'2017 Individual scores unweight'!BL65*'2017 matched scores weighted'!AL63)</f>
        <v>298654.24297924299</v>
      </c>
      <c r="AD63" s="62">
        <f>IF('2017 Individual scores unweight'!BR65="","",'2017 Individual scores unweight'!BR65*'2017 matched scores weighted'!AL63)</f>
        <v>250715.27777777778</v>
      </c>
      <c r="AE63" s="62">
        <f>IF('2017 Individual scores unweight'!BS65="","",'2017 Individual scores unweight'!BS65*'2017 matched scores weighted'!AL63)</f>
        <v>191618.10515873015</v>
      </c>
      <c r="AF63" s="62">
        <f>IF('2017 Individual scores unweight'!BX65="","",'2017 Individual scores unweight'!BX65*'2017 matched scores weighted'!AL63)</f>
        <v>380848.44576719578</v>
      </c>
      <c r="AG63" s="62">
        <f>IF('2017 Individual scores unweight'!CB65="","",'2017 Individual scores unweight'!CB65*'2017 matched scores weighted'!AL63)</f>
        <v>451287.5</v>
      </c>
      <c r="AH63" s="62">
        <f>IF('2017 Individual scores unweight'!CD65="","",'2017 Individual scores unweight'!CD65*'2017 matched scores weighted'!AL63)</f>
        <v>161174.10714285716</v>
      </c>
      <c r="AI63" s="62">
        <f>IF('2017 Individual scores unweight'!CF65="","",'2017 Individual scores unweight'!CF65*'2017 matched scores weighted'!AL63)</f>
        <v>205130.68181818182</v>
      </c>
      <c r="AJ63" s="62">
        <f>IF('2017 Individual scores unweight'!CH65="","",'2017 Individual scores unweight'!CH65*'2017 matched scores weighted'!AL63)</f>
        <v>277715.38461538462</v>
      </c>
      <c r="AK63" s="62">
        <f>IF('2017 Individual scores unweight'!CJ65="","",'2017 Individual scores unweight'!CJ65*'2017 matched scores weighted'!AL63)</f>
        <v>386817.8571428571</v>
      </c>
      <c r="AL63">
        <v>4512.875</v>
      </c>
      <c r="AM63">
        <v>68342.707999999984</v>
      </c>
      <c r="AN63">
        <f t="shared" si="2"/>
        <v>6.6033014085423725</v>
      </c>
    </row>
    <row r="64" spans="1:40">
      <c r="A64" s="60" t="s">
        <v>127</v>
      </c>
      <c r="B64" s="61" t="s">
        <v>215</v>
      </c>
      <c r="C64" s="62">
        <f>IF('2017 Individual scores unweight'!C66="","",'2017 Individual scores unweight'!C66*'2017 matched scores weighted'!AL64)</f>
        <v>4074248.7333333334</v>
      </c>
      <c r="D64" s="62">
        <f>IF('2017 Individual scores unweight'!E66="","",'2017 Individual scores unweight'!E66*'2017 matched scores weighted'!AL64)</f>
        <v>4092437.34375</v>
      </c>
      <c r="E64" s="62">
        <f>IF('2017 Individual scores unweight'!G66="","",'2017 Individual scores unweight'!G66*'2017 matched scores weighted'!AL64)</f>
        <v>3546779.03125</v>
      </c>
      <c r="F64" s="62">
        <f>IF('2017 Individual scores unweight'!I66="","",'2017 Individual scores unweight'!I66*'2017 matched scores weighted'!AL64)</f>
        <v>3819608.1875</v>
      </c>
      <c r="G64" s="62">
        <f>IF('2017 Individual scores unweight'!K66="","",'2017 Individual scores unweight'!K66*'2017 matched scores weighted'!AL64)</f>
        <v>3594925.3529411769</v>
      </c>
      <c r="H64" s="62">
        <f>IF('2017 Individual scores unweight'!L66="","",'2017 Individual scores unweight'!L66*'2017 matched scores weighted'!AL64)</f>
        <v>2489818.6703703706</v>
      </c>
      <c r="I64" s="62">
        <f>IF('2017 Individual scores unweight'!M66="","",'2017 Individual scores unweight'!M66*'2017 matched scores weighted'!AL64)</f>
        <v>3819608.1875</v>
      </c>
      <c r="J64" s="62">
        <f>IF('2017 Individual scores unweight'!O66="","",'2017 Individual scores unweight'!O66*'2017 matched scores weighted'!AL64)</f>
        <v>3118047.5</v>
      </c>
      <c r="K64" s="62">
        <f>IF('2017 Individual scores unweight'!Q66="","",'2017 Individual scores unweight'!Q66*'2017 matched scores weighted'!AL64)</f>
        <v>3001120.71875</v>
      </c>
      <c r="L64" s="62">
        <f>IF('2017 Individual scores unweight'!S66="","",'2017 Individual scores unweight'!S66*'2017 matched scores weighted'!AL64)</f>
        <v>3286788.8941176473</v>
      </c>
      <c r="M64" s="62">
        <f>IF('2017 Individual scores unweight'!AE66="","",'2017 Individual scores unweight'!AE66*'2017 matched scores weighted'!AL64)</f>
        <v>2168367.6732026143</v>
      </c>
      <c r="N64" s="62">
        <f>IF('2017 Individual scores unweight'!AF66="","",'2017 Individual scores unweight'!AF66*'2017 matched scores weighted'!AL64)</f>
        <v>2482210.3627450978</v>
      </c>
      <c r="O64" s="62">
        <f>IF('2017 Individual scores unweight'!AG66="","",'2017 Individual scores unweight'!AG66*'2017 matched scores weighted'!AL64)</f>
        <v>2139836.5196078434</v>
      </c>
      <c r="P64" s="62">
        <f>IF('2017 Individual scores unweight'!AH66="","",'2017 Individual scores unweight'!AH66*'2017 matched scores weighted'!AL64)</f>
        <v>3851705.7352941176</v>
      </c>
      <c r="Q64" s="62">
        <f>IF('2017 Individual scores unweight'!AJ66="","",'2017 Individual scores unweight'!AJ66*'2017 matched scores weighted'!AL64)</f>
        <v>4365266.5</v>
      </c>
      <c r="R64" s="62">
        <f>IF('2017 Individual scores unweight'!AL66="","",'2017 Individual scores unweight'!AL66*'2017 matched scores weighted'!AL64)</f>
        <v>3001120.71875</v>
      </c>
      <c r="S64" s="62">
        <f>IF('2017 Individual scores unweight'!AN66="","",'2017 Individual scores unweight'!AN66*'2017 matched scores weighted'!AL64)</f>
        <v>2182633.25</v>
      </c>
      <c r="T64" s="62">
        <f>IF('2017 Individual scores unweight'!AP66="","",'2017 Individual scores unweight'!AP66*'2017 matched scores weighted'!AL64)</f>
        <v>3594925.3529411764</v>
      </c>
      <c r="U64" s="62">
        <f>IF('2017 Individual scores unweight'!AR66="","",'2017 Individual scores unweight'!AR66*'2017 matched scores weighted'!AL64)</f>
        <v>1636974.9375</v>
      </c>
      <c r="V64" s="62">
        <f>IF('2017 Individual scores unweight'!AT66="","",'2017 Individual scores unweight'!AT66*'2017 matched scores weighted'!AL64)</f>
        <v>2796053.0522875818</v>
      </c>
      <c r="W64" s="62">
        <f>IF('2017 Individual scores unweight'!AU66="","",'2017 Individual scores unweight'!AU66*'2017 matched scores weighted'!AL64)</f>
        <v>1683338.0620915033</v>
      </c>
      <c r="X64" s="62">
        <f>IF('2017 Individual scores unweight'!AV66="","",'2017 Individual scores unweight'!AV66*'2017 matched scores weighted'!AL64)</f>
        <v>1512151.1405228754</v>
      </c>
      <c r="Y64" s="62">
        <f>IF('2017 Individual scores unweight'!AW66="","",'2017 Individual scores unweight'!AW66*'2017 matched scores weighted'!AL64)</f>
        <v>2995771.1274509802</v>
      </c>
      <c r="Z64" s="62">
        <f>IF('2017 Individual scores unweight'!AX66="","",'2017 Individual scores unweight'!AX66*'2017 matched scores weighted'!AL64)</f>
        <v>2425148.0555555555</v>
      </c>
      <c r="AA64" s="62">
        <f>IF('2017 Individual scores unweight'!AY66="","",'2017 Individual scores unweight'!AY66*'2017 matched scores weighted'!AL64)</f>
        <v>2425148.0555555555</v>
      </c>
      <c r="AB64" s="62">
        <f>IF('2017 Individual scores unweight'!AZ66="","",'2017 Individual scores unweight'!AZ66*'2017 matched scores weighted'!AL64)</f>
        <v>2465091.6705882354</v>
      </c>
      <c r="AC64" s="62">
        <f>IF('2017 Individual scores unweight'!BL66="","",'2017 Individual scores unweight'!BL66*'2017 matched scores weighted'!AL64)</f>
        <v>2743127.7623692811</v>
      </c>
      <c r="AD64" s="62">
        <f>IF('2017 Individual scores unweight'!BR66="","",'2017 Individual scores unweight'!BR66*'2017 matched scores weighted'!AL64)</f>
        <v>1697603.6388888888</v>
      </c>
      <c r="AE64" s="62">
        <f>IF('2017 Individual scores unweight'!BS66="","",'2017 Individual scores unweight'!BS66*'2017 matched scores weighted'!AL64)</f>
        <v>1968649.5980392157</v>
      </c>
      <c r="AF64" s="62">
        <f>IF('2017 Individual scores unweight'!BX66="","",'2017 Individual scores unweight'!BX66*'2017 matched scores weighted'!AL64)</f>
        <v>3775622.6590413945</v>
      </c>
      <c r="AG64" s="62">
        <f>IF('2017 Individual scores unweight'!CB66="","",'2017 Individual scores unweight'!CB66*'2017 matched scores weighted'!AL64)</f>
        <v>3001120.71875</v>
      </c>
      <c r="AH64" s="62">
        <f>IF('2017 Individual scores unweight'!CD66="","",'2017 Individual scores unweight'!CD66*'2017 matched scores weighted'!AL64)</f>
        <v>582035.53333333333</v>
      </c>
      <c r="AI64" s="62">
        <f>IF('2017 Individual scores unweight'!CF66="","",'2017 Individual scores unweight'!CF66*'2017 matched scores weighted'!AL64)</f>
        <v>291017.76666666666</v>
      </c>
      <c r="AJ64" s="62">
        <f>IF('2017 Individual scores unweight'!CH66="","",'2017 Individual scores unweight'!CH66*'2017 matched scores weighted'!AL64)</f>
        <v>2182633.25</v>
      </c>
      <c r="AK64" s="62">
        <f>IF('2017 Individual scores unweight'!CJ66="","",'2017 Individual scores unweight'!CJ66*'2017 matched scores weighted'!AL64)</f>
        <v>2455462.40625</v>
      </c>
      <c r="AL64">
        <v>43652.665000000001</v>
      </c>
      <c r="AM64">
        <v>141958.93799999999</v>
      </c>
      <c r="AN64">
        <f t="shared" si="2"/>
        <v>30.750205386856305</v>
      </c>
    </row>
    <row r="65" spans="1:40">
      <c r="A65" s="60" t="s">
        <v>110</v>
      </c>
      <c r="B65" s="61" t="s">
        <v>216</v>
      </c>
      <c r="C65" s="62">
        <f>IF('2017 Individual scores unweight'!C67="","",'2017 Individual scores unweight'!C67*'2017 matched scores weighted'!AL65)</f>
        <v>4830510.6571428571</v>
      </c>
      <c r="D65" s="62">
        <f>IF('2017 Individual scores unweight'!E67="","",'2017 Individual scores unweight'!E67*'2017 matched scores weighted'!AL65)</f>
        <v>3715777.4285714286</v>
      </c>
      <c r="E65" s="62">
        <f>IF('2017 Individual scores unweight'!G67="","",'2017 Individual scores unweight'!G67*'2017 matched scores weighted'!AL65)</f>
        <v>4458932.9142857138</v>
      </c>
      <c r="F65" s="62">
        <f>IF('2017 Individual scores unweight'!I67="","",'2017 Individual scores unweight'!I67*'2017 matched scores weighted'!AL65)</f>
        <v>3715777.4285714286</v>
      </c>
      <c r="G65" s="62">
        <f>IF('2017 Individual scores unweight'!K67="","",'2017 Individual scores unweight'!K67*'2017 matched scores weighted'!AL65)</f>
        <v>3385486.1015873011</v>
      </c>
      <c r="H65" s="62">
        <f>IF('2017 Individual scores unweight'!L67="","",'2017 Individual scores unweight'!L67*'2017 matched scores weighted'!AL65)</f>
        <v>2445426.1709401705</v>
      </c>
      <c r="I65" s="62">
        <f>IF('2017 Individual scores unweight'!M67="","",'2017 Individual scores unweight'!M67*'2017 matched scores weighted'!AL65)</f>
        <v>2427641.2533333329</v>
      </c>
      <c r="J65" s="62">
        <f>IF('2017 Individual scores unweight'!O67="","",'2017 Individual scores unweight'!O67*'2017 matched scores weighted'!AL65)</f>
        <v>3468058.9333333327</v>
      </c>
      <c r="K65" s="62">
        <f>IF('2017 Individual scores unweight'!Q67="","",'2017 Individual scores unweight'!Q67*'2017 matched scores weighted'!AL65)</f>
        <v>2229466.4571428569</v>
      </c>
      <c r="L65" s="62">
        <f>IF('2017 Individual scores unweight'!S67="","",'2017 Individual scores unweight'!S67*'2017 matched scores weighted'!AL65)</f>
        <v>2012998.6028424911</v>
      </c>
      <c r="M65" s="62">
        <f>IF('2017 Individual scores unweight'!AE67="","",'2017 Individual scores unweight'!AE67*'2017 matched scores weighted'!AL65)</f>
        <v>2064320.7936507934</v>
      </c>
      <c r="N65" s="62">
        <f>IF('2017 Individual scores unweight'!AF67="","",'2017 Individual scores unweight'!AF67*'2017 matched scores weighted'!AL65)</f>
        <v>2543243.2177777779</v>
      </c>
      <c r="O65" s="62">
        <f>IF('2017 Individual scores unweight'!AG67="","",'2017 Individual scores unweight'!AG67*'2017 matched scores weighted'!AL65)</f>
        <v>2353325.7047619047</v>
      </c>
      <c r="P65" s="62">
        <f>IF('2017 Individual scores unweight'!AH67="","",'2017 Individual scores unweight'!AH67*'2017 matched scores weighted'!AL65)</f>
        <v>4830510.6571428571</v>
      </c>
      <c r="Q65" s="62">
        <f>IF('2017 Individual scores unweight'!AJ67="","",'2017 Individual scores unweight'!AJ67*'2017 matched scores weighted'!AL65)</f>
        <v>4335073.666666667</v>
      </c>
      <c r="R65" s="62">
        <f>IF('2017 Individual scores unweight'!AL67="","",'2017 Individual scores unweight'!AL67*'2017 matched scores weighted'!AL65)</f>
        <v>1857888.7142857143</v>
      </c>
      <c r="S65" s="62">
        <f>IF('2017 Individual scores unweight'!AN67="","",'2017 Individual scores unweight'!AN67*'2017 matched scores weighted'!AL65)</f>
        <v>1486310.9714285713</v>
      </c>
      <c r="T65" s="62">
        <f>IF('2017 Individual scores unweight'!AP67="","",'2017 Individual scores unweight'!AP67*'2017 matched scores weighted'!AL65)</f>
        <v>1734029.4666666663</v>
      </c>
      <c r="U65" s="62">
        <f>IF('2017 Individual scores unweight'!AR67="","",'2017 Individual scores unweight'!AR67*'2017 matched scores weighted'!AL65)</f>
        <v>1114733.2285714285</v>
      </c>
      <c r="V65" s="62">
        <f>IF('2017 Individual scores unweight'!AT67="","",'2017 Individual scores unweight'!AT67*'2017 matched scores weighted'!AL65)</f>
        <v>2766189.8634920632</v>
      </c>
      <c r="W65" s="62">
        <f>IF('2017 Individual scores unweight'!AU67="","",'2017 Individual scores unweight'!AU67*'2017 matched scores weighted'!AL65)</f>
        <v>2890049.111111111</v>
      </c>
      <c r="X65" s="62">
        <f>IF('2017 Individual scores unweight'!AV67="","",'2017 Individual scores unweight'!AV67*'2017 matched scores weighted'!AL65)</f>
        <v>2023034.3777777776</v>
      </c>
      <c r="Y65" s="62">
        <f>IF('2017 Individual scores unweight'!AW67="","",'2017 Individual scores unweight'!AW67*'2017 matched scores weighted'!AL65)</f>
        <v>3715777.4285714286</v>
      </c>
      <c r="Z65" s="62">
        <f>IF('2017 Individual scores unweight'!AX67="","",'2017 Individual scores unweight'!AX67*'2017 matched scores weighted'!AL65)</f>
        <v>2477184.952380952</v>
      </c>
      <c r="AA65" s="62">
        <f>IF('2017 Individual scores unweight'!AY67="","",'2017 Individual scores unweight'!AY67*'2017 matched scores weighted'!AL65)</f>
        <v>1156019.6444444444</v>
      </c>
      <c r="AB65" s="62">
        <f>IF('2017 Individual scores unweight'!AZ67="","",'2017 Individual scores unweight'!AZ67*'2017 matched scores weighted'!AL65)</f>
        <v>2413349.8016849812</v>
      </c>
      <c r="AC65" s="62">
        <f>IF('2017 Individual scores unweight'!BL67="","",'2017 Individual scores unweight'!BL67*'2017 matched scores weighted'!AL65)</f>
        <v>2515285.8662367263</v>
      </c>
      <c r="AD65" s="62">
        <f>IF('2017 Individual scores unweight'!BR67="","",'2017 Individual scores unweight'!BR67*'2017 matched scores weighted'!AL65)</f>
        <v>2601044.1999999997</v>
      </c>
      <c r="AE65" s="62">
        <f>IF('2017 Individual scores unweight'!BS67="","",'2017 Individual scores unweight'!BS67*'2017 matched scores weighted'!AL65)</f>
        <v>1878531.9222222224</v>
      </c>
      <c r="AF65" s="62">
        <f>IF('2017 Individual scores unweight'!BX67="","",'2017 Individual scores unweight'!BX67*'2017 matched scores weighted'!AL65)</f>
        <v>3570816.2350617284</v>
      </c>
      <c r="AG65" s="62">
        <f>IF('2017 Individual scores unweight'!CB67="","",'2017 Individual scores unweight'!CB67*'2017 matched scores weighted'!AL65)</f>
        <v>3601445.8153846152</v>
      </c>
      <c r="AH65" s="62">
        <f>IF('2017 Individual scores unweight'!CD67="","",'2017 Individual scores unweight'!CD67*'2017 matched scores weighted'!AL65)</f>
        <v>2080835.3599999999</v>
      </c>
      <c r="AI65" s="62">
        <f>IF('2017 Individual scores unweight'!CF67="","",'2017 Individual scores unweight'!CF67*'2017 matched scores weighted'!AL65)</f>
        <v>472917.12727272732</v>
      </c>
      <c r="AJ65" s="62">
        <f>IF('2017 Individual scores unweight'!CH67="","",'2017 Individual scores unweight'!CH67*'2017 matched scores weighted'!AL65)</f>
        <v>1387223.5733333332</v>
      </c>
      <c r="AK65" s="62">
        <f>IF('2017 Individual scores unweight'!CJ67="","",'2017 Individual scores unweight'!CJ67*'2017 matched scores weighted'!AL65)</f>
        <v>3121253.04</v>
      </c>
      <c r="AL65">
        <v>52020.883999999998</v>
      </c>
      <c r="AM65">
        <v>549861.57000000007</v>
      </c>
      <c r="AN65">
        <f t="shared" si="2"/>
        <v>9.4607237236091972</v>
      </c>
    </row>
    <row r="66" spans="1:40">
      <c r="A66" s="60" t="s">
        <v>112</v>
      </c>
      <c r="B66" s="61" t="s">
        <v>182</v>
      </c>
      <c r="C66" s="62">
        <f>IF('2017 Individual scores unweight'!C68="","",'2017 Individual scores unweight'!C68*'2017 matched scores weighted'!AL66)</f>
        <v>118271</v>
      </c>
      <c r="D66" s="62">
        <f>IF('2017 Individual scores unweight'!E68="","",'2017 Individual scores unweight'!E68*'2017 matched scores weighted'!AL66)</f>
        <v>118271</v>
      </c>
      <c r="E66" s="62">
        <f>IF('2017 Individual scores unweight'!G68="","",'2017 Individual scores unweight'!G68*'2017 matched scores weighted'!AL66)</f>
        <v>92927.21428571429</v>
      </c>
      <c r="F66" s="62">
        <f>IF('2017 Individual scores unweight'!I68="","",'2017 Individual scores unweight'!I68*'2017 matched scores weighted'!AL66)</f>
        <v>103487.125</v>
      </c>
      <c r="G66" s="62">
        <f>IF('2017 Individual scores unweight'!K68="","",'2017 Individual scores unweight'!K68*'2017 matched scores weighted'!AL66)</f>
        <v>76970.015873015873</v>
      </c>
      <c r="H66" s="62">
        <f>IF('2017 Individual scores unweight'!L68="","",'2017 Individual scores unweight'!L68*'2017 matched scores weighted'!AL66)</f>
        <v>65706.111111111109</v>
      </c>
      <c r="I66" s="62">
        <f>IF('2017 Individual scores unweight'!M68="","",'2017 Individual scores unweight'!M68*'2017 matched scores weighted'!AL66)</f>
        <v>39423.666666666664</v>
      </c>
      <c r="J66" s="62">
        <f>IF('2017 Individual scores unweight'!O68="","",'2017 Individual scores unweight'!O68*'2017 matched scores weighted'!AL66)</f>
        <v>94616.8</v>
      </c>
      <c r="K66" s="62">
        <f>IF('2017 Individual scores unweight'!Q68="","",'2017 Individual scores unweight'!Q68*'2017 matched scores weighted'!AL66)</f>
        <v>86732.066666666666</v>
      </c>
      <c r="L66" s="62">
        <f>IF('2017 Individual scores unweight'!S68="","",'2017 Individual scores unweight'!S68*'2017 matched scores weighted'!AL66)</f>
        <v>60045.276923076919</v>
      </c>
      <c r="M66" s="62">
        <f>IF('2017 Individual scores unweight'!AE68="","",'2017 Individual scores unweight'!AE68*'2017 matched scores weighted'!AL66)</f>
        <v>78074.320261437926</v>
      </c>
      <c r="N66" s="62">
        <f>IF('2017 Individual scores unweight'!AF68="","",'2017 Individual scores unweight'!AF68*'2017 matched scores weighted'!AL66)</f>
        <v>74740.701388888891</v>
      </c>
      <c r="O66" s="62">
        <f>IF('2017 Individual scores unweight'!AG68="","",'2017 Individual scores unweight'!AG68*'2017 matched scores weighted'!AL66)</f>
        <v>70344.189542483655</v>
      </c>
      <c r="P66" s="62">
        <f>IF('2017 Individual scores unweight'!AH68="","",'2017 Individual scores unweight'!AH68*'2017 matched scores weighted'!AL66)</f>
        <v>118271</v>
      </c>
      <c r="Q66" s="62">
        <f>IF('2017 Individual scores unweight'!AJ68="","",'2017 Individual scores unweight'!AJ68*'2017 matched scores weighted'!AL66)</f>
        <v>118271</v>
      </c>
      <c r="R66" s="62">
        <f>IF('2017 Individual scores unweight'!AL68="","",'2017 Individual scores unweight'!AL68*'2017 matched scores weighted'!AL66)</f>
        <v>70962.600000000006</v>
      </c>
      <c r="S66" s="62">
        <f>IF('2017 Individual scores unweight'!AN68="","",'2017 Individual scores unweight'!AN68*'2017 matched scores weighted'!AL66)</f>
        <v>59135.5</v>
      </c>
      <c r="T66" s="62">
        <f>IF('2017 Individual scores unweight'!AP68="","",'2017 Individual scores unweight'!AP68*'2017 matched scores weighted'!AL66)</f>
        <v>96095.1875</v>
      </c>
      <c r="U66" s="62">
        <f>IF('2017 Individual scores unweight'!AR68="","",'2017 Individual scores unweight'!AR68*'2017 matched scores weighted'!AL66)</f>
        <v>47308.4</v>
      </c>
      <c r="V66" s="62">
        <f>IF('2017 Individual scores unweight'!AT68="","",'2017 Individual scores unweight'!AT68*'2017 matched scores weighted'!AL66)</f>
        <v>83485.411764705874</v>
      </c>
      <c r="W66" s="62">
        <f>IF('2017 Individual scores unweight'!AU68="","",'2017 Individual scores unweight'!AU68*'2017 matched scores weighted'!AL66)</f>
        <v>71890.215686274503</v>
      </c>
      <c r="X66" s="62">
        <f>IF('2017 Individual scores unweight'!AV68="","",'2017 Individual scores unweight'!AV68*'2017 matched scores weighted'!AL66)</f>
        <v>75755.281045751632</v>
      </c>
      <c r="Y66" s="62">
        <f>IF('2017 Individual scores unweight'!AW68="","",'2017 Individual scores unweight'!AW68*'2017 matched scores weighted'!AL66)</f>
        <v>85923.376068376063</v>
      </c>
      <c r="Z66" s="62">
        <f>IF('2017 Individual scores unweight'!AX68="","",'2017 Individual scores unweight'!AX68*'2017 matched scores weighted'!AL66)</f>
        <v>87350.477124183017</v>
      </c>
      <c r="AA66" s="62">
        <f>IF('2017 Individual scores unweight'!AY68="","",'2017 Individual scores unweight'!AY68*'2017 matched scores weighted'!AL66)</f>
        <v>65706.111111111109</v>
      </c>
      <c r="AB66" s="62">
        <f>IF('2017 Individual scores unweight'!AZ68="","",'2017 Individual scores unweight'!AZ68*'2017 matched scores weighted'!AL66)</f>
        <v>80224.99553113553</v>
      </c>
      <c r="AC66" s="62">
        <f>IF('2017 Individual scores unweight'!BL68="","",'2017 Individual scores unweight'!BL68*'2017 matched scores weighted'!AL66)</f>
        <v>87696.894064454056</v>
      </c>
      <c r="AD66" s="62">
        <f>IF('2017 Individual scores unweight'!BR68="","",'2017 Individual scores unweight'!BR68*'2017 matched scores weighted'!AL66)</f>
        <v>53440.970370370371</v>
      </c>
      <c r="AE66" s="62">
        <f>IF('2017 Individual scores unweight'!BS68="","",'2017 Individual scores unweight'!BS68*'2017 matched scores weighted'!AL66)</f>
        <v>52533.299412393157</v>
      </c>
      <c r="AF66" s="62">
        <f>IF('2017 Individual scores unweight'!BX68="","",'2017 Individual scores unweight'!BX68*'2017 matched scores weighted'!AL66)</f>
        <v>87256.151124338619</v>
      </c>
      <c r="AG66" s="62">
        <f>IF('2017 Individual scores unweight'!CB68="","",'2017 Individual scores unweight'!CB68*'2017 matched scores weighted'!AL66)</f>
        <v>102501.53333333334</v>
      </c>
      <c r="AH66" s="62">
        <f>IF('2017 Individual scores unweight'!CD68="","",'2017 Individual scores unweight'!CD68*'2017 matched scores weighted'!AL66)</f>
        <v>78847.333333333328</v>
      </c>
      <c r="AI66" s="62" t="str">
        <f>IF('2017 Individual scores unweight'!CF68="","",'2017 Individual scores unweight'!CF68*'2017 matched scores weighted'!AL66)</f>
        <v/>
      </c>
      <c r="AJ66" s="62">
        <f>IF('2017 Individual scores unweight'!CH68="","",'2017 Individual scores unweight'!CH68*'2017 matched scores weighted'!AL66)</f>
        <v>102501.53333333334</v>
      </c>
      <c r="AK66" s="62">
        <f>IF('2017 Individual scores unweight'!CJ68="","",'2017 Individual scores unweight'!CJ68*'2017 matched scores weighted'!AL66)</f>
        <v>96095.1875</v>
      </c>
      <c r="AL66">
        <v>1182.71</v>
      </c>
      <c r="AM66">
        <v>49270.94999999999</v>
      </c>
      <c r="AN66">
        <f t="shared" si="2"/>
        <v>2.4004205317737943</v>
      </c>
    </row>
    <row r="67" spans="1:40">
      <c r="A67" s="60" t="s">
        <v>122</v>
      </c>
      <c r="B67" s="61" t="s">
        <v>183</v>
      </c>
      <c r="C67" s="62">
        <f>IF('2017 Individual scores unweight'!C69="","",'2017 Individual scores unweight'!C69*'2017 matched scores weighted'!AL67)</f>
        <v>95775.636363636353</v>
      </c>
      <c r="D67" s="62">
        <f>IF('2017 Individual scores unweight'!E69="","",'2017 Individual scores unweight'!E69*'2017 matched scores weighted'!AL67)</f>
        <v>96573.766666666648</v>
      </c>
      <c r="E67" s="62">
        <f>IF('2017 Individual scores unweight'!G69="","",'2017 Individual scores unweight'!G69*'2017 matched scores weighted'!AL67)</f>
        <v>87794.333333333343</v>
      </c>
      <c r="F67" s="62">
        <f>IF('2017 Individual scores unweight'!I69="","",'2017 Individual scores unweight'!I69*'2017 matched scores weighted'!AL67)</f>
        <v>87794.333333333343</v>
      </c>
      <c r="G67" s="62">
        <f>IF('2017 Individual scores unweight'!K69="","",'2017 Individual scores unweight'!K69*'2017 matched scores weighted'!AL67)</f>
        <v>63407.018518518511</v>
      </c>
      <c r="H67" s="62">
        <f>IF('2017 Individual scores unweight'!L69="","",'2017 Individual scores unweight'!L69*'2017 matched scores weighted'!AL67)</f>
        <v>55337.034343434338</v>
      </c>
      <c r="I67" s="62">
        <f>IF('2017 Individual scores unweight'!M69="","",'2017 Individual scores unweight'!M69*'2017 matched scores weighted'!AL67)</f>
        <v>52676.6</v>
      </c>
      <c r="J67" s="62">
        <f>IF('2017 Individual scores unweight'!O69="","",'2017 Individual scores unweight'!O69*'2017 matched scores weighted'!AL67)</f>
        <v>76620.509090909094</v>
      </c>
      <c r="K67" s="62">
        <f>IF('2017 Individual scores unweight'!Q69="","",'2017 Individual scores unweight'!Q69*'2017 matched scores weighted'!AL67)</f>
        <v>96573.766666666648</v>
      </c>
      <c r="L67" s="62">
        <f>IF('2017 Individual scores unweight'!S69="","",'2017 Individual scores unweight'!S69*'2017 matched scores weighted'!AL67)</f>
        <v>73427.987878787884</v>
      </c>
      <c r="M67" s="62">
        <f>IF('2017 Individual scores unweight'!AE69="","",'2017 Individual scores unweight'!AE69*'2017 matched scores weighted'!AL67)</f>
        <v>49750.12222222222</v>
      </c>
      <c r="N67" s="62">
        <f>IF('2017 Individual scores unweight'!AF69="","",'2017 Individual scores unweight'!AF69*'2017 matched scores weighted'!AL67)</f>
        <v>51701.107407407406</v>
      </c>
      <c r="O67" s="62">
        <f>IF('2017 Individual scores unweight'!AG69="","",'2017 Individual scores unweight'!AG69*'2017 matched scores weighted'!AL67)</f>
        <v>46823.644444444442</v>
      </c>
      <c r="P67" s="62">
        <f>IF('2017 Individual scores unweight'!AH69="","",'2017 Individual scores unweight'!AH69*'2017 matched scores weighted'!AL67)</f>
        <v>96573.766666666648</v>
      </c>
      <c r="Q67" s="62">
        <f>IF('2017 Individual scores unweight'!AJ69="","",'2017 Individual scores unweight'!AJ69*'2017 matched scores weighted'!AL67)</f>
        <v>70235.466666666645</v>
      </c>
      <c r="R67" s="62">
        <f>IF('2017 Individual scores unweight'!AL69="","",'2017 Individual scores unweight'!AL69*'2017 matched scores weighted'!AL67)</f>
        <v>87794.333333333343</v>
      </c>
      <c r="S67" s="62">
        <f>IF('2017 Individual scores unweight'!AN69="","",'2017 Individual scores unweight'!AN69*'2017 matched scores weighted'!AL67)</f>
        <v>70235.466666666645</v>
      </c>
      <c r="T67" s="62">
        <f>IF('2017 Individual scores unweight'!AP69="","",'2017 Individual scores unweight'!AP69*'2017 matched scores weighted'!AL67)</f>
        <v>87794.333333333343</v>
      </c>
      <c r="U67" s="62">
        <f>IF('2017 Individual scores unweight'!AR69="","",'2017 Individual scores unweight'!AR69*'2017 matched scores weighted'!AL67)</f>
        <v>86198.072727272724</v>
      </c>
      <c r="V67" s="62">
        <f>IF('2017 Individual scores unweight'!AT69="","",'2017 Individual scores unweight'!AT69*'2017 matched scores weighted'!AL67)</f>
        <v>55603.077777777777</v>
      </c>
      <c r="W67" s="62">
        <f>IF('2017 Individual scores unweight'!AU69="","",'2017 Individual scores unweight'!AU69*'2017 matched scores weighted'!AL67)</f>
        <v>49750.12222222222</v>
      </c>
      <c r="X67" s="62">
        <f>IF('2017 Individual scores unweight'!AV69="","",'2017 Individual scores unweight'!AV69*'2017 matched scores weighted'!AL67)</f>
        <v>44872.65925925925</v>
      </c>
      <c r="Y67" s="62">
        <f>IF('2017 Individual scores unweight'!AW69="","",'2017 Individual scores unweight'!AW69*'2017 matched scores weighted'!AL67)</f>
        <v>65978.771717171723</v>
      </c>
      <c r="Z67" s="62">
        <f>IF('2017 Individual scores unweight'!AX69="","",'2017 Individual scores unweight'!AX69*'2017 matched scores weighted'!AL67)</f>
        <v>67308.988888888882</v>
      </c>
      <c r="AA67" s="62">
        <f>IF('2017 Individual scores unweight'!AY69="","",'2017 Individual scores unweight'!AY69*'2017 matched scores weighted'!AL67)</f>
        <v>42921.674074074072</v>
      </c>
      <c r="AB67" s="62">
        <f>IF('2017 Individual scores unweight'!AZ69="","",'2017 Individual scores unweight'!AZ69*'2017 matched scores weighted'!AL67)</f>
        <v>75503.126666666649</v>
      </c>
      <c r="AC67" s="62">
        <f>IF('2017 Individual scores unweight'!BL69="","",'2017 Individual scores unweight'!BL69*'2017 matched scores weighted'!AL67)</f>
        <v>65718.185584045583</v>
      </c>
      <c r="AD67" s="62">
        <f>IF('2017 Individual scores unweight'!BR69="","",'2017 Individual scores unweight'!BR69*'2017 matched scores weighted'!AL67)</f>
        <v>48774.629629629628</v>
      </c>
      <c r="AE67" s="62">
        <f>IF('2017 Individual scores unweight'!BS69="","",'2017 Individual scores unweight'!BS69*'2017 matched scores weighted'!AL67)</f>
        <v>50193.52794612795</v>
      </c>
      <c r="AF67" s="62">
        <f>IF('2017 Individual scores unweight'!BX69="","",'2017 Individual scores unweight'!BX69*'2017 matched scores weighted'!AL67)</f>
        <v>75112.929629629638</v>
      </c>
      <c r="AG67" s="62">
        <f>IF('2017 Individual scores unweight'!CB69="","",'2017 Individual scores unweight'!CB69*'2017 matched scores weighted'!AL67)</f>
        <v>70235.466666666645</v>
      </c>
      <c r="AH67" s="62">
        <f>IF('2017 Individual scores unweight'!CD69="","",'2017 Individual scores unweight'!CD69*'2017 matched scores weighted'!AL67)</f>
        <v>43897.166666666672</v>
      </c>
      <c r="AI67" s="62">
        <f>IF('2017 Individual scores unweight'!CF69="","",'2017 Individual scores unweight'!CF69*'2017 matched scores weighted'!AL67)</f>
        <v>43897.166666666672</v>
      </c>
      <c r="AJ67" s="62">
        <f>IF('2017 Individual scores unweight'!CH69="","",'2017 Individual scores unweight'!CH69*'2017 matched scores weighted'!AL67)</f>
        <v>70235.466666666645</v>
      </c>
      <c r="AK67" s="62">
        <f>IF('2017 Individual scores unweight'!CJ69="","",'2017 Individual scores unweight'!CJ69*'2017 matched scores weighted'!AL67)</f>
        <v>70235.466666666645</v>
      </c>
      <c r="AL67">
        <v>1053.5319999999999</v>
      </c>
      <c r="AM67">
        <v>76658.570000000007</v>
      </c>
      <c r="AN67">
        <f t="shared" si="2"/>
        <v>1.3743173137719629</v>
      </c>
    </row>
    <row r="68" spans="1:40">
      <c r="A68" s="60" t="s">
        <v>110</v>
      </c>
      <c r="B68" s="61" t="s">
        <v>184</v>
      </c>
      <c r="C68" s="62">
        <f>IF('2017 Individual scores unweight'!C70="","",'2017 Individual scores unweight'!C70*'2017 matched scores weighted'!AL68)</f>
        <v>81388.269230769234</v>
      </c>
      <c r="D68" s="62">
        <f>IF('2017 Individual scores unweight'!E70="","",'2017 Individual scores unweight'!E70*'2017 matched scores weighted'!AL68)</f>
        <v>113943.57692307691</v>
      </c>
      <c r="E68" s="62">
        <f>IF('2017 Individual scores unweight'!G70="","",'2017 Individual scores unweight'!G70*'2017 matched scores weighted'!AL68)</f>
        <v>48832.961538461532</v>
      </c>
      <c r="F68" s="62">
        <f>IF('2017 Individual scores unweight'!I70="","",'2017 Individual scores unweight'!I70*'2017 matched scores weighted'!AL68)</f>
        <v>141072.99999999997</v>
      </c>
      <c r="G68" s="62">
        <f>IF('2017 Individual scores unweight'!K70="","",'2017 Individual scores unweight'!K70*'2017 matched scores weighted'!AL68)</f>
        <v>104736.01515151512</v>
      </c>
      <c r="H68" s="62">
        <f>IF('2017 Individual scores unweight'!L70="","",'2017 Individual scores unweight'!L70*'2017 matched scores weighted'!AL68)</f>
        <v>92089.319444444438</v>
      </c>
      <c r="I68" s="62">
        <f>IF('2017 Individual scores unweight'!M70="","",'2017 Individual scores unweight'!M70*'2017 matched scores weighted'!AL68)</f>
        <v>105804.74999999999</v>
      </c>
      <c r="J68" s="62">
        <f>IF('2017 Individual scores unweight'!O70="","",'2017 Individual scores unweight'!O70*'2017 matched scores weighted'!AL68)</f>
        <v>98751.099999999991</v>
      </c>
      <c r="K68" s="62">
        <f>IF('2017 Individual scores unweight'!Q70="","",'2017 Individual scores unweight'!Q70*'2017 matched scores weighted'!AL68)</f>
        <v>81388.269230769234</v>
      </c>
      <c r="L68" s="62">
        <f>IF('2017 Individual scores unweight'!S70="","",'2017 Individual scores unweight'!S70*'2017 matched scores weighted'!AL68)</f>
        <v>144095.99285714285</v>
      </c>
      <c r="M68" s="62">
        <f>IF('2017 Individual scores unweight'!AE70="","",'2017 Individual scores unweight'!AE70*'2017 matched scores weighted'!AL68)</f>
        <v>86211.277777777766</v>
      </c>
      <c r="N68" s="62">
        <f>IF('2017 Individual scores unweight'!AF70="","",'2017 Individual scores unweight'!AF70*'2017 matched scores weighted'!AL68)</f>
        <v>62139.297619047611</v>
      </c>
      <c r="O68" s="62">
        <f>IF('2017 Individual scores unweight'!AG70="","",'2017 Individual scores unweight'!AG70*'2017 matched scores weighted'!AL68)</f>
        <v>50383.214285714275</v>
      </c>
      <c r="P68" s="62">
        <f>IF('2017 Individual scores unweight'!AH70="","",'2017 Individual scores unweight'!AH70*'2017 matched scores weighted'!AL68)</f>
        <v>211609.49999999997</v>
      </c>
      <c r="Q68" s="62">
        <f>IF('2017 Individual scores unweight'!AJ70="","",'2017 Individual scores unweight'!AJ70*'2017 matched scores weighted'!AL68)</f>
        <v>179054.19230769228</v>
      </c>
      <c r="R68" s="62">
        <f>IF('2017 Individual scores unweight'!AL70="","",'2017 Individual scores unweight'!AL70*'2017 matched scores weighted'!AL68)</f>
        <v>158707.12499999997</v>
      </c>
      <c r="S68" s="62">
        <f>IF('2017 Individual scores unweight'!AN70="","",'2017 Individual scores unweight'!AN70*'2017 matched scores weighted'!AL68)</f>
        <v>141072.99999999997</v>
      </c>
      <c r="T68" s="62">
        <f>IF('2017 Individual scores unweight'!AP70="","",'2017 Individual scores unweight'!AP70*'2017 matched scores weighted'!AL68)</f>
        <v>179054.19230769228</v>
      </c>
      <c r="U68" s="62">
        <f>IF('2017 Individual scores unweight'!AR70="","",'2017 Individual scores unweight'!AR70*'2017 matched scores weighted'!AL68)</f>
        <v>176341.25</v>
      </c>
      <c r="V68" s="62">
        <f>IF('2017 Individual scores unweight'!AT70="","",'2017 Individual scores unweight'!AT70*'2017 matched scores weighted'!AL68)</f>
        <v>144991.69444444444</v>
      </c>
      <c r="W68" s="62">
        <f>IF('2017 Individual scores unweight'!AU70="","",'2017 Individual scores unweight'!AU70*'2017 matched scores weighted'!AL68)</f>
        <v>107764.0972222222</v>
      </c>
      <c r="X68" s="62">
        <f>IF('2017 Individual scores unweight'!AV70="","",'2017 Individual scores unweight'!AV70*'2017 matched scores weighted'!AL68)</f>
        <v>63301.987179487172</v>
      </c>
      <c r="Y68" s="62">
        <f>IF('2017 Individual scores unweight'!AW70="","",'2017 Individual scores unweight'!AW70*'2017 matched scores weighted'!AL68)</f>
        <v>192372.27272727271</v>
      </c>
      <c r="Z68" s="62">
        <f>IF('2017 Individual scores unweight'!AX70="","",'2017 Individual scores unweight'!AX70*'2017 matched scores weighted'!AL68)</f>
        <v>78373.888888888861</v>
      </c>
      <c r="AA68" s="62">
        <f>IF('2017 Individual scores unweight'!AY70="","",'2017 Individual scores unweight'!AY70*'2017 matched scores weighted'!AL68)</f>
        <v>86814.153846153844</v>
      </c>
      <c r="AB68" s="62">
        <f>IF('2017 Individual scores unweight'!AZ70="","",'2017 Individual scores unweight'!AZ70*'2017 matched scores weighted'!AL68)</f>
        <v>193471.54285714281</v>
      </c>
      <c r="AC68" s="62">
        <f>IF('2017 Individual scores unweight'!BL70="","",'2017 Individual scores unweight'!BL70*'2017 matched scores weighted'!AL68)</f>
        <v>112612.08206349207</v>
      </c>
      <c r="AD68" s="62">
        <f>IF('2017 Individual scores unweight'!BR70="","",'2017 Individual scores unweight'!BR70*'2017 matched scores weighted'!AL68)</f>
        <v>41146.291666666657</v>
      </c>
      <c r="AE68" s="62">
        <f>IF('2017 Individual scores unweight'!BS70="","",'2017 Individual scores unweight'!BS70*'2017 matched scores weighted'!AL68)</f>
        <v>55163.16025641025</v>
      </c>
      <c r="AF68" s="62">
        <f>IF('2017 Individual scores unweight'!BX70="","",'2017 Individual scores unweight'!BX70*'2017 matched scores weighted'!AL68)</f>
        <v>116957.95726495724</v>
      </c>
      <c r="AG68" s="62">
        <f>IF('2017 Individual scores unweight'!CB70="","",'2017 Individual scores unweight'!CB70*'2017 matched scores weighted'!AL68)</f>
        <v>90689.785714285696</v>
      </c>
      <c r="AH68" s="62">
        <f>IF('2017 Individual scores unweight'!CD70="","",'2017 Individual scores unweight'!CD70*'2017 matched scores weighted'!AL68)</f>
        <v>75574.82142857142</v>
      </c>
      <c r="AI68" s="62">
        <f>IF('2017 Individual scores unweight'!CF70="","",'2017 Individual scores unweight'!CF70*'2017 matched scores weighted'!AL68)</f>
        <v>70536.499999999985</v>
      </c>
      <c r="AJ68" s="62">
        <f>IF('2017 Individual scores unweight'!CH70="","",'2017 Individual scores unweight'!CH70*'2017 matched scores weighted'!AL68)</f>
        <v>113943.57692307691</v>
      </c>
      <c r="AK68" s="62">
        <f>IF('2017 Individual scores unweight'!CJ70="","",'2017 Individual scores unweight'!CJ70*'2017 matched scores weighted'!AL68)</f>
        <v>90689.785714285696</v>
      </c>
      <c r="AL68">
        <v>2116.0949999999998</v>
      </c>
      <c r="AM68">
        <v>549861.57000000007</v>
      </c>
      <c r="AN68">
        <f t="shared" si="2"/>
        <v>0.38484140653801274</v>
      </c>
    </row>
    <row r="69" spans="1:40">
      <c r="A69" s="60" t="s">
        <v>122</v>
      </c>
      <c r="B69" s="61" t="s">
        <v>185</v>
      </c>
      <c r="C69" s="62">
        <f>IF('2017 Individual scores unweight'!C71="","",'2017 Individual scores unweight'!C71*'2017 matched scores weighted'!AL69)</f>
        <v>476165.37142857141</v>
      </c>
      <c r="D69" s="62">
        <f>IF('2017 Individual scores unweight'!E71="","",'2017 Individual scores unweight'!E71*'2017 matched scores weighted'!AL69)</f>
        <v>512793.47692307696</v>
      </c>
      <c r="E69" s="62">
        <f>IF('2017 Individual scores unweight'!G71="","",'2017 Individual scores unweight'!G71*'2017 matched scores weighted'!AL69)</f>
        <v>476165.37142857141</v>
      </c>
      <c r="F69" s="62">
        <f>IF('2017 Individual scores unweight'!I71="","",'2017 Individual scores unweight'!I71*'2017 matched scores weighted'!AL69)</f>
        <v>384595.10769230768</v>
      </c>
      <c r="G69" s="62">
        <f>IF('2017 Individual scores unweight'!K71="","",'2017 Individual scores unweight'!K71*'2017 matched scores weighted'!AL69)</f>
        <v>277763.1333333333</v>
      </c>
      <c r="H69" s="62">
        <f>IF('2017 Individual scores unweight'!L71="","",'2017 Individual scores unweight'!L71*'2017 matched scores weighted'!AL69)</f>
        <v>436484.92380952381</v>
      </c>
      <c r="I69" s="62">
        <f>IF('2017 Individual scores unweight'!M71="","",'2017 Individual scores unweight'!M71*'2017 matched scores weighted'!AL69)</f>
        <v>256396.73846153848</v>
      </c>
      <c r="J69" s="62">
        <f>IF('2017 Individual scores unweight'!O71="","",'2017 Individual scores unweight'!O71*'2017 matched scores weighted'!AL69)</f>
        <v>640991.84615384624</v>
      </c>
      <c r="K69" s="62">
        <f>IF('2017 Individual scores unweight'!Q71="","",'2017 Individual scores unweight'!Q71*'2017 matched scores weighted'!AL69)</f>
        <v>611078.89333333331</v>
      </c>
      <c r="L69" s="62">
        <f>IF('2017 Individual scores unweight'!S71="","",'2017 Individual scores unweight'!S71*'2017 matched scores weighted'!AL69)</f>
        <v>677742.04533333343</v>
      </c>
      <c r="M69" s="62">
        <f>IF('2017 Individual scores unweight'!AE71="","",'2017 Individual scores unweight'!AE71*'2017 matched scores weighted'!AL69)</f>
        <v>314798.21777777781</v>
      </c>
      <c r="N69" s="62">
        <f>IF('2017 Individual scores unweight'!AF71="","",'2017 Individual scores unweight'!AF71*'2017 matched scores weighted'!AL69)</f>
        <v>487628.61185185186</v>
      </c>
      <c r="O69" s="62">
        <f>IF('2017 Individual scores unweight'!AG71="","",'2017 Individual scores unweight'!AG71*'2017 matched scores weighted'!AL69)</f>
        <v>419730.95703703701</v>
      </c>
      <c r="P69" s="62">
        <f>IF('2017 Individual scores unweight'!AH71="","",'2017 Individual scores unweight'!AH71*'2017 matched scores weighted'!AL69)</f>
        <v>773768.72857142868</v>
      </c>
      <c r="Q69" s="62">
        <f>IF('2017 Individual scores unweight'!AJ71="","",'2017 Individual scores unweight'!AJ71*'2017 matched scores weighted'!AL69)</f>
        <v>606028.65454545466</v>
      </c>
      <c r="R69" s="62">
        <f>IF('2017 Individual scores unweight'!AL71="","",'2017 Individual scores unweight'!AL71*'2017 matched scores weighted'!AL69)</f>
        <v>535686.04285714298</v>
      </c>
      <c r="S69" s="62">
        <f>IF('2017 Individual scores unweight'!AN71="","",'2017 Individual scores unweight'!AN71*'2017 matched scores weighted'!AL69)</f>
        <v>178562.01428571428</v>
      </c>
      <c r="T69" s="62">
        <f>IF('2017 Individual scores unweight'!AP71="","",'2017 Individual scores unweight'!AP71*'2017 matched scores weighted'!AL69)</f>
        <v>654727.38571428566</v>
      </c>
      <c r="U69" s="62">
        <f>IF('2017 Individual scores unweight'!AR71="","",'2017 Individual scores unweight'!AR71*'2017 matched scores weighted'!AL69)</f>
        <v>535686.04285714298</v>
      </c>
      <c r="V69" s="62">
        <f>IF('2017 Individual scores unweight'!AT71="","",'2017 Individual scores unweight'!AT71*'2017 matched scores weighted'!AL69)</f>
        <v>456325.14761904767</v>
      </c>
      <c r="W69" s="62">
        <f>IF('2017 Individual scores unweight'!AU71="","",'2017 Individual scores unweight'!AU71*'2017 matched scores weighted'!AL69)</f>
        <v>370350.84444444446</v>
      </c>
      <c r="X69" s="62">
        <f>IF('2017 Individual scores unweight'!AV71="","",'2017 Individual scores unweight'!AV71*'2017 matched scores weighted'!AL69)</f>
        <v>358005.81629629625</v>
      </c>
      <c r="Y69" s="62">
        <f>IF('2017 Individual scores unweight'!AW71="","",'2017 Individual scores unweight'!AW71*'2017 matched scores weighted'!AL69)</f>
        <v>592561.35111111111</v>
      </c>
      <c r="Z69" s="62">
        <f>IF('2017 Individual scores unweight'!AX71="","",'2017 Individual scores unweight'!AX71*'2017 matched scores weighted'!AL69)</f>
        <v>425903.47111111111</v>
      </c>
      <c r="AA69" s="62">
        <f>IF('2017 Individual scores unweight'!AY71="","",'2017 Individual scores unweight'!AY71*'2017 matched scores weighted'!AL69)</f>
        <v>438248.49925925926</v>
      </c>
      <c r="AB69" s="62">
        <f>IF('2017 Individual scores unweight'!AZ71="","",'2017 Individual scores unweight'!AZ71*'2017 matched scores weighted'!AL69)</f>
        <v>749960.46</v>
      </c>
      <c r="AC69" s="62">
        <f>IF('2017 Individual scores unweight'!BL71="","",'2017 Individual scores unweight'!BL71*'2017 matched scores weighted'!AL69)</f>
        <v>633869.71452991455</v>
      </c>
      <c r="AD69" s="62">
        <f>IF('2017 Individual scores unweight'!BR71="","",'2017 Individual scores unweight'!BR71*'2017 matched scores weighted'!AL69)</f>
        <v>142442.63247863244</v>
      </c>
      <c r="AE69" s="62">
        <f>IF('2017 Individual scores unweight'!BS71="","",'2017 Individual scores unweight'!BS71*'2017 matched scores weighted'!AL69)</f>
        <v>348747.04518518515</v>
      </c>
      <c r="AF69" s="62">
        <f>IF('2017 Individual scores unweight'!BX71="","",'2017 Individual scores unweight'!BX71*'2017 matched scores weighted'!AL69)</f>
        <v>678976.54814814811</v>
      </c>
      <c r="AG69" s="62">
        <f>IF('2017 Individual scores unweight'!CB71="","",'2017 Individual scores unweight'!CB71*'2017 matched scores weighted'!AL69)</f>
        <v>611078.89333333331</v>
      </c>
      <c r="AH69" s="62">
        <f>IF('2017 Individual scores unweight'!CD71="","",'2017 Individual scores unweight'!CD71*'2017 matched scores weighted'!AL69)</f>
        <v>499973.64</v>
      </c>
      <c r="AI69" s="62">
        <f>IF('2017 Individual scores unweight'!CF71="","",'2017 Individual scores unweight'!CF71*'2017 matched scores weighted'!AL69)</f>
        <v>595206.71428571432</v>
      </c>
      <c r="AJ69" s="62">
        <f>IF('2017 Individual scores unweight'!CH71="","",'2017 Individual scores unweight'!CH71*'2017 matched scores weighted'!AL69)</f>
        <v>611078.89333333331</v>
      </c>
      <c r="AK69" s="62">
        <f>IF('2017 Individual scores unweight'!CJ71="","",'2017 Individual scores unweight'!CJ71*'2017 matched scores weighted'!AL69)</f>
        <v>499973.64</v>
      </c>
      <c r="AL69">
        <v>8332.8940000000002</v>
      </c>
      <c r="AM69">
        <v>76658.570000000007</v>
      </c>
      <c r="AN69">
        <f t="shared" si="2"/>
        <v>10.870140155236394</v>
      </c>
    </row>
    <row r="70" spans="1:40">
      <c r="A70" s="60" t="s">
        <v>110</v>
      </c>
      <c r="B70" s="61" t="s">
        <v>186</v>
      </c>
      <c r="C70" s="62">
        <f>IF('2017 Individual scores unweight'!C72="","",'2017 Individual scores unweight'!C72*'2017 matched scores weighted'!AL70)</f>
        <v>2495193.9833333329</v>
      </c>
      <c r="D70" s="62">
        <f>IF('2017 Individual scores unweight'!E72="","",'2017 Individual scores unweight'!E72*'2017 matched scores weighted'!AL70)</f>
        <v>2722029.8</v>
      </c>
      <c r="E70" s="62">
        <f>IF('2017 Individual scores unweight'!G72="","",'2017 Individual scores unweight'!G72*'2017 matched scores weighted'!AL70)</f>
        <v>2495193.9833333329</v>
      </c>
      <c r="F70" s="62">
        <f>IF('2017 Individual scores unweight'!I72="","",'2017 Individual scores unweight'!I72*'2017 matched scores weighted'!AL70)</f>
        <v>2495193.9833333329</v>
      </c>
      <c r="G70" s="62">
        <f>IF('2017 Individual scores unweight'!K72="","",'2017 Individual scores unweight'!K72*'2017 matched scores weighted'!AL70)</f>
        <v>1461830.8185185182</v>
      </c>
      <c r="H70" s="62">
        <f>IF('2017 Individual scores unweight'!L72="","",'2017 Individual scores unweight'!L72*'2017 matched scores weighted'!AL70)</f>
        <v>1209791.0222222221</v>
      </c>
      <c r="I70" s="62">
        <f>IF('2017 Individual scores unweight'!M72="","",'2017 Individual scores unweight'!M72*'2017 matched scores weighted'!AL70)</f>
        <v>1134179.0833333335</v>
      </c>
      <c r="J70" s="62">
        <f>IF('2017 Individual scores unweight'!O72="","",'2017 Individual scores unweight'!O72*'2017 matched scores weighted'!AL70)</f>
        <v>1587850.7166666666</v>
      </c>
      <c r="K70" s="62">
        <f>IF('2017 Individual scores unweight'!Q72="","",'2017 Individual scores unweight'!Q72*'2017 matched scores weighted'!AL70)</f>
        <v>2268358.166666667</v>
      </c>
      <c r="L70" s="62">
        <f>IF('2017 Individual scores unweight'!S72="","",'2017 Individual scores unweight'!S72*'2017 matched scores weighted'!AL70)</f>
        <v>1996155.1866666668</v>
      </c>
      <c r="M70" s="62">
        <f>IF('2017 Individual scores unweight'!AE72="","",'2017 Individual scores unweight'!AE72*'2017 matched scores weighted'!AL70)</f>
        <v>1134179.0833333333</v>
      </c>
      <c r="N70" s="62">
        <f>IF('2017 Individual scores unweight'!AF72="","",'2017 Individual scores unweight'!AF72*'2017 matched scores weighted'!AL70)</f>
        <v>1512238.7777777778</v>
      </c>
      <c r="O70" s="62">
        <f>IF('2017 Individual scores unweight'!AG72="","",'2017 Individual scores unweight'!AG72*'2017 matched scores weighted'!AL70)</f>
        <v>1285402.9611111111</v>
      </c>
      <c r="P70" s="62">
        <f>IF('2017 Individual scores unweight'!AH72="","",'2017 Individual scores unweight'!AH72*'2017 matched scores weighted'!AL70)</f>
        <v>2722029.8</v>
      </c>
      <c r="Q70" s="62">
        <f>IF('2017 Individual scores unweight'!AJ72="","",'2017 Individual scores unweight'!AJ72*'2017 matched scores weighted'!AL70)</f>
        <v>2474572.5454545454</v>
      </c>
      <c r="R70" s="62">
        <f>IF('2017 Individual scores unweight'!AL72="","",'2017 Individual scores unweight'!AL72*'2017 matched scores weighted'!AL70)</f>
        <v>2041522.3499999999</v>
      </c>
      <c r="S70" s="62">
        <f>IF('2017 Individual scores unweight'!AN72="","",'2017 Individual scores unweight'!AN72*'2017 matched scores weighted'!AL70)</f>
        <v>680507.45</v>
      </c>
      <c r="T70" s="62">
        <f>IF('2017 Individual scores unweight'!AP72="","",'2017 Individual scores unweight'!AP72*'2017 matched scores weighted'!AL70)</f>
        <v>1814686.533333333</v>
      </c>
      <c r="U70" s="62">
        <f>IF('2017 Individual scores unweight'!AR72="","",'2017 Individual scores unweight'!AR72*'2017 matched scores weighted'!AL70)</f>
        <v>1484743.5272727271</v>
      </c>
      <c r="V70" s="62">
        <f>IF('2017 Individual scores unweight'!AT72="","",'2017 Individual scores unweight'!AT72*'2017 matched scores weighted'!AL70)</f>
        <v>1663462.6555555554</v>
      </c>
      <c r="W70" s="62">
        <f>IF('2017 Individual scores unweight'!AU72="","",'2017 Individual scores unweight'!AU72*'2017 matched scores weighted'!AL70)</f>
        <v>1033363.1648148147</v>
      </c>
      <c r="X70" s="62">
        <f>IF('2017 Individual scores unweight'!AV72="","",'2017 Individual scores unweight'!AV72*'2017 matched scores weighted'!AL70)</f>
        <v>1108975.1037037037</v>
      </c>
      <c r="Y70" s="62">
        <f>IF('2017 Individual scores unweight'!AW72="","",'2017 Individual scores unweight'!AW72*'2017 matched scores weighted'!AL70)</f>
        <v>1991114.3907407403</v>
      </c>
      <c r="Z70" s="62">
        <f>IF('2017 Individual scores unweight'!AX72="","",'2017 Individual scores unweight'!AX72*'2017 matched scores weighted'!AL70)</f>
        <v>1663462.6555555554</v>
      </c>
      <c r="AA70" s="62">
        <f>IF('2017 Individual scores unweight'!AY72="","",'2017 Individual scores unweight'!AY72*'2017 matched scores weighted'!AL70)</f>
        <v>1285402.9611111111</v>
      </c>
      <c r="AB70" s="62">
        <f>IF('2017 Individual scores unweight'!AZ72="","",'2017 Individual scores unweight'!AZ72*'2017 matched scores weighted'!AL70)</f>
        <v>2266708.4516363638</v>
      </c>
      <c r="AC70" s="62">
        <f>IF('2017 Individual scores unweight'!BL72="","",'2017 Individual scores unweight'!BL72*'2017 matched scores weighted'!AL70)</f>
        <v>1537442.7574074073</v>
      </c>
      <c r="AD70" s="62">
        <f>IF('2017 Individual scores unweight'!BR72="","",'2017 Individual scores unweight'!BR72*'2017 matched scores weighted'!AL70)</f>
        <v>1182295.7717171717</v>
      </c>
      <c r="AE70" s="62">
        <f>IF('2017 Individual scores unweight'!BS72="","",'2017 Individual scores unweight'!BS72*'2017 matched scores weighted'!AL70)</f>
        <v>1171985.0527777777</v>
      </c>
      <c r="AF70" s="62">
        <f>IF('2017 Individual scores unweight'!BX72="","",'2017 Individual scores unweight'!BX72*'2017 matched scores weighted'!AL70)</f>
        <v>1823851.6168350163</v>
      </c>
      <c r="AG70" s="62">
        <f>IF('2017 Individual scores unweight'!CB72="","",'2017 Individual scores unweight'!CB72*'2017 matched scores weighted'!AL70)</f>
        <v>2041522.3499999999</v>
      </c>
      <c r="AH70" s="62">
        <f>IF('2017 Individual scores unweight'!CD72="","",'2017 Individual scores unweight'!CD72*'2017 matched scores weighted'!AL70)</f>
        <v>1814686.533333333</v>
      </c>
      <c r="AI70" s="62">
        <f>IF('2017 Individual scores unweight'!CF72="","",'2017 Individual scores unweight'!CF72*'2017 matched scores weighted'!AL70)</f>
        <v>1587850.7166666666</v>
      </c>
      <c r="AJ70" s="62">
        <f>IF('2017 Individual scores unweight'!CH72="","",'2017 Individual scores unweight'!CH72*'2017 matched scores weighted'!AL70)</f>
        <v>2268358.166666667</v>
      </c>
      <c r="AK70" s="62">
        <f>IF('2017 Individual scores unweight'!CJ72="","",'2017 Individual scores unweight'!CJ72*'2017 matched scores weighted'!AL70)</f>
        <v>1587850.7166666666</v>
      </c>
      <c r="AL70">
        <v>27220.297999999999</v>
      </c>
      <c r="AM70">
        <v>549861.57000000007</v>
      </c>
      <c r="AN70">
        <f t="shared" si="2"/>
        <v>4.9503910593351703</v>
      </c>
    </row>
    <row r="71" spans="1:40">
      <c r="A71" s="60" t="s">
        <v>115</v>
      </c>
      <c r="B71" s="61" t="s">
        <v>187</v>
      </c>
      <c r="C71" s="62">
        <f>IF('2017 Individual scores unweight'!C73="","",'2017 Individual scores unweight'!C73*'2017 matched scores weighted'!AL71)</f>
        <v>159139.62352941179</v>
      </c>
      <c r="D71" s="62">
        <f>IF('2017 Individual scores unweight'!E73="","",'2017 Individual scores unweight'!E73*'2017 matched scores weighted'!AL71)</f>
        <v>197266.82500000001</v>
      </c>
      <c r="E71" s="62">
        <f>IF('2017 Individual scores unweight'!G73="","",'2017 Individual scores unweight'!G73*'2017 matched scores weighted'!AL71)</f>
        <v>159139.62352941179</v>
      </c>
      <c r="F71" s="62">
        <f>IF('2017 Individual scores unweight'!I73="","",'2017 Individual scores unweight'!I73*'2017 matched scores weighted'!AL71)</f>
        <v>53046.541176470586</v>
      </c>
      <c r="G71" s="62">
        <f>IF('2017 Individual scores unweight'!K73="","",'2017 Individual scores unweight'!K73*'2017 matched scores weighted'!AL71)</f>
        <v>208747.96296296298</v>
      </c>
      <c r="H71" s="62">
        <f>IF('2017 Individual scores unweight'!L73="","",'2017 Individual scores unweight'!L73*'2017 matched scores weighted'!AL71)</f>
        <v>271968.77460317459</v>
      </c>
      <c r="I71" s="62">
        <f>IF('2017 Individual scores unweight'!M73="","",'2017 Individual scores unweight'!M73*'2017 matched scores weighted'!AL71)</f>
        <v>84542.925000000003</v>
      </c>
      <c r="J71" s="62">
        <f>IF('2017 Individual scores unweight'!O73="","",'2017 Individual scores unweight'!O73*'2017 matched scores weighted'!AL71)</f>
        <v>159139.62352941179</v>
      </c>
      <c r="K71" s="62">
        <f>IF('2017 Individual scores unweight'!Q73="","",'2017 Individual scores unweight'!Q73*'2017 matched scores weighted'!AL71)</f>
        <v>212186.16470588234</v>
      </c>
      <c r="L71" s="62" t="str">
        <f>IF('2017 Individual scores unweight'!S73="","",'2017 Individual scores unweight'!S73*'2017 matched scores weighted'!AL71)</f>
        <v/>
      </c>
      <c r="M71" s="62">
        <f>IF('2017 Individual scores unweight'!AE73="","",'2017 Individual scores unweight'!AE73*'2017 matched scores weighted'!AL71)</f>
        <v>153245.56339869279</v>
      </c>
      <c r="N71" s="62">
        <f>IF('2017 Individual scores unweight'!AF73="","",'2017 Individual scores unweight'!AF73*'2017 matched scores weighted'!AL71)</f>
        <v>109040.11241830063</v>
      </c>
      <c r="O71" s="62">
        <f>IF('2017 Individual scores unweight'!AG73="","",'2017 Individual scores unweight'!AG73*'2017 matched scores weighted'!AL71)</f>
        <v>123775.26274509805</v>
      </c>
      <c r="P71" s="62">
        <f>IF('2017 Individual scores unweight'!AH73="","",'2017 Individual scores unweight'!AH73*'2017 matched scores weighted'!AL71)</f>
        <v>185662.89411764705</v>
      </c>
      <c r="Q71" s="62">
        <f>IF('2017 Individual scores unweight'!AJ73="","",'2017 Individual scores unweight'!AJ73*'2017 matched scores weighted'!AL71)</f>
        <v>185662.89411764705</v>
      </c>
      <c r="R71" s="62">
        <f>IF('2017 Individual scores unweight'!AL73="","",'2017 Individual scores unweight'!AL73*'2017 matched scores weighted'!AL71)</f>
        <v>53046.541176470586</v>
      </c>
      <c r="S71" s="62">
        <f>IF('2017 Individual scores unweight'!AN73="","",'2017 Individual scores unweight'!AN73*'2017 matched scores weighted'!AL71)</f>
        <v>28180.975000000002</v>
      </c>
      <c r="T71" s="62">
        <f>IF('2017 Individual scores unweight'!AP73="","",'2017 Individual scores unweight'!AP73*'2017 matched scores weighted'!AL71)</f>
        <v>79569.811764705897</v>
      </c>
      <c r="U71" s="62">
        <f>IF('2017 Individual scores unweight'!AR73="","",'2017 Individual scores unweight'!AR73*'2017 matched scores weighted'!AL71)</f>
        <v>132616.35294117648</v>
      </c>
      <c r="V71" s="62">
        <f>IF('2017 Individual scores unweight'!AT73="","",'2017 Individual scores unweight'!AT73*'2017 matched scores weighted'!AL71)</f>
        <v>97251.992156862761</v>
      </c>
      <c r="W71" s="62">
        <f>IF('2017 Individual scores unweight'!AU73="","",'2017 Individual scores unweight'!AU73*'2017 matched scores weighted'!AL71)</f>
        <v>109040.11241830063</v>
      </c>
      <c r="X71" s="62">
        <f>IF('2017 Individual scores unweight'!AV73="","",'2017 Individual scores unweight'!AV73*'2017 matched scores weighted'!AL71)</f>
        <v>76622.781699346393</v>
      </c>
      <c r="Y71" s="62">
        <f>IF('2017 Individual scores unweight'!AW73="","",'2017 Individual scores unweight'!AW73*'2017 matched scores weighted'!AL71)</f>
        <v>144404.47320261438</v>
      </c>
      <c r="Z71" s="62">
        <f>IF('2017 Individual scores unweight'!AX73="","",'2017 Individual scores unweight'!AX73*'2017 matched scores weighted'!AL71)</f>
        <v>159139.62352941179</v>
      </c>
      <c r="AA71" s="62">
        <f>IF('2017 Individual scores unweight'!AY73="","",'2017 Individual scores unweight'!AY73*'2017 matched scores weighted'!AL71)</f>
        <v>53046.541176470579</v>
      </c>
      <c r="AB71" s="62" t="str">
        <f>IF('2017 Individual scores unweight'!AZ73="","",'2017 Individual scores unweight'!AZ73*'2017 matched scores weighted'!AL71)</f>
        <v/>
      </c>
      <c r="AC71" s="62">
        <f>IF('2017 Individual scores unweight'!BL73="","",'2017 Individual scores unweight'!BL73*'2017 matched scores weighted'!AL71)</f>
        <v>352575.30944444443</v>
      </c>
      <c r="AD71" s="62">
        <f>IF('2017 Individual scores unweight'!BR73="","",'2017 Individual scores unweight'!BR73*'2017 matched scores weighted'!AL71)</f>
        <v>88410.901960784307</v>
      </c>
      <c r="AE71" s="62">
        <f>IF('2017 Individual scores unweight'!BS73="","",'2017 Individual scores unweight'!BS73*'2017 matched scores weighted'!AL71)</f>
        <v>118617.96013071896</v>
      </c>
      <c r="AF71" s="62">
        <f>IF('2017 Individual scores unweight'!BX73="","",'2017 Individual scores unweight'!BX73*'2017 matched scores weighted'!AL71)</f>
        <v>173751.98093681919</v>
      </c>
      <c r="AG71" s="62">
        <f>IF('2017 Individual scores unweight'!CB73="","",'2017 Individual scores unweight'!CB73*'2017 matched scores weighted'!AL71)</f>
        <v>106093.08235294117</v>
      </c>
      <c r="AH71" s="62">
        <f>IF('2017 Individual scores unweight'!CD73="","",'2017 Individual scores unweight'!CD73*'2017 matched scores weighted'!AL71)</f>
        <v>53046.541176470586</v>
      </c>
      <c r="AI71" s="62">
        <f>IF('2017 Individual scores unweight'!CF73="","",'2017 Individual scores unweight'!CF73*'2017 matched scores weighted'!AL71)</f>
        <v>53046.541176470586</v>
      </c>
      <c r="AJ71" s="62">
        <f>IF('2017 Individual scores unweight'!CH73="","",'2017 Individual scores unweight'!CH73*'2017 matched scores weighted'!AL71)</f>
        <v>212186.16470588234</v>
      </c>
      <c r="AK71" s="62">
        <f>IF('2017 Individual scores unweight'!CJ73="","",'2017 Individual scores unweight'!CJ73*'2017 matched scores weighted'!AL71)</f>
        <v>106093.08235294117</v>
      </c>
      <c r="AL71">
        <v>4508.9560000000001</v>
      </c>
      <c r="AM71">
        <v>70920.493999999992</v>
      </c>
      <c r="AN71">
        <f t="shared" si="2"/>
        <v>6.3577616929741083</v>
      </c>
    </row>
    <row r="72" spans="1:40">
      <c r="A72" s="60" t="s">
        <v>115</v>
      </c>
      <c r="B72" s="61" t="s">
        <v>188</v>
      </c>
      <c r="C72" s="62">
        <f>IF('2017 Individual scores unweight'!C74="","",'2017 Individual scores unweight'!C74*'2017 matched scores weighted'!AL72)</f>
        <v>574832.1333333333</v>
      </c>
      <c r="D72" s="62">
        <f>IF('2017 Individual scores unweight'!E74="","",'2017 Individual scores unweight'!E74*'2017 matched scores weighted'!AL72)</f>
        <v>862248.2</v>
      </c>
      <c r="E72" s="62">
        <f>IF('2017 Individual scores unweight'!G74="","",'2017 Individual scores unweight'!G74*'2017 matched scores weighted'!AL72)</f>
        <v>574832.1333333333</v>
      </c>
      <c r="F72" s="62">
        <f>IF('2017 Individual scores unweight'!I74="","",'2017 Individual scores unweight'!I74*'2017 matched scores weighted'!AL72)</f>
        <v>574832.1333333333</v>
      </c>
      <c r="G72" s="62">
        <f>IF('2017 Individual scores unweight'!K74="","",'2017 Individual scores unweight'!K74*'2017 matched scores weighted'!AL72)</f>
        <v>313544.8</v>
      </c>
      <c r="H72" s="62">
        <f>IF('2017 Individual scores unweight'!L74="","",'2017 Individual scores unweight'!L74*'2017 matched scores weighted'!AL72)</f>
        <v>2203523.1777777779</v>
      </c>
      <c r="I72" s="62">
        <f>IF('2017 Individual scores unweight'!M74="","",'2017 Individual scores unweight'!M74*'2017 matched scores weighted'!AL72)</f>
        <v>3448992.8</v>
      </c>
      <c r="J72" s="62">
        <f>IF('2017 Individual scores unweight'!O74="","",'2017 Individual scores unweight'!O74*'2017 matched scores weighted'!AL72)</f>
        <v>2299328.5333333332</v>
      </c>
      <c r="K72" s="62">
        <f>IF('2017 Individual scores unweight'!Q74="","",'2017 Individual scores unweight'!Q74*'2017 matched scores weighted'!AL72)</f>
        <v>574832.1333333333</v>
      </c>
      <c r="L72" s="62">
        <f>IF('2017 Individual scores unweight'!S74="","",'2017 Individual scores unweight'!S74*'2017 matched scores weighted'!AL72)</f>
        <v>1311662.4133333333</v>
      </c>
      <c r="M72" s="62">
        <f>IF('2017 Individual scores unweight'!AE74="","",'2017 Individual scores unweight'!AE74*'2017 matched scores weighted'!AL72)</f>
        <v>958053.55555555562</v>
      </c>
      <c r="N72" s="62">
        <f>IF('2017 Individual scores unweight'!AF74="","",'2017 Individual scores unweight'!AF74*'2017 matched scores weighted'!AL72)</f>
        <v>862248.2</v>
      </c>
      <c r="O72" s="62">
        <f>IF('2017 Individual scores unweight'!AG74="","",'2017 Individual scores unweight'!AG74*'2017 matched scores weighted'!AL72)</f>
        <v>542897.01481481479</v>
      </c>
      <c r="P72" s="62">
        <f>IF('2017 Individual scores unweight'!AH74="","",'2017 Individual scores unweight'!AH74*'2017 matched scores weighted'!AL72)</f>
        <v>1254179.2000000002</v>
      </c>
      <c r="Q72" s="62">
        <f>IF('2017 Individual scores unweight'!AJ74="","",'2017 Individual scores unweight'!AJ74*'2017 matched scores weighted'!AL72)</f>
        <v>1293372.3</v>
      </c>
      <c r="R72" s="62">
        <f>IF('2017 Individual scores unweight'!AL74="","",'2017 Individual scores unweight'!AL74*'2017 matched scores weighted'!AL72)</f>
        <v>940634.39999999991</v>
      </c>
      <c r="S72" s="62">
        <f>IF('2017 Individual scores unweight'!AN74="","",'2017 Individual scores unweight'!AN74*'2017 matched scores weighted'!AL72)</f>
        <v>862248.2</v>
      </c>
      <c r="T72" s="62">
        <f>IF('2017 Individual scores unweight'!AP74="","",'2017 Individual scores unweight'!AP74*'2017 matched scores weighted'!AL72)</f>
        <v>940634.39999999991</v>
      </c>
      <c r="U72" s="62">
        <f>IF('2017 Individual scores unweight'!AR74="","",'2017 Individual scores unweight'!AR74*'2017 matched scores weighted'!AL72)</f>
        <v>344899.28</v>
      </c>
      <c r="V72" s="62">
        <f>IF('2017 Individual scores unweight'!AT74="","",'2017 Individual scores unweight'!AT74*'2017 matched scores weighted'!AL72)</f>
        <v>1323855.8222222221</v>
      </c>
      <c r="W72" s="62">
        <f>IF('2017 Individual scores unweight'!AU74="","",'2017 Individual scores unweight'!AU74*'2017 matched scores weighted'!AL72)</f>
        <v>656951.00952380954</v>
      </c>
      <c r="X72" s="62">
        <f>IF('2017 Individual scores unweight'!AV74="","",'2017 Individual scores unweight'!AV74*'2017 matched scores weighted'!AL72)</f>
        <v>335318.74444444443</v>
      </c>
      <c r="Y72" s="62">
        <f>IF('2017 Individual scores unweight'!AW74="","",'2017 Individual scores unweight'!AW74*'2017 matched scores weighted'!AL72)</f>
        <v>2473520.0888888887</v>
      </c>
      <c r="Z72" s="62">
        <f>IF('2017 Individual scores unweight'!AX74="","",'2017 Individual scores unweight'!AX74*'2017 matched scores weighted'!AL72)</f>
        <v>2554809.4814814813</v>
      </c>
      <c r="AA72" s="62">
        <f>IF('2017 Individual scores unweight'!AY74="","",'2017 Individual scores unweight'!AY74*'2017 matched scores weighted'!AL72)</f>
        <v>1532885.6888888888</v>
      </c>
      <c r="AB72" s="62">
        <f>IF('2017 Individual scores unweight'!AZ74="","",'2017 Individual scores unweight'!AZ74*'2017 matched scores weighted'!AL72)</f>
        <v>979951.92253968248</v>
      </c>
      <c r="AC72" s="62">
        <f>IF('2017 Individual scores unweight'!BL74="","",'2017 Individual scores unweight'!BL74*'2017 matched scores weighted'!AL72)</f>
        <v>2465391.1496296297</v>
      </c>
      <c r="AD72" s="62">
        <f>IF('2017 Individual scores unweight'!BR74="","",'2017 Individual scores unweight'!BR74*'2017 matched scores weighted'!AL72)</f>
        <v>1073019.982222222</v>
      </c>
      <c r="AE72" s="62">
        <f>IF('2017 Individual scores unweight'!BS74="","",'2017 Individual scores unweight'!BS74*'2017 matched scores weighted'!AL72)</f>
        <v>1671803.4544444445</v>
      </c>
      <c r="AF72" s="62">
        <f>IF('2017 Individual scores unweight'!BX74="","",'2017 Individual scores unweight'!BX74*'2017 matched scores weighted'!AL72)</f>
        <v>2139652.9407407404</v>
      </c>
      <c r="AG72" s="62">
        <f>IF('2017 Individual scores unweight'!CB74="","",'2017 Individual scores unweight'!CB74*'2017 matched scores weighted'!AL72)</f>
        <v>287416.06666666665</v>
      </c>
      <c r="AH72" s="62">
        <f>IF('2017 Individual scores unweight'!CD74="","",'2017 Individual scores unweight'!CD74*'2017 matched scores weighted'!AL72)</f>
        <v>1437080.3333333335</v>
      </c>
      <c r="AI72" s="62">
        <f>IF('2017 Individual scores unweight'!CF74="","",'2017 Individual scores unweight'!CF74*'2017 matched scores weighted'!AL72)</f>
        <v>1254179.2000000002</v>
      </c>
      <c r="AJ72" s="62">
        <f>IF('2017 Individual scores unweight'!CH74="","",'2017 Individual scores unweight'!CH74*'2017 matched scores weighted'!AL72)</f>
        <v>1437080.3333333335</v>
      </c>
      <c r="AK72" s="62">
        <f>IF('2017 Individual scores unweight'!CJ74="","",'2017 Individual scores unweight'!CJ74*'2017 matched scores weighted'!AL72)</f>
        <v>940634.39999999991</v>
      </c>
      <c r="AL72">
        <v>34489.928</v>
      </c>
      <c r="AM72">
        <v>70920.493999999992</v>
      </c>
      <c r="AN72">
        <f t="shared" si="2"/>
        <v>48.631821430911074</v>
      </c>
    </row>
    <row r="73" spans="1:40">
      <c r="A73" s="60" t="s">
        <v>127</v>
      </c>
      <c r="B73" s="61" t="s">
        <v>189</v>
      </c>
      <c r="C73" s="62">
        <f>IF('2017 Individual scores unweight'!C75="","",'2017 Individual scores unweight'!C75*'2017 matched scores weighted'!AL73)</f>
        <v>302027.2</v>
      </c>
      <c r="D73" s="62">
        <f>IF('2017 Individual scores unweight'!E75="","",'2017 Individual scores unweight'!E75*'2017 matched scores weighted'!AL73)</f>
        <v>302027.2</v>
      </c>
      <c r="E73" s="62">
        <f>IF('2017 Individual scores unweight'!G75="","",'2017 Individual scores unweight'!G75*'2017 matched scores weighted'!AL73)</f>
        <v>302027.2</v>
      </c>
      <c r="F73" s="62">
        <f>IF('2017 Individual scores unweight'!I75="","",'2017 Individual scores unweight'!I75*'2017 matched scores weighted'!AL73)</f>
        <v>302027.2</v>
      </c>
      <c r="G73" s="62">
        <f>IF('2017 Individual scores unweight'!K75="","",'2017 Individual scores unweight'!K75*'2017 matched scores weighted'!AL73)</f>
        <v>270705.86074074073</v>
      </c>
      <c r="H73" s="62">
        <f>IF('2017 Individual scores unweight'!L75="","",'2017 Individual scores unweight'!L75*'2017 matched scores weighted'!AL73)</f>
        <v>270865.66349206347</v>
      </c>
      <c r="I73" s="62">
        <f>IF('2017 Individual scores unweight'!M75="","",'2017 Individual scores unweight'!M75*'2017 matched scores weighted'!AL73)</f>
        <v>302027.2</v>
      </c>
      <c r="J73" s="62">
        <f>IF('2017 Individual scores unweight'!O75="","",'2017 Individual scores unweight'!O75*'2017 matched scores weighted'!AL73)</f>
        <v>302027.2</v>
      </c>
      <c r="K73" s="62">
        <f>IF('2017 Individual scores unweight'!Q75="","",'2017 Individual scores unweight'!Q75*'2017 matched scores weighted'!AL73)</f>
        <v>302027.2</v>
      </c>
      <c r="L73" s="62">
        <f>IF('2017 Individual scores unweight'!S75="","",'2017 Individual scores unweight'!S75*'2017 matched scores weighted'!AL73)</f>
        <v>292734.05538461544</v>
      </c>
      <c r="M73" s="62">
        <f>IF('2017 Individual scores unweight'!AE75="","",'2017 Individual scores unweight'!AE75*'2017 matched scores weighted'!AL73)</f>
        <v>250570.71407407406</v>
      </c>
      <c r="N73" s="62">
        <f>IF('2017 Individual scores unweight'!AF75="","",'2017 Individual scores unweight'!AF75*'2017 matched scores weighted'!AL73)</f>
        <v>246096.23703703703</v>
      </c>
      <c r="O73" s="62">
        <f>IF('2017 Individual scores unweight'!AG75="","",'2017 Individual scores unweight'!AG75*'2017 matched scores weighted'!AL73)</f>
        <v>246096.23703703703</v>
      </c>
      <c r="P73" s="62">
        <f>IF('2017 Individual scores unweight'!AH75="","",'2017 Individual scores unweight'!AH75*'2017 matched scores weighted'!AL73)</f>
        <v>302027.2</v>
      </c>
      <c r="Q73" s="62">
        <f>IF('2017 Individual scores unweight'!AJ75="","",'2017 Individual scores unweight'!AJ75*'2017 matched scores weighted'!AL73)</f>
        <v>302027.2</v>
      </c>
      <c r="R73" s="62">
        <f>IF('2017 Individual scores unweight'!AL75="","",'2017 Individual scores unweight'!AL75*'2017 matched scores weighted'!AL73)</f>
        <v>302027.2</v>
      </c>
      <c r="S73" s="62">
        <f>IF('2017 Individual scores unweight'!AN75="","",'2017 Individual scores unweight'!AN75*'2017 matched scores weighted'!AL73)</f>
        <v>241621.76000000001</v>
      </c>
      <c r="T73" s="62">
        <f>IF('2017 Individual scores unweight'!AP75="","",'2017 Individual scores unweight'!AP75*'2017 matched scores weighted'!AL73)</f>
        <v>302027.2</v>
      </c>
      <c r="U73" s="62">
        <f>IF('2017 Individual scores unweight'!AR75="","",'2017 Individual scores unweight'!AR75*'2017 matched scores weighted'!AL73)</f>
        <v>276858.2666666666</v>
      </c>
      <c r="V73" s="62">
        <f>IF('2017 Individual scores unweight'!AT75="","",'2017 Individual scores unweight'!AT75*'2017 matched scores weighted'!AL73)</f>
        <v>246096.23703703703</v>
      </c>
      <c r="W73" s="62">
        <f>IF('2017 Individual scores unweight'!AU75="","",'2017 Individual scores unweight'!AU75*'2017 matched scores weighted'!AL73)</f>
        <v>275180.33777777775</v>
      </c>
      <c r="X73" s="62">
        <f>IF('2017 Individual scores unweight'!AV75="","",'2017 Individual scores unweight'!AV75*'2017 matched scores weighted'!AL73)</f>
        <v>234910.04444444441</v>
      </c>
      <c r="Y73" s="62">
        <f>IF('2017 Individual scores unweight'!AW75="","",'2017 Individual scores unweight'!AW75*'2017 matched scores weighted'!AL73)</f>
        <v>281375.76752136752</v>
      </c>
      <c r="Z73" s="62">
        <f>IF('2017 Individual scores unweight'!AX75="","",'2017 Individual scores unweight'!AX75*'2017 matched scores weighted'!AL73)</f>
        <v>234910.04444444441</v>
      </c>
      <c r="AA73" s="62">
        <f>IF('2017 Individual scores unweight'!AY75="","",'2017 Individual scores unweight'!AY75*'2017 matched scores weighted'!AL73)</f>
        <v>251689.33333333331</v>
      </c>
      <c r="AB73" s="62">
        <f>IF('2017 Individual scores unweight'!AZ75="","",'2017 Individual scores unweight'!AZ75*'2017 matched scores weighted'!AL73)</f>
        <v>302027.2</v>
      </c>
      <c r="AC73" s="62">
        <f>IF('2017 Individual scores unweight'!BL75="","",'2017 Individual scores unweight'!BL75*'2017 matched scores weighted'!AL73)</f>
        <v>233471.81968253967</v>
      </c>
      <c r="AD73" s="62">
        <f>IF('2017 Individual scores unweight'!BR75="","",'2017 Individual scores unweight'!BR75*'2017 matched scores weighted'!AL73)</f>
        <v>259519.66814814811</v>
      </c>
      <c r="AE73" s="62">
        <f>IF('2017 Individual scores unweight'!BS75="","",'2017 Individual scores unweight'!BS75*'2017 matched scores weighted'!AL73)</f>
        <v>239943.83111111115</v>
      </c>
      <c r="AF73" s="62">
        <f>IF('2017 Individual scores unweight'!BX75="","",'2017 Individual scores unweight'!BX75*'2017 matched scores weighted'!AL73)</f>
        <v>261756.90666666668</v>
      </c>
      <c r="AG73" s="62">
        <f>IF('2017 Individual scores unweight'!CB75="","",'2017 Individual scores unweight'!CB75*'2017 matched scores weighted'!AL73)</f>
        <v>302027.2</v>
      </c>
      <c r="AH73" s="62">
        <f>IF('2017 Individual scores unweight'!CD75="","",'2017 Individual scores unweight'!CD75*'2017 matched scores weighted'!AL73)</f>
        <v>302027.2</v>
      </c>
      <c r="AI73" s="62">
        <f>IF('2017 Individual scores unweight'!CF75="","",'2017 Individual scores unweight'!CF75*'2017 matched scores weighted'!AL73)</f>
        <v>255561.4769230769</v>
      </c>
      <c r="AJ73" s="62">
        <f>IF('2017 Individual scores unweight'!CH75="","",'2017 Individual scores unweight'!CH75*'2017 matched scores weighted'!AL73)</f>
        <v>302027.2</v>
      </c>
      <c r="AK73" s="62">
        <f>IF('2017 Individual scores unweight'!CJ75="","",'2017 Individual scores unweight'!CJ75*'2017 matched scores weighted'!AL73)</f>
        <v>280453.8285714286</v>
      </c>
      <c r="AL73">
        <v>3020.2719999999999</v>
      </c>
      <c r="AM73">
        <v>141958.93799999999</v>
      </c>
      <c r="AN73">
        <f t="shared" si="2"/>
        <v>2.1275673392259389</v>
      </c>
    </row>
    <row r="74" spans="1:40">
      <c r="A74" s="60" t="s">
        <v>119</v>
      </c>
      <c r="B74" s="61" t="s">
        <v>190</v>
      </c>
      <c r="C74" s="62">
        <f>IF('2017 Individual scores unweight'!C76="","",'2017 Individual scores unweight'!C76*'2017 matched scores weighted'!AL74)</f>
        <v>4825</v>
      </c>
      <c r="D74" s="62">
        <f>IF('2017 Individual scores unweight'!E76="","",'2017 Individual scores unweight'!E76*'2017 matched scores weighted'!AL74)</f>
        <v>4257.3529411764703</v>
      </c>
      <c r="E74" s="62">
        <f>IF('2017 Individual scores unweight'!G76="","",'2017 Individual scores unweight'!G76*'2017 matched scores weighted'!AL74)</f>
        <v>4825</v>
      </c>
      <c r="F74" s="62">
        <f>IF('2017 Individual scores unweight'!I76="","",'2017 Individual scores unweight'!I76*'2017 matched scores weighted'!AL74)</f>
        <v>4825</v>
      </c>
      <c r="G74" s="62">
        <f>IF('2017 Individual scores unweight'!K76="","",'2017 Individual scores unweight'!K76*'2017 matched scores weighted'!AL74)</f>
        <v>3178.3730158730159</v>
      </c>
      <c r="H74" s="62">
        <f>IF('2017 Individual scores unweight'!L76="","",'2017 Individual scores unweight'!L76*'2017 matched scores weighted'!AL74)</f>
        <v>2565.6746031746029</v>
      </c>
      <c r="I74" s="62">
        <f>IF('2017 Individual scores unweight'!M76="","",'2017 Individual scores unweight'!M76*'2017 matched scores weighted'!AL74)</f>
        <v>1809.375</v>
      </c>
      <c r="J74" s="62">
        <f>IF('2017 Individual scores unweight'!O76="","",'2017 Individual scores unweight'!O76*'2017 matched scores weighted'!AL74)</f>
        <v>4541.1764705882351</v>
      </c>
      <c r="K74" s="62">
        <f>IF('2017 Individual scores unweight'!Q76="","",'2017 Individual scores unweight'!Q76*'2017 matched scores weighted'!AL74)</f>
        <v>4825</v>
      </c>
      <c r="L74" s="62">
        <f>IF('2017 Individual scores unweight'!S76="","",'2017 Individual scores unweight'!S76*'2017 matched scores weighted'!AL74)</f>
        <v>4353.1433823529414</v>
      </c>
      <c r="M74" s="62">
        <f>IF('2017 Individual scores unweight'!AE76="","",'2017 Individual scores unweight'!AE76*'2017 matched scores weighted'!AL74)</f>
        <v>3689.705882352941</v>
      </c>
      <c r="N74" s="62">
        <f>IF('2017 Individual scores unweight'!AF76="","",'2017 Individual scores unweight'!AF76*'2017 matched scores weighted'!AL74)</f>
        <v>3982.5396825396829</v>
      </c>
      <c r="O74" s="62">
        <f>IF('2017 Individual scores unweight'!AG76="","",'2017 Individual scores unweight'!AG76*'2017 matched scores weighted'!AL74)</f>
        <v>4020.833333333333</v>
      </c>
      <c r="P74" s="62">
        <f>IF('2017 Individual scores unweight'!AH76="","",'2017 Individual scores unweight'!AH76*'2017 matched scores weighted'!AL74)</f>
        <v>4825</v>
      </c>
      <c r="Q74" s="62">
        <f>IF('2017 Individual scores unweight'!AJ76="","",'2017 Individual scores unweight'!AJ76*'2017 matched scores weighted'!AL74)</f>
        <v>4825</v>
      </c>
      <c r="R74" s="62">
        <f>IF('2017 Individual scores unweight'!AL76="","",'2017 Individual scores unweight'!AL76*'2017 matched scores weighted'!AL74)</f>
        <v>4503.333333333333</v>
      </c>
      <c r="S74" s="62">
        <f>IF('2017 Individual scores unweight'!AN76="","",'2017 Individual scores unweight'!AN76*'2017 matched scores weighted'!AL74)</f>
        <v>3101.7857142857147</v>
      </c>
      <c r="T74" s="62">
        <f>IF('2017 Individual scores unweight'!AP76="","",'2017 Individual scores unweight'!AP76*'2017 matched scores weighted'!AL74)</f>
        <v>4181.666666666667</v>
      </c>
      <c r="U74" s="62">
        <f>IF('2017 Individual scores unweight'!AR76="","",'2017 Individual scores unweight'!AR76*'2017 matched scores weighted'!AL74)</f>
        <v>3791.0714285714284</v>
      </c>
      <c r="V74" s="62">
        <f>IF('2017 Individual scores unweight'!AT76="","",'2017 Individual scores unweight'!AT76*'2017 matched scores weighted'!AL74)</f>
        <v>3216.6666666666661</v>
      </c>
      <c r="W74" s="62">
        <f>IF('2017 Individual scores unweight'!AU76="","",'2017 Individual scores unweight'!AU76*'2017 matched scores weighted'!AL74)</f>
        <v>3574.0740740740744</v>
      </c>
      <c r="X74" s="62">
        <f>IF('2017 Individual scores unweight'!AV76="","",'2017 Individual scores unweight'!AV76*'2017 matched scores weighted'!AL74)</f>
        <v>3538.333333333333</v>
      </c>
      <c r="Y74" s="62">
        <f>IF('2017 Individual scores unweight'!AW76="","",'2017 Individual scores unweight'!AW76*'2017 matched scores weighted'!AL74)</f>
        <v>3311.2745098039213</v>
      </c>
      <c r="Z74" s="62">
        <f>IF('2017 Individual scores unweight'!AX76="","",'2017 Individual scores unweight'!AX76*'2017 matched scores weighted'!AL74)</f>
        <v>3910.4575163398699</v>
      </c>
      <c r="AA74" s="62">
        <f>IF('2017 Individual scores unweight'!AY76="","",'2017 Individual scores unweight'!AY76*'2017 matched scores weighted'!AL74)</f>
        <v>3563.5620915032682</v>
      </c>
      <c r="AB74" s="62">
        <f>IF('2017 Individual scores unweight'!AZ76="","",'2017 Individual scores unweight'!AZ76*'2017 matched scores weighted'!AL74)</f>
        <v>4136.7279411764703</v>
      </c>
      <c r="AC74" s="62">
        <f>IF('2017 Individual scores unweight'!BL76="","",'2017 Individual scores unweight'!BL76*'2017 matched scores weighted'!AL74)</f>
        <v>3979.4424019607841</v>
      </c>
      <c r="AD74" s="62">
        <f>IF('2017 Individual scores unweight'!BR76="","",'2017 Individual scores unweight'!BR76*'2017 matched scores weighted'!AL74)</f>
        <v>2613.5416666666665</v>
      </c>
      <c r="AE74" s="62">
        <f>IF('2017 Individual scores unweight'!BS76="","",'2017 Individual scores unweight'!BS76*'2017 matched scores weighted'!AL74)</f>
        <v>3003.2734204793028</v>
      </c>
      <c r="AF74" s="62">
        <f>IF('2017 Individual scores unweight'!BX76="","",'2017 Individual scores unweight'!BX76*'2017 matched scores weighted'!AL74)</f>
        <v>4225.8169934640528</v>
      </c>
      <c r="AG74" s="62">
        <f>IF('2017 Individual scores unweight'!CB76="","",'2017 Individual scores unweight'!CB76*'2017 matched scores weighted'!AL74)</f>
        <v>4257.3529411764703</v>
      </c>
      <c r="AH74" s="62">
        <f>IF('2017 Individual scores unweight'!CD76="","",'2017 Individual scores unweight'!CD76*'2017 matched scores weighted'!AL74)</f>
        <v>4082.6923076923076</v>
      </c>
      <c r="AI74" s="62">
        <f>IF('2017 Individual scores unweight'!CF76="","",'2017 Individual scores unweight'!CF76*'2017 matched scores weighted'!AL74)</f>
        <v>2412.5</v>
      </c>
      <c r="AJ74" s="62">
        <f>IF('2017 Individual scores unweight'!CH76="","",'2017 Individual scores unweight'!CH76*'2017 matched scores weighted'!AL74)</f>
        <v>3122.0588235294117</v>
      </c>
      <c r="AK74" s="62">
        <f>IF('2017 Individual scores unweight'!CJ76="","",'2017 Individual scores unweight'!CJ76*'2017 matched scores weighted'!AL74)</f>
        <v>3689.705882352941</v>
      </c>
      <c r="AL74">
        <v>48.25</v>
      </c>
      <c r="AM74">
        <v>68342.707999999984</v>
      </c>
      <c r="AN74">
        <f t="shared" si="2"/>
        <v>7.0600070456675518E-2</v>
      </c>
    </row>
    <row r="75" spans="1:40">
      <c r="A75" s="60" t="s">
        <v>119</v>
      </c>
      <c r="B75" s="61" t="s">
        <v>191</v>
      </c>
      <c r="C75" s="62">
        <f>IF('2017 Individual scores unweight'!C77="","",'2017 Individual scores unweight'!C77*'2017 matched scores weighted'!AL75)</f>
        <v>343638.36363636365</v>
      </c>
      <c r="D75" s="62">
        <f>IF('2017 Individual scores unweight'!E77="","",'2017 Individual scores unweight'!E77*'2017 matched scores weighted'!AL75)</f>
        <v>348925.10769230768</v>
      </c>
      <c r="E75" s="62">
        <f>IF('2017 Individual scores unweight'!G77="","",'2017 Individual scores unweight'!G77*'2017 matched scores weighted'!AL75)</f>
        <v>346502.0166666666</v>
      </c>
      <c r="F75" s="62">
        <f>IF('2017 Individual scores unweight'!I77="","",'2017 Individual scores unweight'!I77*'2017 matched scores weighted'!AL75)</f>
        <v>340201.98</v>
      </c>
      <c r="G75" s="62">
        <f>IF('2017 Individual scores unweight'!K77="","",'2017 Individual scores unweight'!K77*'2017 matched scores weighted'!AL75)</f>
        <v>150000.87301587299</v>
      </c>
      <c r="H75" s="62">
        <f>IF('2017 Individual scores unweight'!L77="","",'2017 Individual scores unweight'!L77*'2017 matched scores weighted'!AL75)</f>
        <v>214201.24666666662</v>
      </c>
      <c r="I75" s="62">
        <f>IF('2017 Individual scores unweight'!M77="","",'2017 Individual scores unweight'!M77*'2017 matched scores weighted'!AL75)</f>
        <v>297001.72857142857</v>
      </c>
      <c r="J75" s="62">
        <f>IF('2017 Individual scores unweight'!O77="","",'2017 Individual scores unweight'!O77*'2017 matched scores weighted'!AL75)</f>
        <v>378002.2</v>
      </c>
      <c r="K75" s="62">
        <f>IF('2017 Individual scores unweight'!Q77="","",'2017 Individual scores unweight'!Q77*'2017 matched scores weighted'!AL75)</f>
        <v>346502.0166666666</v>
      </c>
      <c r="L75" s="62">
        <f>IF('2017 Individual scores unweight'!S77="","",'2017 Individual scores unweight'!S77*'2017 matched scores weighted'!AL75)</f>
        <v>302401.76</v>
      </c>
      <c r="M75" s="62">
        <f>IF('2017 Individual scores unweight'!AE77="","",'2017 Individual scores unweight'!AE77*'2017 matched scores weighted'!AL75)</f>
        <v>252001.46666666662</v>
      </c>
      <c r="N75" s="62">
        <f>IF('2017 Individual scores unweight'!AF77="","",'2017 Individual scores unweight'!AF77*'2017 matched scores weighted'!AL75)</f>
        <v>242309.10256410256</v>
      </c>
      <c r="O75" s="62">
        <f>IF('2017 Individual scores unweight'!AG77="","",'2017 Individual scores unweight'!AG77*'2017 matched scores weighted'!AL75)</f>
        <v>252001.46666666662</v>
      </c>
      <c r="P75" s="62">
        <f>IF('2017 Individual scores unweight'!AH77="","",'2017 Individual scores unweight'!AH77*'2017 matched scores weighted'!AL75)</f>
        <v>378002.2</v>
      </c>
      <c r="Q75" s="62">
        <f>IF('2017 Individual scores unweight'!AJ77="","",'2017 Individual scores unweight'!AJ77*'2017 matched scores weighted'!AL75)</f>
        <v>297001.72857142857</v>
      </c>
      <c r="R75" s="62">
        <f>IF('2017 Individual scores unweight'!AL77="","",'2017 Individual scores unweight'!AL77*'2017 matched scores weighted'!AL75)</f>
        <v>343638.36363636365</v>
      </c>
      <c r="S75" s="62">
        <f>IF('2017 Individual scores unweight'!AN77="","",'2017 Individual scores unweight'!AN77*'2017 matched scores weighted'!AL75)</f>
        <v>378002.2</v>
      </c>
      <c r="T75" s="62">
        <f>IF('2017 Individual scores unweight'!AP77="","",'2017 Individual scores unweight'!AP77*'2017 matched scores weighted'!AL75)</f>
        <v>270001.57142857142</v>
      </c>
      <c r="U75" s="62">
        <f>IF('2017 Individual scores unweight'!AR77="","",'2017 Individual scores unweight'!AR77*'2017 matched scores weighted'!AL75)</f>
        <v>297001.72857142857</v>
      </c>
      <c r="V75" s="62">
        <f>IF('2017 Individual scores unweight'!AT77="","",'2017 Individual scores unweight'!AT77*'2017 matched scores weighted'!AL75)</f>
        <v>240001.39682539683</v>
      </c>
      <c r="W75" s="62">
        <f>IF('2017 Individual scores unweight'!AU77="","",'2017 Individual scores unweight'!AU77*'2017 matched scores weighted'!AL75)</f>
        <v>300001.74603174598</v>
      </c>
      <c r="X75" s="62">
        <f>IF('2017 Individual scores unweight'!AV77="","",'2017 Individual scores unweight'!AV77*'2017 matched scores weighted'!AL75)</f>
        <v>264001.53650793649</v>
      </c>
      <c r="Y75" s="62">
        <f>IF('2017 Individual scores unweight'!AW77="","",'2017 Individual scores unweight'!AW77*'2017 matched scores weighted'!AL75)</f>
        <v>186001.08253968254</v>
      </c>
      <c r="Z75" s="62">
        <f>IF('2017 Individual scores unweight'!AX77="","",'2017 Individual scores unweight'!AX77*'2017 matched scores weighted'!AL75)</f>
        <v>192001.11746031744</v>
      </c>
      <c r="AA75" s="62">
        <f>IF('2017 Individual scores unweight'!AY77="","",'2017 Individual scores unweight'!AY77*'2017 matched scores weighted'!AL75)</f>
        <v>255232.25470085465</v>
      </c>
      <c r="AB75" s="62">
        <f>IF('2017 Individual scores unweight'!AZ77="","",'2017 Individual scores unweight'!AZ77*'2017 matched scores weighted'!AL75)</f>
        <v>307801.79142857139</v>
      </c>
      <c r="AC75" s="62">
        <f>IF('2017 Individual scores unweight'!BL77="","",'2017 Individual scores unweight'!BL77*'2017 matched scores weighted'!AL75)</f>
        <v>264001.53650793654</v>
      </c>
      <c r="AD75" s="62">
        <f>IF('2017 Individual scores unweight'!BR77="","",'2017 Individual scores unweight'!BR77*'2017 matched scores weighted'!AL75)</f>
        <v>187385.70598290599</v>
      </c>
      <c r="AE75" s="62">
        <f>IF('2017 Individual scores unweight'!BS77="","",'2017 Individual scores unweight'!BS77*'2017 matched scores weighted'!AL75)</f>
        <v>152250.88611111109</v>
      </c>
      <c r="AF75" s="62">
        <f>IF('2017 Individual scores unweight'!BX77="","",'2017 Individual scores unweight'!BX77*'2017 matched scores weighted'!AL75)</f>
        <v>318924.93308913306</v>
      </c>
      <c r="AG75" s="62">
        <f>IF('2017 Individual scores unweight'!CB77="","",'2017 Individual scores unweight'!CB77*'2017 matched scores weighted'!AL75)</f>
        <v>243001.4142857143</v>
      </c>
      <c r="AH75" s="62">
        <f>IF('2017 Individual scores unweight'!CD77="","",'2017 Individual scores unweight'!CD77*'2017 matched scores weighted'!AL75)</f>
        <v>162000.94285714283</v>
      </c>
      <c r="AI75" s="62">
        <f>IF('2017 Individual scores unweight'!CF77="","",'2017 Individual scores unweight'!CF77*'2017 matched scores weighted'!AL75)</f>
        <v>157500.91666666669</v>
      </c>
      <c r="AJ75" s="62">
        <f>IF('2017 Individual scores unweight'!CH77="","",'2017 Individual scores unweight'!CH77*'2017 matched scores weighted'!AL75)</f>
        <v>162000.94285714283</v>
      </c>
      <c r="AK75" s="62">
        <f>IF('2017 Individual scores unweight'!CJ77="","",'2017 Individual scores unweight'!CJ77*'2017 matched scores weighted'!AL75)</f>
        <v>324001.88571428566</v>
      </c>
      <c r="AL75">
        <v>3780.0219999999999</v>
      </c>
      <c r="AM75">
        <v>68342.707999999984</v>
      </c>
      <c r="AN75">
        <f t="shared" si="2"/>
        <v>5.5309807156017303</v>
      </c>
    </row>
    <row r="76" spans="1:40">
      <c r="A76" s="60" t="s">
        <v>127</v>
      </c>
      <c r="B76" s="61" t="s">
        <v>192</v>
      </c>
      <c r="C76" s="62">
        <f>IF('2017 Individual scores unweight'!C78="","",'2017 Individual scores unweight'!C78*'2017 matched scores weighted'!AL76)</f>
        <v>181575.6</v>
      </c>
      <c r="D76" s="62">
        <f>IF('2017 Individual scores unweight'!E78="","",'2017 Individual scores unweight'!E78*'2017 matched scores weighted'!AL76)</f>
        <v>181575.6</v>
      </c>
      <c r="E76" s="62">
        <f>IF('2017 Individual scores unweight'!G78="","",'2017 Individual scores unweight'!G78*'2017 matched scores weighted'!AL76)</f>
        <v>181575.6</v>
      </c>
      <c r="F76" s="62">
        <f>IF('2017 Individual scores unweight'!I78="","",'2017 Individual scores unweight'!I78*'2017 matched scores weighted'!AL76)</f>
        <v>181575.6</v>
      </c>
      <c r="G76" s="62">
        <f>IF('2017 Individual scores unweight'!K78="","",'2017 Individual scores unweight'!K78*'2017 matched scores weighted'!AL76)</f>
        <v>123740.40888888891</v>
      </c>
      <c r="H76" s="62">
        <f>IF('2017 Individual scores unweight'!L78="","",'2017 Individual scores unweight'!L78*'2017 matched scores weighted'!AL76)</f>
        <v>63215.208888888897</v>
      </c>
      <c r="I76" s="62">
        <f>IF('2017 Individual scores unweight'!M78="","",'2017 Individual scores unweight'!M78*'2017 matched scores weighted'!AL76)</f>
        <v>157365.52000000002</v>
      </c>
      <c r="J76" s="62">
        <f>IF('2017 Individual scores unweight'!O78="","",'2017 Individual scores unweight'!O78*'2017 matched scores weighted'!AL76)</f>
        <v>181575.6</v>
      </c>
      <c r="K76" s="62">
        <f>IF('2017 Individual scores unweight'!Q78="","",'2017 Individual scores unweight'!Q78*'2017 matched scores weighted'!AL76)</f>
        <v>181575.6</v>
      </c>
      <c r="L76" s="62">
        <f>IF('2017 Individual scores unweight'!S78="","",'2017 Individual scores unweight'!S78*'2017 matched scores weighted'!AL76)</f>
        <v>147854.41714285716</v>
      </c>
      <c r="M76" s="62">
        <f>IF('2017 Individual scores unweight'!AE78="","",'2017 Individual scores unweight'!AE78*'2017 matched scores weighted'!AL76)</f>
        <v>76665.253333333341</v>
      </c>
      <c r="N76" s="62">
        <f>IF('2017 Individual scores unweight'!AF78="","",'2017 Individual scores unweight'!AF78*'2017 matched scores weighted'!AL76)</f>
        <v>72630.239999999991</v>
      </c>
      <c r="O76" s="62">
        <f>IF('2017 Individual scores unweight'!AG78="","",'2017 Individual scores unweight'!AG78*'2017 matched scores weighted'!AL76)</f>
        <v>63215.208888888897</v>
      </c>
      <c r="P76" s="62">
        <f>IF('2017 Individual scores unweight'!AH78="","",'2017 Individual scores unweight'!AH78*'2017 matched scores weighted'!AL76)</f>
        <v>181575.6</v>
      </c>
      <c r="Q76" s="62">
        <f>IF('2017 Individual scores unweight'!AJ78="","",'2017 Individual scores unweight'!AJ78*'2017 matched scores weighted'!AL76)</f>
        <v>181575.6</v>
      </c>
      <c r="R76" s="62">
        <f>IF('2017 Individual scores unweight'!AL78="","",'2017 Individual scores unweight'!AL78*'2017 matched scores weighted'!AL76)</f>
        <v>168605.9142857143</v>
      </c>
      <c r="S76" s="62">
        <f>IF('2017 Individual scores unweight'!AN78="","",'2017 Individual scores unweight'!AN78*'2017 matched scores weighted'!AL76)</f>
        <v>25939.371428571427</v>
      </c>
      <c r="T76" s="62">
        <f>IF('2017 Individual scores unweight'!AP78="","",'2017 Individual scores unweight'!AP78*'2017 matched scores weighted'!AL76)</f>
        <v>168605.9142857143</v>
      </c>
      <c r="U76" s="62">
        <f>IF('2017 Individual scores unweight'!AR78="","",'2017 Individual scores unweight'!AR78*'2017 matched scores weighted'!AL76)</f>
        <v>168605.9142857143</v>
      </c>
      <c r="V76" s="62">
        <f>IF('2017 Individual scores unweight'!AT78="","",'2017 Individual scores unweight'!AT78*'2017 matched scores weighted'!AL76)</f>
        <v>104910.34666666668</v>
      </c>
      <c r="W76" s="62">
        <f>IF('2017 Individual scores unweight'!AU78="","",'2017 Individual scores unweight'!AU78*'2017 matched scores weighted'!AL76)</f>
        <v>91460.302222222221</v>
      </c>
      <c r="X76" s="62">
        <f>IF('2017 Individual scores unweight'!AV78="","",'2017 Individual scores unweight'!AV78*'2017 matched scores weighted'!AL76)</f>
        <v>96840.319999999992</v>
      </c>
      <c r="Y76" s="62">
        <f>IF('2017 Individual scores unweight'!AW78="","",'2017 Individual scores unweight'!AW78*'2017 matched scores weighted'!AL76)</f>
        <v>102220.33777777778</v>
      </c>
      <c r="Z76" s="62">
        <f>IF('2017 Individual scores unweight'!AX78="","",'2017 Individual scores unweight'!AX78*'2017 matched scores weighted'!AL76)</f>
        <v>65905.217777777783</v>
      </c>
      <c r="AA76" s="62">
        <f>IF('2017 Individual scores unweight'!AY78="","",'2017 Individual scores unweight'!AY78*'2017 matched scores weighted'!AL76)</f>
        <v>119705.39555555556</v>
      </c>
      <c r="AB76" s="62">
        <f>IF('2017 Individual scores unweight'!AZ78="","",'2017 Individual scores unweight'!AZ78*'2017 matched scores weighted'!AL76)</f>
        <v>145460.01362637361</v>
      </c>
      <c r="AC76" s="62">
        <f>IF('2017 Individual scores unweight'!BL78="","",'2017 Individual scores unweight'!BL78*'2017 matched scores weighted'!AL76)</f>
        <v>167587.55377777776</v>
      </c>
      <c r="AD76" s="62">
        <f>IF('2017 Individual scores unweight'!BR78="","",'2017 Individual scores unweight'!BR78*'2017 matched scores weighted'!AL76)</f>
        <v>79355.262222222227</v>
      </c>
      <c r="AE76" s="62">
        <f>IF('2017 Individual scores unweight'!BS78="","",'2017 Individual scores unweight'!BS78*'2017 matched scores weighted'!AL76)</f>
        <v>87425.288888888899</v>
      </c>
      <c r="AF76" s="62">
        <f>IF('2017 Individual scores unweight'!BX78="","",'2017 Individual scores unweight'!BX78*'2017 matched scores weighted'!AL76)</f>
        <v>168573.89037037038</v>
      </c>
      <c r="AG76" s="62">
        <f>IF('2017 Individual scores unweight'!CB78="","",'2017 Individual scores unweight'!CB78*'2017 matched scores weighted'!AL76)</f>
        <v>168605.9142857143</v>
      </c>
      <c r="AH76" s="62">
        <f>IF('2017 Individual scores unweight'!CD78="","",'2017 Individual scores unweight'!CD78*'2017 matched scores weighted'!AL76)</f>
        <v>12105.04</v>
      </c>
      <c r="AI76" s="62">
        <f>IF('2017 Individual scores unweight'!CF78="","",'2017 Individual scores unweight'!CF78*'2017 matched scores weighted'!AL76)</f>
        <v>0</v>
      </c>
      <c r="AJ76" s="62">
        <f>IF('2017 Individual scores unweight'!CH78="","",'2017 Individual scores unweight'!CH78*'2017 matched scores weighted'!AL76)</f>
        <v>181575.6</v>
      </c>
      <c r="AK76" s="62">
        <f>IF('2017 Individual scores unweight'!CJ78="","",'2017 Individual scores unweight'!CJ78*'2017 matched scores weighted'!AL76)</f>
        <v>181575.6</v>
      </c>
      <c r="AL76">
        <v>1815.7560000000001</v>
      </c>
      <c r="AM76">
        <v>141958.93799999999</v>
      </c>
      <c r="AN76">
        <f t="shared" ref="AN76:AN92" si="3">(AL76/AM76)*100</f>
        <v>1.2790712762305958</v>
      </c>
    </row>
    <row r="77" spans="1:40">
      <c r="A77" s="60" t="s">
        <v>110</v>
      </c>
      <c r="B77" s="61" t="s">
        <v>193</v>
      </c>
      <c r="C77" s="62">
        <f>IF('2017 Individual scores unweight'!C79="","",'2017 Individual scores unweight'!C79*'2017 matched scores weighted'!AL77)</f>
        <v>12976.023076923077</v>
      </c>
      <c r="D77" s="62">
        <f>IF('2017 Individual scores unweight'!E79="","",'2017 Individual scores unweight'!E79*'2017 matched scores weighted'!AL77)</f>
        <v>12976.023076923077</v>
      </c>
      <c r="E77" s="62">
        <f>IF('2017 Individual scores unweight'!G79="","",'2017 Individual scores unweight'!G79*'2017 matched scores weighted'!AL77)</f>
        <v>14155.66153846154</v>
      </c>
      <c r="F77" s="62">
        <f>IF('2017 Individual scores unweight'!I79="","",'2017 Individual scores unweight'!I79*'2017 matched scores weighted'!AL77)</f>
        <v>11796.384615384617</v>
      </c>
      <c r="G77" s="62">
        <f>IF('2017 Individual scores unweight'!K79="","",'2017 Individual scores unweight'!K79*'2017 matched scores weighted'!AL77)</f>
        <v>9174.9658119658125</v>
      </c>
      <c r="H77" s="62">
        <f>IF('2017 Individual scores unweight'!L79="","",'2017 Individual scores unweight'!L79*'2017 matched scores weighted'!AL77)</f>
        <v>8519.6111111111113</v>
      </c>
      <c r="I77" s="62">
        <f>IF('2017 Individual scores unweight'!M79="","",'2017 Individual scores unweight'!M79*'2017 matched scores weighted'!AL77)</f>
        <v>11796.384615384617</v>
      </c>
      <c r="J77" s="62">
        <f>IF('2017 Individual scores unweight'!O79="","",'2017 Individual scores unweight'!O79*'2017 matched scores weighted'!AL77)</f>
        <v>12976.023076923077</v>
      </c>
      <c r="K77" s="62">
        <f>IF('2017 Individual scores unweight'!Q79="","",'2017 Individual scores unweight'!Q79*'2017 matched scores weighted'!AL77)</f>
        <v>10616.746153846154</v>
      </c>
      <c r="L77" s="62">
        <f>IF('2017 Individual scores unweight'!S79="","",'2017 Individual scores unweight'!S79*'2017 matched scores weighted'!AL77)</f>
        <v>12268.240000000002</v>
      </c>
      <c r="M77" s="62">
        <f>IF('2017 Individual scores unweight'!AE79="","",'2017 Individual scores unweight'!AE79*'2017 matched scores weighted'!AL77)</f>
        <v>9568.1786324786317</v>
      </c>
      <c r="N77" s="62">
        <f>IF('2017 Individual scores unweight'!AF79="","",'2017 Individual scores unweight'!AF79*'2017 matched scores weighted'!AL77)</f>
        <v>10223.533333333333</v>
      </c>
      <c r="O77" s="62">
        <f>IF('2017 Individual scores unweight'!AG79="","",'2017 Individual scores unweight'!AG79*'2017 matched scores weighted'!AL77)</f>
        <v>7995.3273504273511</v>
      </c>
      <c r="P77" s="62">
        <f>IF('2017 Individual scores unweight'!AH79="","",'2017 Individual scores unweight'!AH79*'2017 matched scores weighted'!AL77)</f>
        <v>14155.66153846154</v>
      </c>
      <c r="Q77" s="62">
        <f>IF('2017 Individual scores unweight'!AJ79="","",'2017 Individual scores unweight'!AJ79*'2017 matched scores weighted'!AL77)</f>
        <v>14155.66153846154</v>
      </c>
      <c r="R77" s="62">
        <f>IF('2017 Individual scores unweight'!AL79="","",'2017 Individual scores unweight'!AL79*'2017 matched scores weighted'!AL77)</f>
        <v>14155.66153846154</v>
      </c>
      <c r="S77" s="62">
        <f>IF('2017 Individual scores unweight'!AN79="","",'2017 Individual scores unweight'!AN79*'2017 matched scores weighted'!AL77)</f>
        <v>10616.746153846154</v>
      </c>
      <c r="T77" s="62">
        <f>IF('2017 Individual scores unweight'!AP79="","",'2017 Individual scores unweight'!AP79*'2017 matched scores weighted'!AL77)</f>
        <v>14155.66153846154</v>
      </c>
      <c r="U77" s="62">
        <f>IF('2017 Individual scores unweight'!AR79="","",'2017 Individual scores unweight'!AR79*'2017 matched scores weighted'!AL77)</f>
        <v>8257.4692307692312</v>
      </c>
      <c r="V77" s="62">
        <f>IF('2017 Individual scores unweight'!AT79="","",'2017 Individual scores unweight'!AT79*'2017 matched scores weighted'!AL77)</f>
        <v>10354.604273504272</v>
      </c>
      <c r="W77" s="62">
        <f>IF('2017 Individual scores unweight'!AU79="","",'2017 Individual scores unweight'!AU79*'2017 matched scores weighted'!AL77)</f>
        <v>10354.604273504272</v>
      </c>
      <c r="X77" s="62">
        <f>IF('2017 Individual scores unweight'!AV79="","",'2017 Individual scores unweight'!AV79*'2017 matched scores weighted'!AL77)</f>
        <v>8650.6820512820505</v>
      </c>
      <c r="Y77" s="62">
        <f>IF('2017 Individual scores unweight'!AW79="","",'2017 Individual scores unweight'!AW79*'2017 matched scores weighted'!AL77)</f>
        <v>11927.455555555554</v>
      </c>
      <c r="Z77" s="62">
        <f>IF('2017 Individual scores unweight'!AX79="","",'2017 Individual scores unweight'!AX79*'2017 matched scores weighted'!AL77)</f>
        <v>12320.668376068374</v>
      </c>
      <c r="AA77" s="62">
        <f>IF('2017 Individual scores unweight'!AY79="","",'2017 Individual scores unweight'!AY79*'2017 matched scores weighted'!AL77)</f>
        <v>11665.313675213676</v>
      </c>
      <c r="AB77" s="62">
        <f>IF('2017 Individual scores unweight'!AZ79="","",'2017 Individual scores unweight'!AZ79*'2017 matched scores weighted'!AL77)</f>
        <v>6605.9753846153853</v>
      </c>
      <c r="AC77" s="62">
        <f>IF('2017 Individual scores unweight'!BL79="","",'2017 Individual scores unweight'!BL79*'2017 matched scores weighted'!AL77)</f>
        <v>11665.313675213676</v>
      </c>
      <c r="AD77" s="62">
        <f>IF('2017 Individual scores unweight'!BR79="","",'2017 Individual scores unweight'!BR79*'2017 matched scores weighted'!AL77)</f>
        <v>6684.6179487179497</v>
      </c>
      <c r="AE77" s="62">
        <f>IF('2017 Individual scores unweight'!BS79="","",'2017 Individual scores unweight'!BS79*'2017 matched scores weighted'!AL77)</f>
        <v>8355.7724358974374</v>
      </c>
      <c r="AF77" s="62">
        <f>IF('2017 Individual scores unweight'!BX79="","",'2017 Individual scores unweight'!BX79*'2017 matched scores weighted'!AL77)</f>
        <v>12189.597435897436</v>
      </c>
      <c r="AG77" s="62">
        <f>IF('2017 Individual scores unweight'!CB79="","",'2017 Individual scores unweight'!CB79*'2017 matched scores weighted'!AL77)</f>
        <v>9437.1076923076926</v>
      </c>
      <c r="AH77" s="62">
        <f>IF('2017 Individual scores unweight'!CD79="","",'2017 Individual scores unweight'!CD79*'2017 matched scores weighted'!AL77)</f>
        <v>4718.5538461538463</v>
      </c>
      <c r="AI77" s="62">
        <f>IF('2017 Individual scores unweight'!CF79="","",'2017 Individual scores unweight'!CF79*'2017 matched scores weighted'!AL77)</f>
        <v>9437.1076923076926</v>
      </c>
      <c r="AJ77" s="62">
        <f>IF('2017 Individual scores unweight'!CH79="","",'2017 Individual scores unweight'!CH79*'2017 matched scores weighted'!AL77)</f>
        <v>12976.023076923077</v>
      </c>
      <c r="AK77" s="62">
        <f>IF('2017 Individual scores unweight'!CJ79="","",'2017 Individual scores unweight'!CJ79*'2017 matched scores weighted'!AL77)</f>
        <v>15335.300000000001</v>
      </c>
      <c r="AL77">
        <v>153.35300000000001</v>
      </c>
      <c r="AM77">
        <v>549861.57000000007</v>
      </c>
      <c r="AN77">
        <f t="shared" si="3"/>
        <v>2.7889383140560269E-2</v>
      </c>
    </row>
    <row r="78" spans="1:40">
      <c r="A78" s="60" t="s">
        <v>127</v>
      </c>
      <c r="B78" s="61" t="s">
        <v>194</v>
      </c>
      <c r="C78" s="62">
        <f>IF('2017 Individual scores unweight'!C80="","",'2017 Individual scores unweight'!C80*'2017 matched scores weighted'!AL78)</f>
        <v>216087.59999999995</v>
      </c>
      <c r="D78" s="62">
        <f>IF('2017 Individual scores unweight'!E80="","",'2017 Individual scores unweight'!E80*'2017 matched scores weighted'!AL78)</f>
        <v>324131.39999999997</v>
      </c>
      <c r="E78" s="62">
        <f>IF('2017 Individual scores unweight'!G80="","",'2017 Individual scores unweight'!G80*'2017 matched scores weighted'!AL78)</f>
        <v>243098.55</v>
      </c>
      <c r="F78" s="62">
        <f>IF('2017 Individual scores unweight'!I80="","",'2017 Individual scores unweight'!I80*'2017 matched scores weighted'!AL78)</f>
        <v>270109.5</v>
      </c>
      <c r="G78" s="62">
        <f>IF('2017 Individual scores unweight'!K80="","",'2017 Individual scores unweight'!K80*'2017 matched scores weighted'!AL78)</f>
        <v>180073</v>
      </c>
      <c r="H78" s="62">
        <f>IF('2017 Individual scores unweight'!L80="","",'2017 Individual scores unweight'!L80*'2017 matched scores weighted'!AL78)</f>
        <v>113584.5076923077</v>
      </c>
      <c r="I78" s="62">
        <f>IF('2017 Individual scores unweight'!M80="","",'2017 Individual scores unweight'!M80*'2017 matched scores weighted'!AL78)</f>
        <v>81032.849999999991</v>
      </c>
      <c r="J78" s="62">
        <f>IF('2017 Individual scores unweight'!O80="","",'2017 Individual scores unweight'!O80*'2017 matched scores weighted'!AL78)</f>
        <v>99732.738461538465</v>
      </c>
      <c r="K78" s="62">
        <f>IF('2017 Individual scores unweight'!Q80="","",'2017 Individual scores unweight'!Q80*'2017 matched scores weighted'!AL78)</f>
        <v>299198.21538461535</v>
      </c>
      <c r="L78" s="62">
        <f>IF('2017 Individual scores unweight'!S80="","",'2017 Individual scores unweight'!S80*'2017 matched scores weighted'!AL78)</f>
        <v>172870.08</v>
      </c>
      <c r="M78" s="62">
        <f>IF('2017 Individual scores unweight'!AE80="","",'2017 Individual scores unweight'!AE80*'2017 matched scores weighted'!AL78)</f>
        <v>130206.63076923075</v>
      </c>
      <c r="N78" s="62">
        <f>IF('2017 Individual scores unweight'!AF80="","",'2017 Individual scores unweight'!AF80*'2017 matched scores weighted'!AL78)</f>
        <v>121895.56923076922</v>
      </c>
      <c r="O78" s="62">
        <f>IF('2017 Individual scores unweight'!AG80="","",'2017 Individual scores unweight'!AG80*'2017 matched scores weighted'!AL78)</f>
        <v>144058.4</v>
      </c>
      <c r="P78" s="62">
        <f>IF('2017 Individual scores unweight'!AH80="","",'2017 Individual scores unweight'!AH80*'2017 matched scores weighted'!AL78)</f>
        <v>299198.21538461535</v>
      </c>
      <c r="Q78" s="62">
        <f>IF('2017 Individual scores unweight'!AJ80="","",'2017 Individual scores unweight'!AJ80*'2017 matched scores weighted'!AL78)</f>
        <v>243098.55</v>
      </c>
      <c r="R78" s="62">
        <f>IF('2017 Individual scores unweight'!AL80="","",'2017 Individual scores unweight'!AL80*'2017 matched scores weighted'!AL78)</f>
        <v>224398.66153846151</v>
      </c>
      <c r="S78" s="62">
        <f>IF('2017 Individual scores unweight'!AN80="","",'2017 Individual scores unweight'!AN80*'2017 matched scores weighted'!AL78)</f>
        <v>147332.45454545453</v>
      </c>
      <c r="T78" s="62">
        <f>IF('2017 Individual scores unweight'!AP80="","",'2017 Individual scores unweight'!AP80*'2017 matched scores weighted'!AL78)</f>
        <v>224398.66153846151</v>
      </c>
      <c r="U78" s="62">
        <f>IF('2017 Individual scores unweight'!AR80="","",'2017 Individual scores unweight'!AR80*'2017 matched scores weighted'!AL78)</f>
        <v>135054.75</v>
      </c>
      <c r="V78" s="62">
        <f>IF('2017 Individual scores unweight'!AT80="","",'2017 Individual scores unweight'!AT80*'2017 matched scores weighted'!AL78)</f>
        <v>166221.23076923075</v>
      </c>
      <c r="W78" s="62">
        <f>IF('2017 Individual scores unweight'!AU80="","",'2017 Individual scores unweight'!AU80*'2017 matched scores weighted'!AL78)</f>
        <v>119125.21538461537</v>
      </c>
      <c r="X78" s="62">
        <f>IF('2017 Individual scores unweight'!AV80="","",'2017 Individual scores unweight'!AV80*'2017 matched scores weighted'!AL78)</f>
        <v>108043.79999999997</v>
      </c>
      <c r="Y78" s="62">
        <f>IF('2017 Individual scores unweight'!AW80="","",'2017 Individual scores unweight'!AW80*'2017 matched scores weighted'!AL78)</f>
        <v>85125.418181818182</v>
      </c>
      <c r="Z78" s="62">
        <f>IF('2017 Individual scores unweight'!AX80="","",'2017 Individual scores unweight'!AX80*'2017 matched scores weighted'!AL78)</f>
        <v>66026.766666666663</v>
      </c>
      <c r="AA78" s="62">
        <f>IF('2017 Individual scores unweight'!AY80="","",'2017 Individual scores unweight'!AY80*'2017 matched scores weighted'!AL78)</f>
        <v>160428.6727272727</v>
      </c>
      <c r="AB78" s="62">
        <f>IF('2017 Individual scores unweight'!AZ80="","",'2017 Individual scores unweight'!AZ80*'2017 matched scores weighted'!AL78)</f>
        <v>155583.07199999999</v>
      </c>
      <c r="AC78" s="62">
        <f>IF('2017 Individual scores unweight'!BL80="","",'2017 Individual scores unweight'!BL80*'2017 matched scores weighted'!AL78)</f>
        <v>191139.30436363639</v>
      </c>
      <c r="AD78" s="62">
        <f>IF('2017 Individual scores unweight'!BR80="","",'2017 Individual scores unweight'!BR80*'2017 matched scores weighted'!AL78)</f>
        <v>114591.90909090907</v>
      </c>
      <c r="AE78" s="62">
        <f>IF('2017 Individual scores unweight'!BS80="","",'2017 Individual scores unweight'!BS80*'2017 matched scores weighted'!AL78)</f>
        <v>72029.2</v>
      </c>
      <c r="AF78" s="62">
        <f>IF('2017 Individual scores unweight'!BX80="","",'2017 Individual scores unweight'!BX80*'2017 matched scores weighted'!AL78)</f>
        <v>141875.69696969693</v>
      </c>
      <c r="AG78" s="62">
        <f>IF('2017 Individual scores unweight'!CB80="","",'2017 Individual scores unweight'!CB80*'2017 matched scores weighted'!AL78)</f>
        <v>224398.66153846151</v>
      </c>
      <c r="AH78" s="62">
        <f>IF('2017 Individual scores unweight'!CD80="","",'2017 Individual scores unweight'!CD80*'2017 matched scores weighted'!AL78)</f>
        <v>29466.49090909091</v>
      </c>
      <c r="AI78" s="62">
        <f>IF('2017 Individual scores unweight'!CF80="","",'2017 Individual scores unweight'!CF80*'2017 matched scores weighted'!AL78)</f>
        <v>54021.899999999987</v>
      </c>
      <c r="AJ78" s="62">
        <f>IF('2017 Individual scores unweight'!CH80="","",'2017 Individual scores unweight'!CH80*'2017 matched scores weighted'!AL78)</f>
        <v>224398.66153846151</v>
      </c>
      <c r="AK78" s="62">
        <f>IF('2017 Individual scores unweight'!CJ80="","",'2017 Individual scores unweight'!CJ80*'2017 matched scores weighted'!AL78)</f>
        <v>299198.21538461535</v>
      </c>
      <c r="AL78">
        <v>3241.3139999999999</v>
      </c>
      <c r="AM78">
        <v>141958.93799999999</v>
      </c>
      <c r="AN78">
        <f t="shared" si="3"/>
        <v>2.2832757455539712</v>
      </c>
    </row>
    <row r="79" spans="1:40">
      <c r="A79" s="60" t="s">
        <v>127</v>
      </c>
      <c r="B79" s="61" t="s">
        <v>196</v>
      </c>
      <c r="C79" s="62">
        <f>IF('2017 Individual scores unweight'!C81="","",'2017 Individual scores unweight'!C81*'2017 matched scores weighted'!AL79)</f>
        <v>117938.18181818181</v>
      </c>
      <c r="D79" s="62">
        <f>IF('2017 Individual scores unweight'!E81="","",'2017 Individual scores unweight'!E81*'2017 matched scores weighted'!AL79)</f>
        <v>259464</v>
      </c>
      <c r="E79" s="62">
        <f>IF('2017 Individual scores unweight'!G81="","",'2017 Individual scores unweight'!G81*'2017 matched scores weighted'!AL79)</f>
        <v>188701.09090909091</v>
      </c>
      <c r="F79" s="62">
        <f>IF('2017 Individual scores unweight'!I81="","",'2017 Individual scores unweight'!I81*'2017 matched scores weighted'!AL79)</f>
        <v>117938.18181818181</v>
      </c>
      <c r="G79" s="62">
        <f>IF('2017 Individual scores unweight'!K81="","",'2017 Individual scores unweight'!K81*'2017 matched scores weighted'!AL79)</f>
        <v>172975.99999999997</v>
      </c>
      <c r="H79" s="62">
        <f>IF('2017 Individual scores unweight'!L81="","",'2017 Individual scores unweight'!L81*'2017 matched scores weighted'!AL79)</f>
        <v>156158.88888888888</v>
      </c>
      <c r="I79" s="62">
        <f>IF('2017 Individual scores unweight'!M81="","",'2017 Individual scores unweight'!M81*'2017 matched scores weighted'!AL79)</f>
        <v>47175.272727272728</v>
      </c>
      <c r="J79" s="62">
        <f>IF('2017 Individual scores unweight'!O81="","",'2017 Individual scores unweight'!O81*'2017 matched scores weighted'!AL79)</f>
        <v>172975.99999999997</v>
      </c>
      <c r="K79" s="62">
        <f>IF('2017 Individual scores unweight'!Q81="","",'2017 Individual scores unweight'!Q81*'2017 matched scores weighted'!AL79)</f>
        <v>86487.999999999985</v>
      </c>
      <c r="L79" s="62">
        <f>IF('2017 Individual scores unweight'!S81="","",'2017 Individual scores unweight'!S81*'2017 matched scores weighted'!AL79)</f>
        <v>101033.70909090911</v>
      </c>
      <c r="M79" s="62">
        <f>IF('2017 Individual scores unweight'!AE81="","",'2017 Individual scores unweight'!AE81*'2017 matched scores weighted'!AL79)</f>
        <v>105707.55555555555</v>
      </c>
      <c r="N79" s="62">
        <f>IF('2017 Individual scores unweight'!AF81="","",'2017 Individual scores unweight'!AF81*'2017 matched scores weighted'!AL79)</f>
        <v>108109.99999999999</v>
      </c>
      <c r="O79" s="62">
        <f>IF('2017 Individual scores unweight'!AG81="","",'2017 Individual scores unweight'!AG81*'2017 matched scores weighted'!AL79)</f>
        <v>110512.44444444442</v>
      </c>
      <c r="P79" s="62">
        <f>IF('2017 Individual scores unweight'!AH81="","",'2017 Individual scores unweight'!AH81*'2017 matched scores weighted'!AL79)</f>
        <v>212288.72727272729</v>
      </c>
      <c r="Q79" s="62">
        <f>IF('2017 Individual scores unweight'!AJ81="","",'2017 Individual scores unweight'!AJ81*'2017 matched scores weighted'!AL79)</f>
        <v>129732</v>
      </c>
      <c r="R79" s="62">
        <f>IF('2017 Individual scores unweight'!AL81="","",'2017 Individual scores unweight'!AL81*'2017 matched scores weighted'!AL79)</f>
        <v>141525.81818181815</v>
      </c>
      <c r="S79" s="62">
        <f>IF('2017 Individual scores unweight'!AN81="","",'2017 Individual scores unweight'!AN81*'2017 matched scores weighted'!AL79)</f>
        <v>43243.999999999993</v>
      </c>
      <c r="T79" s="62">
        <f>IF('2017 Individual scores unweight'!AP81="","",'2017 Individual scores unweight'!AP81*'2017 matched scores weighted'!AL79)</f>
        <v>117938.18181818181</v>
      </c>
      <c r="U79" s="62">
        <f>IF('2017 Individual scores unweight'!AR81="","",'2017 Individual scores unweight'!AR81*'2017 matched scores weighted'!AL79)</f>
        <v>43243.999999999993</v>
      </c>
      <c r="V79" s="62">
        <f>IF('2017 Individual scores unweight'!AT81="","",'2017 Individual scores unweight'!AT81*'2017 matched scores weighted'!AL79)</f>
        <v>146549.11111111109</v>
      </c>
      <c r="W79" s="62">
        <f>IF('2017 Individual scores unweight'!AU81="","",'2017 Individual scores unweight'!AU81*'2017 matched scores weighted'!AL79)</f>
        <v>105707.55555555555</v>
      </c>
      <c r="X79" s="62">
        <f>IF('2017 Individual scores unweight'!AV81="","",'2017 Individual scores unweight'!AV81*'2017 matched scores weighted'!AL79)</f>
        <v>81683.111111111109</v>
      </c>
      <c r="Y79" s="62">
        <f>IF('2017 Individual scores unweight'!AW81="","",'2017 Individual scores unweight'!AW81*'2017 matched scores weighted'!AL79)</f>
        <v>104833.93939393941</v>
      </c>
      <c r="Z79" s="62">
        <f>IF('2017 Individual scores unweight'!AX81="","",'2017 Individual scores unweight'!AX81*'2017 matched scores weighted'!AL79)</f>
        <v>57658.666666666664</v>
      </c>
      <c r="AA79" s="62">
        <f>IF('2017 Individual scores unweight'!AY81="","",'2017 Individual scores unweight'!AY81*'2017 matched scores weighted'!AL79)</f>
        <v>91292.888888888905</v>
      </c>
      <c r="AB79" s="62">
        <f>IF('2017 Individual scores unweight'!AZ81="","",'2017 Individual scores unweight'!AZ81*'2017 matched scores weighted'!AL79)</f>
        <v>181624.8</v>
      </c>
      <c r="AC79" s="62">
        <f>IF('2017 Individual scores unweight'!BL81="","",'2017 Individual scores unweight'!BL81*'2017 matched scores weighted'!AL79)</f>
        <v>169263.13131313134</v>
      </c>
      <c r="AD79" s="62">
        <f>IF('2017 Individual scores unweight'!BR81="","",'2017 Individual scores unweight'!BR81*'2017 matched scores weighted'!AL79)</f>
        <v>52416.969696969703</v>
      </c>
      <c r="AE79" s="62">
        <f>IF('2017 Individual scores unweight'!BS81="","",'2017 Individual scores unweight'!BS81*'2017 matched scores weighted'!AL79)</f>
        <v>60607.121212121201</v>
      </c>
      <c r="AF79" s="62">
        <f>IF('2017 Individual scores unweight'!BX81="","",'2017 Individual scores unweight'!BX81*'2017 matched scores weighted'!AL79)</f>
        <v>143273.05050505049</v>
      </c>
      <c r="AG79" s="62">
        <f>IF('2017 Individual scores unweight'!CB81="","",'2017 Individual scores unweight'!CB81*'2017 matched scores weighted'!AL79)</f>
        <v>47175.272727272728</v>
      </c>
      <c r="AH79" s="62">
        <f>IF('2017 Individual scores unweight'!CD81="","",'2017 Individual scores unweight'!CD81*'2017 matched scores weighted'!AL79)</f>
        <v>0</v>
      </c>
      <c r="AI79" s="62">
        <f>IF('2017 Individual scores unweight'!CF81="","",'2017 Individual scores unweight'!CF81*'2017 matched scores weighted'!AL79)</f>
        <v>21621.999999999996</v>
      </c>
      <c r="AJ79" s="62">
        <f>IF('2017 Individual scores unweight'!CH81="","",'2017 Individual scores unweight'!CH81*'2017 matched scores weighted'!AL79)</f>
        <v>86487.999999999985</v>
      </c>
      <c r="AK79" s="62">
        <f>IF('2017 Individual scores unweight'!CJ81="","",'2017 Individual scores unweight'!CJ81*'2017 matched scores weighted'!AL79)</f>
        <v>151354</v>
      </c>
      <c r="AL79">
        <v>2594.64</v>
      </c>
      <c r="AM79">
        <v>49270.94999999999</v>
      </c>
      <c r="AN79">
        <f t="shared" si="3"/>
        <v>5.2660644862743675</v>
      </c>
    </row>
    <row r="80" spans="1:40">
      <c r="A80" s="60" t="s">
        <v>110</v>
      </c>
      <c r="B80" s="61" t="s">
        <v>197</v>
      </c>
      <c r="C80" s="62">
        <f>IF('2017 Individual scores unweight'!C82="","",'2017 Individual scores unweight'!C82*'2017 matched scores weighted'!AL80)</f>
        <v>311174.61666666664</v>
      </c>
      <c r="D80" s="62">
        <f>IF('2017 Individual scores unweight'!E82="","",'2017 Individual scores unweight'!E82*'2017 matched scores weighted'!AL80)</f>
        <v>444535.16666666669</v>
      </c>
      <c r="E80" s="62">
        <f>IF('2017 Individual scores unweight'!G82="","",'2017 Individual scores unweight'!G82*'2017 matched scores weighted'!AL80)</f>
        <v>400081.64999999997</v>
      </c>
      <c r="F80" s="62">
        <f>IF('2017 Individual scores unweight'!I82="","",'2017 Individual scores unweight'!I82*'2017 matched scores weighted'!AL80)</f>
        <v>387957.96363636362</v>
      </c>
      <c r="G80" s="62">
        <f>IF('2017 Individual scores unweight'!K82="","",'2017 Individual scores unweight'!K82*'2017 matched scores weighted'!AL80)</f>
        <v>431834.16190476192</v>
      </c>
      <c r="H80" s="62">
        <f>IF('2017 Individual scores unweight'!L82="","",'2017 Individual scores unweight'!L82*'2017 matched scores weighted'!AL80)</f>
        <v>396662.1487179487</v>
      </c>
      <c r="I80" s="62">
        <f>IF('2017 Individual scores unweight'!M82="","",'2017 Individual scores unweight'!M82*'2017 matched scores weighted'!AL80)</f>
        <v>177814.06666666662</v>
      </c>
      <c r="J80" s="62">
        <f>IF('2017 Individual scores unweight'!O82="","",'2017 Individual scores unweight'!O82*'2017 matched scores weighted'!AL80)</f>
        <v>462316.5733333333</v>
      </c>
      <c r="K80" s="62">
        <f>IF('2017 Individual scores unweight'!Q82="","",'2017 Individual scores unweight'!Q82*'2017 matched scores weighted'!AL80)</f>
        <v>426753.75999999995</v>
      </c>
      <c r="L80" s="62">
        <f>IF('2017 Individual scores unweight'!S82="","",'2017 Individual scores unweight'!S82*'2017 matched scores weighted'!AL80)</f>
        <v>248939.69333333333</v>
      </c>
      <c r="M80" s="62">
        <f>IF('2017 Individual scores unweight'!AE82="","",'2017 Individual scores unweight'!AE82*'2017 matched scores weighted'!AL80)</f>
        <v>379336.67555555556</v>
      </c>
      <c r="N80" s="62">
        <f>IF('2017 Individual scores unweight'!AF82="","",'2017 Individual scores unweight'!AF82*'2017 matched scores weighted'!AL80)</f>
        <v>347725.28592592583</v>
      </c>
      <c r="O80" s="62">
        <f>IF('2017 Individual scores unweight'!AG82="","",'2017 Individual scores unweight'!AG82*'2017 matched scores weighted'!AL80)</f>
        <v>347725.28592592583</v>
      </c>
      <c r="P80" s="62">
        <f>IF('2017 Individual scores unweight'!AH82="","",'2017 Individual scores unweight'!AH82*'2017 matched scores weighted'!AL80)</f>
        <v>488988.68333333323</v>
      </c>
      <c r="Q80" s="62">
        <f>IF('2017 Individual scores unweight'!AJ82="","",'2017 Individual scores unweight'!AJ82*'2017 matched scores weighted'!AL80)</f>
        <v>426753.75999999995</v>
      </c>
      <c r="R80" s="62">
        <f>IF('2017 Individual scores unweight'!AL82="","",'2017 Individual scores unweight'!AL82*'2017 matched scores weighted'!AL80)</f>
        <v>410340.15384615387</v>
      </c>
      <c r="S80" s="62">
        <f>IF('2017 Individual scores unweight'!AN82="","",'2017 Individual scores unweight'!AN82*'2017 matched scores weighted'!AL80)</f>
        <v>76206.028571428556</v>
      </c>
      <c r="T80" s="62">
        <f>IF('2017 Individual scores unweight'!AP82="","",'2017 Individual scores unweight'!AP82*'2017 matched scores weighted'!AL80)</f>
        <v>391190.9466666666</v>
      </c>
      <c r="U80" s="62">
        <f>IF('2017 Individual scores unweight'!AR82="","",'2017 Individual scores unweight'!AR82*'2017 matched scores weighted'!AL80)</f>
        <v>248939.6933333333</v>
      </c>
      <c r="V80" s="62">
        <f>IF('2017 Individual scores unweight'!AT82="","",'2017 Individual scores unweight'!AT82*'2017 matched scores weighted'!AL80)</f>
        <v>347725.28592592583</v>
      </c>
      <c r="W80" s="62">
        <f>IF('2017 Individual scores unweight'!AU82="","",'2017 Individual scores unweight'!AU82*'2017 matched scores weighted'!AL80)</f>
        <v>367482.4044444444</v>
      </c>
      <c r="X80" s="62">
        <f>IF('2017 Individual scores unweight'!AV82="","",'2017 Individual scores unweight'!AV82*'2017 matched scores weighted'!AL80)</f>
        <v>335871.01481481479</v>
      </c>
      <c r="Y80" s="62">
        <f>IF('2017 Individual scores unweight'!AW82="","",'2017 Individual scores unweight'!AW82*'2017 matched scores weighted'!AL80)</f>
        <v>448768.83492063486</v>
      </c>
      <c r="Z80" s="62">
        <f>IF('2017 Individual scores unweight'!AX82="","",'2017 Individual scores unweight'!AX82*'2017 matched scores weighted'!AL80)</f>
        <v>448768.83492063486</v>
      </c>
      <c r="AA80" s="62">
        <f>IF('2017 Individual scores unweight'!AY82="","",'2017 Individual scores unweight'!AY82*'2017 matched scores weighted'!AL80)</f>
        <v>376796.47460317455</v>
      </c>
      <c r="AB80" s="62">
        <f>IF('2017 Individual scores unweight'!AZ82="","",'2017 Individual scores unweight'!AZ82*'2017 matched scores weighted'!AL80)</f>
        <v>362857.93604395597</v>
      </c>
      <c r="AC80" s="62">
        <f>IF('2017 Individual scores unweight'!BL82="","",'2017 Individual scores unweight'!BL82*'2017 matched scores weighted'!AL80)</f>
        <v>287889.44126984122</v>
      </c>
      <c r="AD80" s="62">
        <f>IF('2017 Individual scores unweight'!BR82="","",'2017 Individual scores unweight'!BR82*'2017 matched scores weighted'!AL80)</f>
        <v>300590.44603174599</v>
      </c>
      <c r="AE80" s="62">
        <f>IF('2017 Individual scores unweight'!BS82="","",'2017 Individual scores unweight'!BS82*'2017 matched scores weighted'!AL80)</f>
        <v>306235.33703703701</v>
      </c>
      <c r="AF80" s="62">
        <f>IF('2017 Individual scores unweight'!BX82="","",'2017 Individual scores unweight'!BX82*'2017 matched scores weighted'!AL80)</f>
        <v>466267.99703703698</v>
      </c>
      <c r="AG80" s="62">
        <f>IF('2017 Individual scores unweight'!CB82="","",'2017 Individual scores unweight'!CB82*'2017 matched scores weighted'!AL80)</f>
        <v>462316.5733333333</v>
      </c>
      <c r="AH80" s="62">
        <f>IF('2017 Individual scores unweight'!CD82="","",'2017 Individual scores unweight'!CD82*'2017 matched scores weighted'!AL80)</f>
        <v>152412.05714285711</v>
      </c>
      <c r="AI80" s="62">
        <f>IF('2017 Individual scores unweight'!CF82="","",'2017 Individual scores unweight'!CF82*'2017 matched scores weighted'!AL80)</f>
        <v>106688.43999999999</v>
      </c>
      <c r="AJ80" s="62">
        <f>IF('2017 Individual scores unweight'!CH82="","",'2017 Individual scores unweight'!CH82*'2017 matched scores weighted'!AL80)</f>
        <v>248939.6933333333</v>
      </c>
      <c r="AK80" s="62">
        <f>IF('2017 Individual scores unweight'!CJ82="","",'2017 Individual scores unweight'!CJ82*'2017 matched scores weighted'!AL80)</f>
        <v>391190.9466666666</v>
      </c>
      <c r="AL80">
        <v>5334.4219999999996</v>
      </c>
      <c r="AM80">
        <v>549861.57000000007</v>
      </c>
      <c r="AN80">
        <f t="shared" si="3"/>
        <v>0.97013908427897566</v>
      </c>
    </row>
    <row r="81" spans="1:40">
      <c r="A81" s="60" t="s">
        <v>127</v>
      </c>
      <c r="B81" s="61" t="s">
        <v>230</v>
      </c>
      <c r="C81" s="62">
        <f>IF('2017 Individual scores unweight'!C83="","",'2017 Individual scores unweight'!C83*'2017 matched scores weighted'!AL81)</f>
        <v>30193.4</v>
      </c>
      <c r="D81" s="62">
        <f>IF('2017 Individual scores unweight'!E83="","",'2017 Individual scores unweight'!E83*'2017 matched scores weighted'!AL81)</f>
        <v>30193.4</v>
      </c>
      <c r="E81" s="62">
        <f>IF('2017 Individual scores unweight'!G83="","",'2017 Individual scores unweight'!G83*'2017 matched scores weighted'!AL81)</f>
        <v>27870.830769230772</v>
      </c>
      <c r="F81" s="62">
        <f>IF('2017 Individual scores unweight'!I83="","",'2017 Individual scores unweight'!I83*'2017 matched scores weighted'!AL81)</f>
        <v>28036.728571428575</v>
      </c>
      <c r="G81" s="62">
        <f>IF('2017 Individual scores unweight'!K83="","",'2017 Individual scores unweight'!K83*'2017 matched scores weighted'!AL81)</f>
        <v>26322.451282051286</v>
      </c>
      <c r="H81" s="62">
        <f>IF('2017 Individual scores unweight'!L83="","",'2017 Individual scores unweight'!L83*'2017 matched scores weighted'!AL81)</f>
        <v>22477.308888888889</v>
      </c>
      <c r="I81" s="62">
        <f>IF('2017 Individual scores unweight'!M83="","",'2017 Individual scores unweight'!M83*'2017 matched scores weighted'!AL81)</f>
        <v>30193.4</v>
      </c>
      <c r="J81" s="62">
        <f>IF('2017 Individual scores unweight'!O83="","",'2017 Individual scores unweight'!O83*'2017 matched scores weighted'!AL81)</f>
        <v>30193.4</v>
      </c>
      <c r="K81" s="62">
        <f>IF('2017 Individual scores unweight'!Q83="","",'2017 Individual scores unweight'!Q83*'2017 matched scores weighted'!AL81)</f>
        <v>30193.4</v>
      </c>
      <c r="L81" s="62">
        <f>IF('2017 Individual scores unweight'!S83="","",'2017 Individual scores unweight'!S83*'2017 matched scores weighted'!AL81)</f>
        <v>27132.032556776561</v>
      </c>
      <c r="M81" s="62">
        <f>IF('2017 Individual scores unweight'!AE83="","",'2017 Individual scores unweight'!AE83*'2017 matched scores weighted'!AL81)</f>
        <v>23260.100740740741</v>
      </c>
      <c r="N81" s="62">
        <f>IF('2017 Individual scores unweight'!AF83="","",'2017 Individual scores unweight'!AF83*'2017 matched scores weighted'!AL81)</f>
        <v>24378.374814814819</v>
      </c>
      <c r="O81" s="62">
        <f>IF('2017 Individual scores unweight'!AG83="","",'2017 Individual scores unweight'!AG83*'2017 matched scores weighted'!AL81)</f>
        <v>24154.719999999998</v>
      </c>
      <c r="P81" s="62">
        <f>IF('2017 Individual scores unweight'!AH83="","",'2017 Individual scores unweight'!AH83*'2017 matched scores weighted'!AL81)</f>
        <v>30193.4</v>
      </c>
      <c r="Q81" s="62">
        <f>IF('2017 Individual scores unweight'!AJ83="","",'2017 Individual scores unweight'!AJ83*'2017 matched scores weighted'!AL81)</f>
        <v>17253.37142857143</v>
      </c>
      <c r="R81" s="62">
        <f>IF('2017 Individual scores unweight'!AL83="","",'2017 Individual scores unweight'!AL83*'2017 matched scores weighted'!AL81)</f>
        <v>27870.830769230772</v>
      </c>
      <c r="S81" s="62">
        <f>IF('2017 Individual scores unweight'!AN83="","",'2017 Individual scores unweight'!AN83*'2017 matched scores weighted'!AL81)</f>
        <v>27448.545454545456</v>
      </c>
      <c r="T81" s="62">
        <f>IF('2017 Individual scores unweight'!AP83="","",'2017 Individual scores unweight'!AP83*'2017 matched scores weighted'!AL81)</f>
        <v>30193.4</v>
      </c>
      <c r="U81" s="62">
        <f>IF('2017 Individual scores unweight'!AR83="","",'2017 Individual scores unweight'!AR83*'2017 matched scores weighted'!AL81)</f>
        <v>10064.466666666665</v>
      </c>
      <c r="V81" s="62">
        <f>IF('2017 Individual scores unweight'!AT83="","",'2017 Individual scores unweight'!AT83*'2017 matched scores weighted'!AL81)</f>
        <v>22525.234920634924</v>
      </c>
      <c r="W81" s="62">
        <f>IF('2017 Individual scores unweight'!AU83="","",'2017 Individual scores unweight'!AU83*'2017 matched scores weighted'!AL81)</f>
        <v>19889.303174603177</v>
      </c>
      <c r="X81" s="62">
        <f>IF('2017 Individual scores unweight'!AV83="","",'2017 Individual scores unweight'!AV83*'2017 matched scores weighted'!AL81)</f>
        <v>18211.892063492065</v>
      </c>
      <c r="Y81" s="62">
        <f>IF('2017 Individual scores unweight'!AW83="","",'2017 Individual scores unweight'!AW83*'2017 matched scores weighted'!AL81)</f>
        <v>21653.852525252525</v>
      </c>
      <c r="Z81" s="62">
        <f>IF('2017 Individual scores unweight'!AX83="","",'2017 Individual scores unweight'!AX83*'2017 matched scores weighted'!AL81)</f>
        <v>21348.868686868685</v>
      </c>
      <c r="AA81" s="62">
        <f>IF('2017 Individual scores unweight'!AY83="","",'2017 Individual scores unweight'!AY83*'2017 matched scores weighted'!AL81)</f>
        <v>22812.791111111113</v>
      </c>
      <c r="AB81" s="62">
        <f>IF('2017 Individual scores unweight'!AZ83="","",'2017 Individual scores unweight'!AZ83*'2017 matched scores weighted'!AL81)</f>
        <v>26910.466825396827</v>
      </c>
      <c r="AC81" s="62">
        <f>IF('2017 Individual scores unweight'!BL83="","",'2017 Individual scores unweight'!BL83*'2017 matched scores weighted'!AL81)</f>
        <v>22293.983438783442</v>
      </c>
      <c r="AD81" s="62">
        <f>IF('2017 Individual scores unweight'!BR83="","",'2017 Individual scores unweight'!BR83*'2017 matched scores weighted'!AL81)</f>
        <v>10322.529914529912</v>
      </c>
      <c r="AE81" s="62">
        <f>IF('2017 Individual scores unweight'!BS83="","",'2017 Individual scores unweight'!BS83*'2017 matched scores weighted'!AL81)</f>
        <v>17601.575275187777</v>
      </c>
      <c r="AF81" s="62">
        <f>IF('2017 Individual scores unweight'!BX83="","",'2017 Individual scores unweight'!BX83*'2017 matched scores weighted'!AL81)</f>
        <v>25459.373086419761</v>
      </c>
      <c r="AG81" s="62">
        <f>IF('2017 Individual scores unweight'!CB83="","",'2017 Individual scores unweight'!CB83*'2017 matched scores weighted'!AL81)</f>
        <v>30193.4</v>
      </c>
      <c r="AH81" s="62">
        <f>IF('2017 Individual scores unweight'!CD83="","",'2017 Individual scores unweight'!CD83*'2017 matched scores weighted'!AL81)</f>
        <v>13419.28888888889</v>
      </c>
      <c r="AI81" s="62">
        <f>IF('2017 Individual scores unweight'!CF83="","",'2017 Individual scores unweight'!CF83*'2017 matched scores weighted'!AL81)</f>
        <v>6709.6444444444451</v>
      </c>
      <c r="AJ81" s="62">
        <f>IF('2017 Individual scores unweight'!CH83="","",'2017 Individual scores unweight'!CH83*'2017 matched scores weighted'!AL81)</f>
        <v>22645.050000000003</v>
      </c>
      <c r="AK81" s="62">
        <f>IF('2017 Individual scores unweight'!CJ83="","",'2017 Individual scores unweight'!CJ83*'2017 matched scores weighted'!AL81)</f>
        <v>22645.050000000003</v>
      </c>
      <c r="AL81">
        <v>301.93400000000003</v>
      </c>
      <c r="AM81">
        <v>141958.93799999999</v>
      </c>
      <c r="AN81">
        <f t="shared" si="3"/>
        <v>0.21269108113502513</v>
      </c>
    </row>
    <row r="82" spans="1:40">
      <c r="A82" s="60" t="s">
        <v>115</v>
      </c>
      <c r="B82" s="61" t="s">
        <v>200</v>
      </c>
      <c r="C82" s="62">
        <f>IF('2017 Individual scores unweight'!C84="","",'2017 Individual scores unweight'!C84*'2017 matched scores weighted'!AL82)</f>
        <v>225157.4</v>
      </c>
      <c r="D82" s="62">
        <f>IF('2017 Individual scores unweight'!E84="","",'2017 Individual scores unweight'!E84*'2017 matched scores weighted'!AL82)</f>
        <v>225157.4</v>
      </c>
      <c r="E82" s="62">
        <f>IF('2017 Individual scores unweight'!G84="","",'2017 Individual scores unweight'!G84*'2017 matched scores weighted'!AL82)</f>
        <v>225157.4</v>
      </c>
      <c r="F82" s="62">
        <f>IF('2017 Individual scores unweight'!I84="","",'2017 Individual scores unweight'!I84*'2017 matched scores weighted'!AL82)</f>
        <v>225157.4</v>
      </c>
      <c r="G82" s="62">
        <f>IF('2017 Individual scores unweight'!K84="","",'2017 Individual scores unweight'!K84*'2017 matched scores weighted'!AL82)</f>
        <v>200139.91111111111</v>
      </c>
      <c r="H82" s="62">
        <f>IF('2017 Individual scores unweight'!L84="","",'2017 Individual scores unweight'!L84*'2017 matched scores weighted'!AL82)</f>
        <v>201926.87460317457</v>
      </c>
      <c r="I82" s="62">
        <f>IF('2017 Individual scores unweight'!M84="","",'2017 Individual scores unweight'!M84*'2017 matched scores weighted'!AL82)</f>
        <v>121238.6</v>
      </c>
      <c r="J82" s="62">
        <f>IF('2017 Individual scores unweight'!O84="","",'2017 Individual scores unweight'!O84*'2017 matched scores weighted'!AL82)</f>
        <v>225157.4</v>
      </c>
      <c r="K82" s="62">
        <f>IF('2017 Individual scores unweight'!Q84="","",'2017 Individual scores unweight'!Q84*'2017 matched scores weighted'!AL82)</f>
        <v>225157.4</v>
      </c>
      <c r="L82" s="62">
        <f>IF('2017 Individual scores unweight'!S84="","",'2017 Individual scores unweight'!S84*'2017 matched scores weighted'!AL82)</f>
        <v>218724.33142857146</v>
      </c>
      <c r="M82" s="62">
        <f>IF('2017 Individual scores unweight'!AE84="","",'2017 Individual scores unweight'!AE84*'2017 matched scores weighted'!AL82)</f>
        <v>212648.65555555557</v>
      </c>
      <c r="N82" s="62">
        <f>IF('2017 Individual scores unweight'!AF84="","",'2017 Individual scores unweight'!AF84*'2017 matched scores weighted'!AL82)</f>
        <v>209074.7285714286</v>
      </c>
      <c r="O82" s="62">
        <f>IF('2017 Individual scores unweight'!AG84="","",'2017 Individual scores unweight'!AG84*'2017 matched scores weighted'!AL82)</f>
        <v>201926.87460317457</v>
      </c>
      <c r="P82" s="62">
        <f>IF('2017 Individual scores unweight'!AH84="","",'2017 Individual scores unweight'!AH84*'2017 matched scores weighted'!AL82)</f>
        <v>225157.4</v>
      </c>
      <c r="Q82" s="62">
        <f>IF('2017 Individual scores unweight'!AJ84="","",'2017 Individual scores unweight'!AJ84*'2017 matched scores weighted'!AL82)</f>
        <v>209074.7285714286</v>
      </c>
      <c r="R82" s="62">
        <f>IF('2017 Individual scores unweight'!AL84="","",'2017 Individual scores unweight'!AL84*'2017 matched scores weighted'!AL82)</f>
        <v>192992.05714285714</v>
      </c>
      <c r="S82" s="62">
        <f>IF('2017 Individual scores unweight'!AN84="","",'2017 Individual scores unweight'!AN84*'2017 matched scores weighted'!AL82)</f>
        <v>112578.7</v>
      </c>
      <c r="T82" s="62">
        <f>IF('2017 Individual scores unweight'!AP84="","",'2017 Individual scores unweight'!AP84*'2017 matched scores weighted'!AL82)</f>
        <v>225157.4</v>
      </c>
      <c r="U82" s="62">
        <f>IF('2017 Individual scores unweight'!AR84="","",'2017 Individual scores unweight'!AR84*'2017 matched scores weighted'!AL82)</f>
        <v>160826.71428571429</v>
      </c>
      <c r="V82" s="62">
        <f>IF('2017 Individual scores unweight'!AT84="","",'2017 Individual scores unweight'!AT84*'2017 matched scores weighted'!AL82)</f>
        <v>175122.4222222222</v>
      </c>
      <c r="W82" s="62">
        <f>IF('2017 Individual scores unweight'!AU84="","",'2017 Individual scores unweight'!AU84*'2017 matched scores weighted'!AL82)</f>
        <v>167974.56825396826</v>
      </c>
      <c r="X82" s="62">
        <f>IF('2017 Individual scores unweight'!AV84="","",'2017 Individual scores unweight'!AV84*'2017 matched scores weighted'!AL82)</f>
        <v>212648.65555555557</v>
      </c>
      <c r="Y82" s="62">
        <f>IF('2017 Individual scores unweight'!AW84="","",'2017 Individual scores unweight'!AW84*'2017 matched scores weighted'!AL82)</f>
        <v>196565.98412698414</v>
      </c>
      <c r="Z82" s="62">
        <f>IF('2017 Individual scores unweight'!AX84="","",'2017 Individual scores unweight'!AX84*'2017 matched scores weighted'!AL82)</f>
        <v>221583.47301587302</v>
      </c>
      <c r="AA82" s="62">
        <f>IF('2017 Individual scores unweight'!AY84="","",'2017 Individual scores unweight'!AY84*'2017 matched scores weighted'!AL82)</f>
        <v>182270.27619047623</v>
      </c>
      <c r="AB82" s="62">
        <f>IF('2017 Individual scores unweight'!AZ84="","",'2017 Individual scores unweight'!AZ84*'2017 matched scores weighted'!AL82)</f>
        <v>170476.31714285712</v>
      </c>
      <c r="AC82" s="62">
        <f>IF('2017 Individual scores unweight'!BL84="","",'2017 Individual scores unweight'!BL84*'2017 matched scores weighted'!AL82)</f>
        <v>201377.0396825397</v>
      </c>
      <c r="AD82" s="62">
        <f>IF('2017 Individual scores unweight'!BR84="","",'2017 Individual scores unweight'!BR84*'2017 matched scores weighted'!AL82)</f>
        <v>181376.79444444444</v>
      </c>
      <c r="AE82" s="62">
        <f>IF('2017 Individual scores unweight'!BS84="","",'2017 Individual scores unweight'!BS84*'2017 matched scores weighted'!AL82)</f>
        <v>155019.08293650794</v>
      </c>
      <c r="AF82" s="62">
        <f>IF('2017 Individual scores unweight'!BX84="","",'2017 Individual scores unweight'!BX84*'2017 matched scores weighted'!AL82)</f>
        <v>220392.164021164</v>
      </c>
      <c r="AG82" s="62">
        <f>IF('2017 Individual scores unweight'!CB84="","",'2017 Individual scores unweight'!CB84*'2017 matched scores weighted'!AL82)</f>
        <v>225157.4</v>
      </c>
      <c r="AH82" s="62">
        <f>IF('2017 Individual scores unweight'!CD84="","",'2017 Individual scores unweight'!CD84*'2017 matched scores weighted'!AL82)</f>
        <v>160826.71428571429</v>
      </c>
      <c r="AI82" s="62">
        <f>IF('2017 Individual scores unweight'!CF84="","",'2017 Individual scores unweight'!CF84*'2017 matched scores weighted'!AL82)</f>
        <v>160826.71428571429</v>
      </c>
      <c r="AJ82" s="62">
        <f>IF('2017 Individual scores unweight'!CH84="","",'2017 Individual scores unweight'!CH84*'2017 matched scores weighted'!AL82)</f>
        <v>225157.4</v>
      </c>
      <c r="AK82" s="62">
        <f>IF('2017 Individual scores unweight'!CJ84="","",'2017 Individual scores unweight'!CJ84*'2017 matched scores weighted'!AL82)</f>
        <v>225157.4</v>
      </c>
      <c r="AL82">
        <v>2251.5740000000001</v>
      </c>
      <c r="AM82">
        <v>70920.493999999992</v>
      </c>
      <c r="AN82">
        <f t="shared" si="3"/>
        <v>3.1747861203561274</v>
      </c>
    </row>
    <row r="83" spans="1:40">
      <c r="A83" s="60" t="s">
        <v>127</v>
      </c>
      <c r="B83" s="61" t="s">
        <v>201</v>
      </c>
      <c r="C83" s="62">
        <f>IF('2017 Individual scores unweight'!C85="","",'2017 Individual scores unweight'!C85*'2017 matched scores weighted'!AL83)</f>
        <v>1279470.0999999999</v>
      </c>
      <c r="D83" s="62">
        <f>IF('2017 Individual scores unweight'!E85="","",'2017 Individual scores unweight'!E85*'2017 matched scores weighted'!AL83)</f>
        <v>1279470.0999999999</v>
      </c>
      <c r="E83" s="62">
        <f>IF('2017 Individual scores unweight'!G85="","",'2017 Individual scores unweight'!G85*'2017 matched scores weighted'!AL83)</f>
        <v>1137306.7555555555</v>
      </c>
      <c r="F83" s="62">
        <f>IF('2017 Individual scores unweight'!I85="","",'2017 Individual scores unweight'!I85*'2017 matched scores weighted'!AL83)</f>
        <v>1151523.0899999999</v>
      </c>
      <c r="G83" s="62">
        <f>IF('2017 Individual scores unweight'!K85="","",'2017 Individual scores unweight'!K85*'2017 matched scores weighted'!AL83)</f>
        <v>1033915.2323232323</v>
      </c>
      <c r="H83" s="62">
        <f>IF('2017 Individual scores unweight'!L85="","",'2017 Individual scores unweight'!L85*'2017 matched scores weighted'!AL83)</f>
        <v>909845.40444444446</v>
      </c>
      <c r="I83" s="62">
        <f>IF('2017 Individual scores unweight'!M85="","",'2017 Individual scores unweight'!M85*'2017 matched scores weighted'!AL83)</f>
        <v>1279470.0999999999</v>
      </c>
      <c r="J83" s="62">
        <f>IF('2017 Individual scores unweight'!O85="","",'2017 Individual scores unweight'!O85*'2017 matched scores weighted'!AL83)</f>
        <v>1279470.0999999999</v>
      </c>
      <c r="K83" s="62">
        <f>IF('2017 Individual scores unweight'!Q85="","",'2017 Individual scores unweight'!Q85*'2017 matched scores weighted'!AL83)</f>
        <v>1279470.0999999999</v>
      </c>
      <c r="L83" s="62">
        <f>IF('2017 Individual scores unweight'!S85="","",'2017 Individual scores unweight'!S85*'2017 matched scores weighted'!AL83)</f>
        <v>1205028.2032727271</v>
      </c>
      <c r="M83" s="62">
        <f>IF('2017 Individual scores unweight'!AE85="","",'2017 Individual scores unweight'!AE85*'2017 matched scores weighted'!AL83)</f>
        <v>917599.76868686848</v>
      </c>
      <c r="N83" s="62">
        <f>IF('2017 Individual scores unweight'!AF85="","",'2017 Individual scores unweight'!AF85*'2017 matched scores weighted'!AL83)</f>
        <v>878827.94747474731</v>
      </c>
      <c r="O83" s="62">
        <f>IF('2017 Individual scores unweight'!AG85="","",'2017 Individual scores unweight'!AG85*'2017 matched scores weighted'!AL83)</f>
        <v>824547.39777777775</v>
      </c>
      <c r="P83" s="62">
        <f>IF('2017 Individual scores unweight'!AH85="","",'2017 Individual scores unweight'!AH85*'2017 matched scores weighted'!AL83)</f>
        <v>1279470.0999999999</v>
      </c>
      <c r="Q83" s="62">
        <f>IF('2017 Individual scores unweight'!AJ85="","",'2017 Individual scores unweight'!AJ85*'2017 matched scores weighted'!AL83)</f>
        <v>1151523.0899999999</v>
      </c>
      <c r="R83" s="62">
        <f>IF('2017 Individual scores unweight'!AL85="","",'2017 Individual scores unweight'!AL85*'2017 matched scores weighted'!AL83)</f>
        <v>1279470.0999999999</v>
      </c>
      <c r="S83" s="62">
        <f>IF('2017 Individual scores unweight'!AN85="","",'2017 Individual scores unweight'!AN85*'2017 matched scores weighted'!AL83)</f>
        <v>1279470.0999999999</v>
      </c>
      <c r="T83" s="62">
        <f>IF('2017 Individual scores unweight'!AP85="","",'2017 Individual scores unweight'!AP85*'2017 matched scores weighted'!AL83)</f>
        <v>1279470.0999999999</v>
      </c>
      <c r="U83" s="62">
        <f>IF('2017 Individual scores unweight'!AR85="","",'2017 Individual scores unweight'!AR85*'2017 matched scores weighted'!AL83)</f>
        <v>1279470.0999999999</v>
      </c>
      <c r="V83" s="62">
        <f>IF('2017 Individual scores unweight'!AT85="","",'2017 Individual scores unweight'!AT85*'2017 matched scores weighted'!AL83)</f>
        <v>904675.82828282809</v>
      </c>
      <c r="W83" s="62">
        <f>IF('2017 Individual scores unweight'!AU85="","",'2017 Individual scores unweight'!AU85*'2017 matched scores weighted'!AL83)</f>
        <v>749588.5434343433</v>
      </c>
      <c r="X83" s="62">
        <f>IF('2017 Individual scores unweight'!AV85="","",'2017 Individual scores unweight'!AV85*'2017 matched scores weighted'!AL83)</f>
        <v>710816.72222222225</v>
      </c>
      <c r="Y83" s="62">
        <f>IF('2017 Individual scores unweight'!AW85="","",'2017 Individual scores unweight'!AW85*'2017 matched scores weighted'!AL83)</f>
        <v>979347.48395061726</v>
      </c>
      <c r="Z83" s="62">
        <f>IF('2017 Individual scores unweight'!AX85="","",'2017 Individual scores unweight'!AX85*'2017 matched scores weighted'!AL83)</f>
        <v>723740.66262626252</v>
      </c>
      <c r="AA83" s="62">
        <f>IF('2017 Individual scores unweight'!AY85="","",'2017 Individual scores unweight'!AY85*'2017 matched scores weighted'!AL83)</f>
        <v>814208.24545454548</v>
      </c>
      <c r="AB83" s="62">
        <f>IF('2017 Individual scores unweight'!AZ85="","",'2017 Individual scores unweight'!AZ85*'2017 matched scores weighted'!AL83)</f>
        <v>1253880.6979999999</v>
      </c>
      <c r="AC83" s="62">
        <f>IF('2017 Individual scores unweight'!BL85="","",'2017 Individual scores unweight'!BL85*'2017 matched scores weighted'!AL83)</f>
        <v>868933.95309876546</v>
      </c>
      <c r="AD83" s="62">
        <f>IF('2017 Individual scores unweight'!BR85="","",'2017 Individual scores unweight'!BR85*'2017 matched scores weighted'!AL83)</f>
        <v>540220.70888888882</v>
      </c>
      <c r="AE83" s="62">
        <f>IF('2017 Individual scores unweight'!BS85="","",'2017 Individual scores unweight'!BS85*'2017 matched scores weighted'!AL83)</f>
        <v>568617.47794332204</v>
      </c>
      <c r="AF83" s="62">
        <f>IF('2017 Individual scores unweight'!BX85="","",'2017 Individual scores unweight'!BX85*'2017 matched scores weighted'!AL83)</f>
        <v>947755.62962962955</v>
      </c>
      <c r="AG83" s="62">
        <f>IF('2017 Individual scores unweight'!CB85="","",'2017 Individual scores unweight'!CB85*'2017 matched scores weighted'!AL83)</f>
        <v>1279470.0999999999</v>
      </c>
      <c r="AH83" s="62">
        <f>IF('2017 Individual scores unweight'!CD85="","",'2017 Individual scores unweight'!CD85*'2017 matched scores weighted'!AL83)</f>
        <v>1137306.7555555555</v>
      </c>
      <c r="AI83" s="62">
        <f>IF('2017 Individual scores unweight'!CF85="","",'2017 Individual scores unweight'!CF85*'2017 matched scores weighted'!AL83)</f>
        <v>1023576.08</v>
      </c>
      <c r="AJ83" s="62">
        <f>IF('2017 Individual scores unweight'!CH85="","",'2017 Individual scores unweight'!CH85*'2017 matched scores weighted'!AL83)</f>
        <v>1279470.0999999999</v>
      </c>
      <c r="AK83" s="62">
        <f>IF('2017 Individual scores unweight'!CJ85="","",'2017 Individual scores unweight'!CJ85*'2017 matched scores weighted'!AL83)</f>
        <v>1279470.0999999999</v>
      </c>
      <c r="AL83">
        <v>12794.700999999999</v>
      </c>
      <c r="AM83">
        <v>141958.93799999999</v>
      </c>
      <c r="AN83">
        <f t="shared" si="3"/>
        <v>9.0129590853941153</v>
      </c>
    </row>
    <row r="84" spans="1:40">
      <c r="A84" s="60" t="s">
        <v>110</v>
      </c>
      <c r="B84" s="61" t="s">
        <v>203</v>
      </c>
      <c r="C84" s="62">
        <f>IF('2017 Individual scores unweight'!C86="","",'2017 Individual scores unweight'!C86*'2017 matched scores weighted'!AL84)</f>
        <v>14985.1</v>
      </c>
      <c r="D84" s="62">
        <f>IF('2017 Individual scores unweight'!E86="","",'2017 Individual scores unweight'!E86*'2017 matched scores weighted'!AL84)</f>
        <v>14985.1</v>
      </c>
      <c r="E84" s="62">
        <f>IF('2017 Individual scores unweight'!G86="","",'2017 Individual scores unweight'!G86*'2017 matched scores weighted'!AL84)</f>
        <v>12487.583333333334</v>
      </c>
      <c r="F84" s="62">
        <f>IF('2017 Individual scores unweight'!I86="","",'2017 Individual scores unweight'!I86*'2017 matched scores weighted'!AL84)</f>
        <v>12487.583333333334</v>
      </c>
      <c r="G84" s="62">
        <f>IF('2017 Individual scores unweight'!K86="","",'2017 Individual scores unweight'!K86*'2017 matched scores weighted'!AL84)</f>
        <v>7568.2323232323233</v>
      </c>
      <c r="H84" s="62">
        <f>IF('2017 Individual scores unweight'!L86="","",'2017 Individual scores unweight'!L86*'2017 matched scores weighted'!AL84)</f>
        <v>11840.079012345679</v>
      </c>
      <c r="I84" s="62">
        <f>IF('2017 Individual scores unweight'!M86="","",'2017 Individual scores unweight'!M86*'2017 matched scores weighted'!AL84)</f>
        <v>9990.0666666666657</v>
      </c>
      <c r="J84" s="62">
        <f>IF('2017 Individual scores unweight'!O86="","",'2017 Individual scores unweight'!O86*'2017 matched scores weighted'!AL84)</f>
        <v>27245.636363636364</v>
      </c>
      <c r="K84" s="62">
        <f>IF('2017 Individual scores unweight'!Q86="","",'2017 Individual scores unweight'!Q86*'2017 matched scores weighted'!AL84)</f>
        <v>2497.5166666666664</v>
      </c>
      <c r="L84" s="62">
        <f>IF('2017 Individual scores unweight'!S86="","",'2017 Individual scores unweight'!S86*'2017 matched scores weighted'!AL84)</f>
        <v>17437.207272727275</v>
      </c>
      <c r="M84" s="62">
        <f>IF('2017 Individual scores unweight'!AE86="","",'2017 Individual scores unweight'!AE86*'2017 matched scores weighted'!AL84)</f>
        <v>9990.0666666666657</v>
      </c>
      <c r="N84" s="62">
        <f>IF('2017 Individual scores unweight'!AF86="","",'2017 Individual scores unweight'!AF86*'2017 matched scores weighted'!AL84)</f>
        <v>13320.088888888888</v>
      </c>
      <c r="O84" s="62">
        <f>IF('2017 Individual scores unweight'!AG86="","",'2017 Individual scores unweight'!AG86*'2017 matched scores weighted'!AL84)</f>
        <v>7265.5030303030289</v>
      </c>
      <c r="P84" s="62">
        <f>IF('2017 Individual scores unweight'!AH86="","",'2017 Individual scores unweight'!AH86*'2017 matched scores weighted'!AL84)</f>
        <v>27245.636363636364</v>
      </c>
      <c r="Q84" s="62">
        <f>IF('2017 Individual scores unweight'!AJ86="","",'2017 Individual scores unweight'!AJ86*'2017 matched scores weighted'!AL84)</f>
        <v>5994.04</v>
      </c>
      <c r="R84" s="62">
        <f>IF('2017 Individual scores unweight'!AL86="","",'2017 Individual scores unweight'!AL86*'2017 matched scores weighted'!AL84)</f>
        <v>24521.072727272731</v>
      </c>
      <c r="S84" s="62">
        <f>IF('2017 Individual scores unweight'!AN86="","",'2017 Individual scores unweight'!AN86*'2017 matched scores weighted'!AL84)</f>
        <v>6660.0444444444438</v>
      </c>
      <c r="T84" s="62">
        <f>IF('2017 Individual scores unweight'!AP86="","",'2017 Individual scores unweight'!AP86*'2017 matched scores weighted'!AL84)</f>
        <v>17982.12</v>
      </c>
      <c r="U84" s="62">
        <f>IF('2017 Individual scores unweight'!AR86="","",'2017 Individual scores unweight'!AR86*'2017 matched scores weighted'!AL84)</f>
        <v>5449.1272727272735</v>
      </c>
      <c r="V84" s="62">
        <f>IF('2017 Individual scores unweight'!AT86="","",'2017 Individual scores unweight'!AT86*'2017 matched scores weighted'!AL84)</f>
        <v>14833.73535353535</v>
      </c>
      <c r="W84" s="62">
        <f>IF('2017 Individual scores unweight'!AU86="","",'2017 Individual scores unweight'!AU86*'2017 matched scores weighted'!AL84)</f>
        <v>9687.3373737373749</v>
      </c>
      <c r="X84" s="62">
        <f>IF('2017 Individual scores unweight'!AV86="","",'2017 Individual scores unweight'!AV86*'2017 matched scores weighted'!AL84)</f>
        <v>7568.2323232323233</v>
      </c>
      <c r="Y84" s="62">
        <f>IF('2017 Individual scores unweight'!AW86="","",'2017 Individual scores unweight'!AW86*'2017 matched scores weighted'!AL84)</f>
        <v>12765.085185185184</v>
      </c>
      <c r="Z84" s="62">
        <f>IF('2017 Individual scores unweight'!AX86="","",'2017 Individual scores unweight'!AX86*'2017 matched scores weighted'!AL84)</f>
        <v>9384.6080808080806</v>
      </c>
      <c r="AA84" s="62">
        <f>IF('2017 Individual scores unweight'!AY86="","",'2017 Individual scores unweight'!AY86*'2017 matched scores weighted'!AL84)</f>
        <v>10292.795959595958</v>
      </c>
      <c r="AB84" s="62">
        <f>IF('2017 Individual scores unweight'!AZ86="","",'2017 Individual scores unweight'!AZ86*'2017 matched scores weighted'!AL84)</f>
        <v>16359.49098989899</v>
      </c>
      <c r="AC84" s="62">
        <f>IF('2017 Individual scores unweight'!BL86="","",'2017 Individual scores unweight'!BL86*'2017 matched scores weighted'!AL84)</f>
        <v>8632.8303367003355</v>
      </c>
      <c r="AD84" s="62">
        <f>IF('2017 Individual scores unweight'!BR86="","",'2017 Individual scores unweight'!BR86*'2017 matched scores weighted'!AL84)</f>
        <v>9687.3373737373749</v>
      </c>
      <c r="AE84" s="62">
        <f>IF('2017 Individual scores unweight'!BS86="","",'2017 Individual scores unweight'!BS86*'2017 matched scores weighted'!AL84)</f>
        <v>7561.9254629629631</v>
      </c>
      <c r="AF84" s="62">
        <f>IF('2017 Individual scores unweight'!BX86="","",'2017 Individual scores unweight'!BX86*'2017 matched scores weighted'!AL84)</f>
        <v>15632.604320987652</v>
      </c>
      <c r="AG84" s="62">
        <f>IF('2017 Individual scores unweight'!CB86="","",'2017 Individual scores unweight'!CB86*'2017 matched scores weighted'!AL84)</f>
        <v>8173.6909090909085</v>
      </c>
      <c r="AH84" s="62">
        <f>IF('2017 Individual scores unweight'!CD86="","",'2017 Individual scores unweight'!CD86*'2017 matched scores weighted'!AL84)</f>
        <v>5449.1272727272735</v>
      </c>
      <c r="AI84" s="62">
        <f>IF('2017 Individual scores unweight'!CF86="","",'2017 Individual scores unweight'!CF86*'2017 matched scores weighted'!AL84)</f>
        <v>2724.5636363636368</v>
      </c>
      <c r="AJ84" s="62">
        <f>IF('2017 Individual scores unweight'!CH86="","",'2017 Individual scores unweight'!CH86*'2017 matched scores weighted'!AL84)</f>
        <v>21796.509090909094</v>
      </c>
      <c r="AK84" s="62">
        <f>IF('2017 Individual scores unweight'!CJ86="","",'2017 Individual scores unweight'!CJ86*'2017 matched scores weighted'!AL84)</f>
        <v>16347.381818181817</v>
      </c>
      <c r="AL84">
        <v>299.702</v>
      </c>
      <c r="AM84">
        <v>549861.57000000007</v>
      </c>
      <c r="AN84">
        <f t="shared" si="3"/>
        <v>5.4504991138042247E-2</v>
      </c>
    </row>
    <row r="85" spans="1:40">
      <c r="A85" s="60" t="s">
        <v>119</v>
      </c>
      <c r="B85" s="61" t="s">
        <v>204</v>
      </c>
      <c r="C85" s="62">
        <f>IF('2017 Individual scores unweight'!C87="","",'2017 Individual scores unweight'!C87*'2017 matched scores weighted'!AL85)</f>
        <v>187542.3</v>
      </c>
      <c r="D85" s="62">
        <f>IF('2017 Individual scores unweight'!E87="","",'2017 Individual scores unweight'!E87*'2017 matched scores weighted'!AL85)</f>
        <v>187542.3</v>
      </c>
      <c r="E85" s="62">
        <f>IF('2017 Individual scores unweight'!G87="","",'2017 Individual scores unweight'!G87*'2017 matched scores weighted'!AL85)</f>
        <v>187542.3</v>
      </c>
      <c r="F85" s="62">
        <f>IF('2017 Individual scores unweight'!I87="","",'2017 Individual scores unweight'!I87*'2017 matched scores weighted'!AL85)</f>
        <v>153443.70000000001</v>
      </c>
      <c r="G85" s="62">
        <f>IF('2017 Individual scores unweight'!K87="","",'2017 Individual scores unweight'!K87*'2017 matched scores weighted'!AL85)</f>
        <v>90929.599999999991</v>
      </c>
      <c r="H85" s="62">
        <f>IF('2017 Individual scores unweight'!L87="","",'2017 Individual scores unweight'!L87*'2017 matched scores weighted'!AL85)</f>
        <v>141698.62666666668</v>
      </c>
      <c r="I85" s="62">
        <f>IF('2017 Individual scores unweight'!M87="","",'2017 Individual scores unweight'!M87*'2017 matched scores weighted'!AL85)</f>
        <v>125028.19999999998</v>
      </c>
      <c r="J85" s="62">
        <f>IF('2017 Individual scores unweight'!O87="","",'2017 Individual scores unweight'!O87*'2017 matched scores weighted'!AL85)</f>
        <v>187542.3</v>
      </c>
      <c r="K85" s="62">
        <f>IF('2017 Individual scores unweight'!Q87="","",'2017 Individual scores unweight'!Q87*'2017 matched scores weighted'!AL85)</f>
        <v>187542.3</v>
      </c>
      <c r="L85" s="62">
        <f>IF('2017 Individual scores unweight'!S87="","",'2017 Individual scores unweight'!S87*'2017 matched scores weighted'!AL85)</f>
        <v>155868.48933333333</v>
      </c>
      <c r="M85" s="62">
        <f>IF('2017 Individual scores unweight'!AE87="","",'2017 Individual scores unweight'!AE87*'2017 matched scores weighted'!AL85)</f>
        <v>140656.72500000001</v>
      </c>
      <c r="N85" s="62">
        <f>IF('2017 Individual scores unweight'!AF87="","",'2017 Individual scores unweight'!AF87*'2017 matched scores weighted'!AL85)</f>
        <v>130237.70833333333</v>
      </c>
      <c r="O85" s="62">
        <f>IF('2017 Individual scores unweight'!AG87="","",'2017 Individual scores unweight'!AG87*'2017 matched scores weighted'!AL85)</f>
        <v>142077.5</v>
      </c>
      <c r="P85" s="62">
        <f>IF('2017 Individual scores unweight'!AH87="","",'2017 Individual scores unweight'!AH87*'2017 matched scores weighted'!AL85)</f>
        <v>171913.77499999999</v>
      </c>
      <c r="Q85" s="62">
        <f>IF('2017 Individual scores unweight'!AJ87="","",'2017 Individual scores unweight'!AJ87*'2017 matched scores weighted'!AL85)</f>
        <v>171913.77499999999</v>
      </c>
      <c r="R85" s="62">
        <f>IF('2017 Individual scores unweight'!AL87="","",'2017 Individual scores unweight'!AL87*'2017 matched scores weighted'!AL85)</f>
        <v>187542.3</v>
      </c>
      <c r="S85" s="62">
        <f>IF('2017 Individual scores unweight'!AN87="","",'2017 Individual scores unweight'!AN87*'2017 matched scores weighted'!AL85)</f>
        <v>170493</v>
      </c>
      <c r="T85" s="62">
        <f>IF('2017 Individual scores unweight'!AP87="","",'2017 Individual scores unweight'!AP87*'2017 matched scores weighted'!AL85)</f>
        <v>171913.77499999999</v>
      </c>
      <c r="U85" s="62">
        <f>IF('2017 Individual scores unweight'!AR87="","",'2017 Individual scores unweight'!AR87*'2017 matched scores weighted'!AL85)</f>
        <v>109399.675</v>
      </c>
      <c r="V85" s="62">
        <f>IF('2017 Individual scores unweight'!AT87="","",'2017 Individual scores unweight'!AT87*'2017 matched scores weighted'!AL85)</f>
        <v>121555.19444444444</v>
      </c>
      <c r="W85" s="62">
        <f>IF('2017 Individual scores unweight'!AU87="","",'2017 Individual scores unweight'!AU87*'2017 matched scores weighted'!AL85)</f>
        <v>105926.66944444443</v>
      </c>
      <c r="X85" s="62">
        <f>IF('2017 Individual scores unweight'!AV87="","",'2017 Individual scores unweight'!AV87*'2017 matched scores weighted'!AL85)</f>
        <v>114609.18333333332</v>
      </c>
      <c r="Y85" s="62">
        <f>IF('2017 Individual scores unweight'!AW87="","",'2017 Individual scores unweight'!AW87*'2017 matched scores weighted'!AL85)</f>
        <v>113661.99999999999</v>
      </c>
      <c r="Z85" s="62">
        <f>IF('2017 Individual scores unweight'!AX87="","",'2017 Individual scores unweight'!AX87*'2017 matched scores weighted'!AL85)</f>
        <v>134289.54814814814</v>
      </c>
      <c r="AA85" s="62">
        <f>IF('2017 Individual scores unweight'!AY87="","",'2017 Individual scores unweight'!AY87*'2017 matched scores weighted'!AL85)</f>
        <v>142077.5</v>
      </c>
      <c r="AB85" s="62">
        <f>IF('2017 Individual scores unweight'!AZ87="","",'2017 Individual scores unweight'!AZ87*'2017 matched scores weighted'!AL85)</f>
        <v>98658.615999999995</v>
      </c>
      <c r="AC85" s="62">
        <f>IF('2017 Individual scores unweight'!BL87="","",'2017 Individual scores unweight'!BL87*'2017 matched scores weighted'!AL85)</f>
        <v>142948.90866666668</v>
      </c>
      <c r="AD85" s="62">
        <f>IF('2017 Individual scores unweight'!BR87="","",'2017 Individual scores unweight'!BR87*'2017 matched scores weighted'!AL85)</f>
        <v>79563.399999999994</v>
      </c>
      <c r="AE85" s="62">
        <f>IF('2017 Individual scores unweight'!BS87="","",'2017 Individual scores unweight'!BS87*'2017 matched scores weighted'!AL85)</f>
        <v>99848.909722222204</v>
      </c>
      <c r="AF85" s="62">
        <f>IF('2017 Individual scores unweight'!BX87="","",'2017 Individual scores unweight'!BX87*'2017 matched scores weighted'!AL85)</f>
        <v>162073.59259259258</v>
      </c>
      <c r="AG85" s="62">
        <f>IF('2017 Individual scores unweight'!CB87="","",'2017 Individual scores unweight'!CB87*'2017 matched scores weighted'!AL85)</f>
        <v>140656.72500000001</v>
      </c>
      <c r="AH85" s="62">
        <f>IF('2017 Individual scores unweight'!CD87="","",'2017 Individual scores unweight'!CD87*'2017 matched scores weighted'!AL85)</f>
        <v>78142.625000000015</v>
      </c>
      <c r="AI85" s="62">
        <f>IF('2017 Individual scores unweight'!CF87="","",'2017 Individual scores unweight'!CF87*'2017 matched scores weighted'!AL85)</f>
        <v>75016.92</v>
      </c>
      <c r="AJ85" s="62">
        <f>IF('2017 Individual scores unweight'!CH87="","",'2017 Individual scores unweight'!CH87*'2017 matched scores weighted'!AL85)</f>
        <v>119345.09999999999</v>
      </c>
      <c r="AK85" s="62">
        <f>IF('2017 Individual scores unweight'!CJ87="","",'2017 Individual scores unweight'!CJ87*'2017 matched scores weighted'!AL85)</f>
        <v>171913.77499999999</v>
      </c>
      <c r="AL85">
        <v>1875.423</v>
      </c>
      <c r="AM85">
        <v>68342.707999999984</v>
      </c>
      <c r="AN85">
        <f t="shared" si="3"/>
        <v>2.7441449934936739</v>
      </c>
    </row>
    <row r="86" spans="1:40">
      <c r="A86" s="60" t="s">
        <v>115</v>
      </c>
      <c r="B86" s="61" t="s">
        <v>205</v>
      </c>
      <c r="C86" s="62">
        <f>IF('2017 Individual scores unweight'!C88="","",'2017 Individual scores unweight'!C88*'2017 matched scores weighted'!AL86)</f>
        <v>152941.5</v>
      </c>
      <c r="D86" s="62">
        <f>IF('2017 Individual scores unweight'!E88="","",'2017 Individual scores unweight'!E88*'2017 matched scores weighted'!AL86)</f>
        <v>131092.71428571426</v>
      </c>
      <c r="E86" s="62">
        <f>IF('2017 Individual scores unweight'!G88="","",'2017 Individual scores unweight'!G88*'2017 matched scores weighted'!AL86)</f>
        <v>65546.35714285713</v>
      </c>
      <c r="F86" s="62">
        <f>IF('2017 Individual scores unweight'!I88="","",'2017 Individual scores unweight'!I88*'2017 matched scores weighted'!AL86)</f>
        <v>76470.75</v>
      </c>
      <c r="G86" s="62">
        <f>IF('2017 Individual scores unweight'!K88="","",'2017 Individual scores unweight'!K88*'2017 matched scores weighted'!AL86)</f>
        <v>64332.53571428571</v>
      </c>
      <c r="H86" s="62">
        <f>IF('2017 Individual scores unweight'!L88="","",'2017 Individual scores unweight'!L88*'2017 matched scores weighted'!AL86)</f>
        <v>49766.678571428565</v>
      </c>
      <c r="I86" s="62">
        <f>IF('2017 Individual scores unweight'!M88="","",'2017 Individual scores unweight'!M88*'2017 matched scores weighted'!AL86)</f>
        <v>54621.964285714283</v>
      </c>
      <c r="J86" s="62">
        <f>IF('2017 Individual scores unweight'!O88="","",'2017 Individual scores unweight'!O88*'2017 matched scores weighted'!AL86)</f>
        <v>65546.35714285713</v>
      </c>
      <c r="K86" s="62">
        <f>IF('2017 Individual scores unweight'!Q88="","",'2017 Individual scores unweight'!Q88*'2017 matched scores weighted'!AL86)</f>
        <v>43697.571428571428</v>
      </c>
      <c r="L86" s="62">
        <f>IF('2017 Individual scores unweight'!S88="","",'2017 Individual scores unweight'!S88*'2017 matched scores weighted'!AL86)</f>
        <v>113613.68571428572</v>
      </c>
      <c r="M86" s="62">
        <f>IF('2017 Individual scores unweight'!AE88="","",'2017 Individual scores unweight'!AE88*'2017 matched scores weighted'!AL86)</f>
        <v>63118.71428571429</v>
      </c>
      <c r="N86" s="62">
        <f>IF('2017 Individual scores unweight'!AF88="","",'2017 Individual scores unweight'!AF88*'2017 matched scores weighted'!AL86)</f>
        <v>59477.249999999993</v>
      </c>
      <c r="O86" s="62">
        <f>IF('2017 Individual scores unweight'!AG88="","",'2017 Individual scores unweight'!AG88*'2017 matched scores weighted'!AL86)</f>
        <v>41269.928571428565</v>
      </c>
      <c r="P86" s="62">
        <f>IF('2017 Individual scores unweight'!AH88="","",'2017 Individual scores unweight'!AH88*'2017 matched scores weighted'!AL86)</f>
        <v>152941.5</v>
      </c>
      <c r="Q86" s="62">
        <f>IF('2017 Individual scores unweight'!AJ88="","",'2017 Individual scores unweight'!AJ88*'2017 matched scores weighted'!AL86)</f>
        <v>120168.32142857142</v>
      </c>
      <c r="R86" s="62">
        <f>IF('2017 Individual scores unweight'!AL88="","",'2017 Individual scores unweight'!AL88*'2017 matched scores weighted'!AL86)</f>
        <v>76470.75</v>
      </c>
      <c r="S86" s="62">
        <f>IF('2017 Individual scores unweight'!AN88="","",'2017 Individual scores unweight'!AN88*'2017 matched scores weighted'!AL86)</f>
        <v>43697.571428571428</v>
      </c>
      <c r="T86" s="62">
        <f>IF('2017 Individual scores unweight'!AP88="","",'2017 Individual scores unweight'!AP88*'2017 matched scores weighted'!AL86)</f>
        <v>105882.57692307691</v>
      </c>
      <c r="U86" s="62">
        <f>IF('2017 Individual scores unweight'!AR88="","",'2017 Individual scores unweight'!AR88*'2017 matched scores weighted'!AL86)</f>
        <v>65546.35714285713</v>
      </c>
      <c r="V86" s="62">
        <f>IF('2017 Individual scores unweight'!AT88="","",'2017 Individual scores unweight'!AT88*'2017 matched scores weighted'!AL86)</f>
        <v>91036.60714285713</v>
      </c>
      <c r="W86" s="62">
        <f>IF('2017 Individual scores unweight'!AU88="","",'2017 Individual scores unweight'!AU88*'2017 matched scores weighted'!AL86)</f>
        <v>48552.857142857145</v>
      </c>
      <c r="X86" s="62">
        <f>IF('2017 Individual scores unweight'!AV88="","",'2017 Individual scores unweight'!AV88*'2017 matched scores weighted'!AL86)</f>
        <v>81326.03571428571</v>
      </c>
      <c r="Y86" s="62">
        <f>IF('2017 Individual scores unweight'!AW88="","",'2017 Individual scores unweight'!AW88*'2017 matched scores weighted'!AL86)</f>
        <v>131092.71428571426</v>
      </c>
      <c r="Z86" s="62">
        <f>IF('2017 Individual scores unweight'!AX88="","",'2017 Individual scores unweight'!AX88*'2017 matched scores weighted'!AL86)</f>
        <v>146872.39285714284</v>
      </c>
      <c r="AA86" s="62">
        <f>IF('2017 Individual scores unweight'!AY88="","",'2017 Individual scores unweight'!AY88*'2017 matched scores weighted'!AL86)</f>
        <v>47339.03571428571</v>
      </c>
      <c r="AB86" s="62">
        <f>IF('2017 Individual scores unweight'!AZ88="","",'2017 Individual scores unweight'!AZ88*'2017 matched scores weighted'!AL86)</f>
        <v>122353.2</v>
      </c>
      <c r="AC86" s="62">
        <f>IF('2017 Individual scores unweight'!BL88="","",'2017 Individual scores unweight'!BL88*'2017 matched scores weighted'!AL86)</f>
        <v>126480.19285714287</v>
      </c>
      <c r="AD86" s="62">
        <f>IF('2017 Individual scores unweight'!BR88="","",'2017 Individual scores unweight'!BR88*'2017 matched scores weighted'!AL86)</f>
        <v>53408.142857142862</v>
      </c>
      <c r="AE86" s="62">
        <f>IF('2017 Individual scores unweight'!BS88="","",'2017 Individual scores unweight'!BS88*'2017 matched scores weighted'!AL86)</f>
        <v>85270.955357142855</v>
      </c>
      <c r="AF86" s="62">
        <f>IF('2017 Individual scores unweight'!BX88="","",'2017 Individual scores unweight'!BX88*'2017 matched scores weighted'!AL86)</f>
        <v>112076.17857142857</v>
      </c>
      <c r="AG86" s="62">
        <f>IF('2017 Individual scores unweight'!CB88="","",'2017 Individual scores unweight'!CB88*'2017 matched scores weighted'!AL86)</f>
        <v>87395.142857142855</v>
      </c>
      <c r="AH86" s="62">
        <f>IF('2017 Individual scores unweight'!CD88="","",'2017 Individual scores unweight'!CD88*'2017 matched scores weighted'!AL86)</f>
        <v>76470.75</v>
      </c>
      <c r="AI86" s="62">
        <f>IF('2017 Individual scores unweight'!CF88="","",'2017 Individual scores unweight'!CF88*'2017 matched scores weighted'!AL86)</f>
        <v>94117.846153846156</v>
      </c>
      <c r="AJ86" s="62">
        <f>IF('2017 Individual scores unweight'!CH88="","",'2017 Individual scores unweight'!CH88*'2017 matched scores weighted'!AL86)</f>
        <v>76470.75</v>
      </c>
      <c r="AK86" s="62">
        <f>IF('2017 Individual scores unweight'!CJ88="","",'2017 Individual scores unweight'!CJ88*'2017 matched scores weighted'!AL86)</f>
        <v>98319.535714285725</v>
      </c>
      <c r="AL86">
        <v>1529.415</v>
      </c>
      <c r="AM86">
        <v>70920.493999999992</v>
      </c>
      <c r="AN86">
        <f t="shared" si="3"/>
        <v>2.1565205115463524</v>
      </c>
    </row>
    <row r="87" spans="1:40">
      <c r="A87" s="60" t="s">
        <v>127</v>
      </c>
      <c r="B87" s="61" t="s">
        <v>206</v>
      </c>
      <c r="C87" s="62">
        <f>IF('2017 Individual scores unweight'!C89="","",'2017 Individual scores unweight'!C89*'2017 matched scores weighted'!AL87)</f>
        <v>967008.49999999988</v>
      </c>
      <c r="D87" s="62">
        <f>IF('2017 Individual scores unweight'!E89="","",'2017 Individual scores unweight'!E89*'2017 matched scores weighted'!AL87)</f>
        <v>967008.49999999988</v>
      </c>
      <c r="E87" s="62">
        <f>IF('2017 Individual scores unweight'!G89="","",'2017 Individual scores unweight'!G89*'2017 matched scores weighted'!AL87)</f>
        <v>967008.49999999988</v>
      </c>
      <c r="F87" s="62">
        <f>IF('2017 Individual scores unweight'!I89="","",'2017 Individual scores unweight'!I89*'2017 matched scores weighted'!AL87)</f>
        <v>967008.49999999988</v>
      </c>
      <c r="G87" s="62">
        <f>IF('2017 Individual scores unweight'!K89="","",'2017 Individual scores unweight'!K89*'2017 matched scores weighted'!AL87)</f>
        <v>652937.36324786302</v>
      </c>
      <c r="H87" s="62">
        <f>IF('2017 Individual scores unweight'!L89="","",'2017 Individual scores unweight'!L89*'2017 matched scores weighted'!AL87)</f>
        <v>707348.81018518505</v>
      </c>
      <c r="I87" s="62">
        <f>IF('2017 Individual scores unweight'!M89="","",'2017 Individual scores unweight'!M89*'2017 matched scores weighted'!AL87)</f>
        <v>892623.23076923063</v>
      </c>
      <c r="J87" s="62">
        <f>IF('2017 Individual scores unweight'!O89="","",'2017 Individual scores unweight'!O89*'2017 matched scores weighted'!AL87)</f>
        <v>892623.23076923063</v>
      </c>
      <c r="K87" s="62">
        <f>IF('2017 Individual scores unweight'!Q89="","",'2017 Individual scores unweight'!Q89*'2017 matched scores weighted'!AL87)</f>
        <v>886424.45833333314</v>
      </c>
      <c r="L87" s="62">
        <f>IF('2017 Individual scores unweight'!S89="","",'2017 Individual scores unweight'!S89*'2017 matched scores weighted'!AL87)</f>
        <v>822836.32363636361</v>
      </c>
      <c r="M87" s="62">
        <f>IF('2017 Individual scores unweight'!AE89="","",'2017 Individual scores unweight'!AE89*'2017 matched scores weighted'!AL87)</f>
        <v>619877.24358974351</v>
      </c>
      <c r="N87" s="62">
        <f>IF('2017 Individual scores unweight'!AF89="","",'2017 Individual scores unweight'!AF89*'2017 matched scores weighted'!AL87)</f>
        <v>619877.24358974351</v>
      </c>
      <c r="O87" s="62">
        <f>IF('2017 Individual scores unweight'!AG89="","",'2017 Individual scores unweight'!AG89*'2017 matched scores weighted'!AL87)</f>
        <v>595082.15384615376</v>
      </c>
      <c r="P87" s="62">
        <f>IF('2017 Individual scores unweight'!AH89="","",'2017 Individual scores unweight'!AH89*'2017 matched scores weighted'!AL87)</f>
        <v>886424.45833333314</v>
      </c>
      <c r="Q87" s="62">
        <f>IF('2017 Individual scores unweight'!AJ89="","",'2017 Individual scores unweight'!AJ89*'2017 matched scores weighted'!AL87)</f>
        <v>805840.41666666663</v>
      </c>
      <c r="R87" s="62">
        <f>IF('2017 Individual scores unweight'!AL89="","",'2017 Individual scores unweight'!AL89*'2017 matched scores weighted'!AL87)</f>
        <v>791188.77272727271</v>
      </c>
      <c r="S87" s="62">
        <f>IF('2017 Individual scores unweight'!AN89="","",'2017 Individual scores unweight'!AN89*'2017 matched scores weighted'!AL87)</f>
        <v>725256.37499999988</v>
      </c>
      <c r="T87" s="62">
        <f>IF('2017 Individual scores unweight'!AP89="","",'2017 Individual scores unweight'!AP89*'2017 matched scores weighted'!AL87)</f>
        <v>879098.63636363624</v>
      </c>
      <c r="U87" s="62">
        <f>IF('2017 Individual scores unweight'!AR89="","",'2017 Individual scores unweight'!AR89*'2017 matched scores weighted'!AL87)</f>
        <v>386803.39999999997</v>
      </c>
      <c r="V87" s="62">
        <f>IF('2017 Individual scores unweight'!AT89="","",'2017 Individual scores unweight'!AT89*'2017 matched scores weighted'!AL87)</f>
        <v>694262.51282051275</v>
      </c>
      <c r="W87" s="62">
        <f>IF('2017 Individual scores unweight'!AU89="","",'2017 Individual scores unweight'!AU89*'2017 matched scores weighted'!AL87)</f>
        <v>479371.735042735</v>
      </c>
      <c r="X87" s="62">
        <f>IF('2017 Individual scores unweight'!AV89="","",'2017 Individual scores unweight'!AV89*'2017 matched scores weighted'!AL87)</f>
        <v>454576.6452991452</v>
      </c>
      <c r="Y87" s="62">
        <f>IF('2017 Individual scores unweight'!AW89="","",'2017 Individual scores unweight'!AW89*'2017 matched scores weighted'!AL87)</f>
        <v>734210.1574074073</v>
      </c>
      <c r="Z87" s="62">
        <f>IF('2017 Individual scores unweight'!AX89="","",'2017 Individual scores unweight'!AX89*'2017 matched scores weighted'!AL87)</f>
        <v>429781.5555555555</v>
      </c>
      <c r="AA87" s="62">
        <f>IF('2017 Individual scores unweight'!AY89="","",'2017 Individual scores unweight'!AY89*'2017 matched scores weighted'!AL87)</f>
        <v>351639.45454545447</v>
      </c>
      <c r="AB87" s="62">
        <f>IF('2017 Individual scores unweight'!AZ89="","",'2017 Individual scores unweight'!AZ89*'2017 matched scores weighted'!AL87)</f>
        <v>822543.29075757565</v>
      </c>
      <c r="AC87" s="62">
        <f>IF('2017 Individual scores unweight'!BL89="","",'2017 Individual scores unweight'!BL89*'2017 matched scores weighted'!AL87)</f>
        <v>709139.56666666665</v>
      </c>
      <c r="AD87" s="62">
        <f>IF('2017 Individual scores unweight'!BR89="","",'2017 Individual scores unweight'!BR89*'2017 matched scores weighted'!AL87)</f>
        <v>420827.77314814809</v>
      </c>
      <c r="AE87" s="62">
        <f>IF('2017 Individual scores unweight'!BS89="","",'2017 Individual scores unweight'!BS89*'2017 matched scores weighted'!AL87)</f>
        <v>387251.08912037034</v>
      </c>
      <c r="AF87" s="62">
        <f>IF('2017 Individual scores unweight'!BX89="","",'2017 Individual scores unweight'!BX89*'2017 matched scores weighted'!AL87)</f>
        <v>667171.58143399796</v>
      </c>
      <c r="AG87" s="62">
        <f>IF('2017 Individual scores unweight'!CB89="","",'2017 Individual scores unweight'!CB89*'2017 matched scores weighted'!AL87)</f>
        <v>859563.11111111101</v>
      </c>
      <c r="AH87" s="62">
        <f>IF('2017 Individual scores unweight'!CD89="","",'2017 Individual scores unweight'!CD89*'2017 matched scores weighted'!AL87)</f>
        <v>676905.95</v>
      </c>
      <c r="AI87" s="62">
        <f>IF('2017 Individual scores unweight'!CF89="","",'2017 Individual scores unweight'!CF89*'2017 matched scores weighted'!AL87)</f>
        <v>290102.55</v>
      </c>
      <c r="AJ87" s="62">
        <f>IF('2017 Individual scores unweight'!CH89="","",'2017 Individual scores unweight'!CH89*'2017 matched scores weighted'!AL87)</f>
        <v>879098.63636363624</v>
      </c>
      <c r="AK87" s="62">
        <f>IF('2017 Individual scores unweight'!CJ89="","",'2017 Individual scores unweight'!CJ89*'2017 matched scores weighted'!AL87)</f>
        <v>967008.49999999988</v>
      </c>
      <c r="AL87">
        <v>9670.0849999999991</v>
      </c>
      <c r="AM87">
        <v>141958.93799999999</v>
      </c>
      <c r="AN87">
        <f t="shared" si="3"/>
        <v>6.8118888012532182</v>
      </c>
    </row>
    <row r="88" spans="1:40">
      <c r="A88" s="60" t="s">
        <v>115</v>
      </c>
      <c r="B88" s="61" t="s">
        <v>207</v>
      </c>
      <c r="C88" s="62">
        <f>IF('2017 Individual scores unweight'!C90="","",'2017 Individual scores unweight'!C90*'2017 matched scores weighted'!AL88)</f>
        <v>924261.1</v>
      </c>
      <c r="D88" s="62">
        <f>IF('2017 Individual scores unweight'!E90="","",'2017 Individual scores unweight'!E90*'2017 matched scores weighted'!AL88)</f>
        <v>792223.8</v>
      </c>
      <c r="E88" s="62">
        <f>IF('2017 Individual scores unweight'!G90="","",'2017 Individual scores unweight'!G90*'2017 matched scores weighted'!AL88)</f>
        <v>792223.8</v>
      </c>
      <c r="F88" s="62">
        <f>IF('2017 Individual scores unweight'!I90="","",'2017 Individual scores unweight'!I90*'2017 matched scores weighted'!AL88)</f>
        <v>660186.5</v>
      </c>
      <c r="G88" s="62">
        <f>IF('2017 Individual scores unweight'!K90="","",'2017 Individual scores unweight'!K90*'2017 matched scores weighted'!AL88)</f>
        <v>513478.38888888888</v>
      </c>
      <c r="H88" s="62">
        <f>IF('2017 Individual scores unweight'!L90="","",'2017 Individual scores unweight'!L90*'2017 matched scores weighted'!AL88)</f>
        <v>633779.04</v>
      </c>
      <c r="I88" s="62">
        <f>IF('2017 Individual scores unweight'!M90="","",'2017 Individual scores unweight'!M90*'2017 matched scores weighted'!AL88)</f>
        <v>352099.46666666662</v>
      </c>
      <c r="J88" s="62">
        <f>IF('2017 Individual scores unweight'!O90="","",'2017 Individual scores unweight'!O90*'2017 matched scores weighted'!AL88)</f>
        <v>726205.15</v>
      </c>
      <c r="K88" s="62">
        <f>IF('2017 Individual scores unweight'!Q90="","",'2017 Individual scores unweight'!Q90*'2017 matched scores weighted'!AL88)</f>
        <v>726205.15</v>
      </c>
      <c r="L88" s="62">
        <f>IF('2017 Individual scores unweight'!S90="","",'2017 Individual scores unweight'!S90*'2017 matched scores weighted'!AL88)</f>
        <v>834475.73600000003</v>
      </c>
      <c r="M88" s="62">
        <f>IF('2017 Individual scores unweight'!AE90="","",'2017 Individual scores unweight'!AE90*'2017 matched scores weighted'!AL88)</f>
        <v>513478.38888888888</v>
      </c>
      <c r="N88" s="62">
        <f>IF('2017 Individual scores unweight'!AF90="","",'2017 Individual scores unweight'!AF90*'2017 matched scores weighted'!AL88)</f>
        <v>564826.22777777782</v>
      </c>
      <c r="O88" s="62">
        <f>IF('2017 Individual scores unweight'!AG90="","",'2017 Individual scores unweight'!AG90*'2017 matched scores weighted'!AL88)</f>
        <v>610305.74222222227</v>
      </c>
      <c r="P88" s="62">
        <f>IF('2017 Individual scores unweight'!AH90="","",'2017 Individual scores unweight'!AH90*'2017 matched scores weighted'!AL88)</f>
        <v>990279.75</v>
      </c>
      <c r="Q88" s="62">
        <f>IF('2017 Individual scores unweight'!AJ90="","",'2017 Individual scores unweight'!AJ90*'2017 matched scores weighted'!AL88)</f>
        <v>990279.75</v>
      </c>
      <c r="R88" s="62">
        <f>IF('2017 Individual scores unweight'!AL90="","",'2017 Individual scores unweight'!AL90*'2017 matched scores weighted'!AL88)</f>
        <v>924261.1</v>
      </c>
      <c r="S88" s="62">
        <f>IF('2017 Individual scores unweight'!AN90="","",'2017 Individual scores unweight'!AN90*'2017 matched scores weighted'!AL88)</f>
        <v>633779.04</v>
      </c>
      <c r="T88" s="62">
        <f>IF('2017 Individual scores unweight'!AP90="","",'2017 Individual scores unweight'!AP90*'2017 matched scores weighted'!AL88)</f>
        <v>858242.45000000007</v>
      </c>
      <c r="U88" s="62">
        <f>IF('2017 Individual scores unweight'!AR90="","",'2017 Individual scores unweight'!AR90*'2017 matched scores weighted'!AL88)</f>
        <v>352099.46666666662</v>
      </c>
      <c r="V88" s="62">
        <f>IF('2017 Individual scores unweight'!AT90="","",'2017 Individual scores unweight'!AT90*'2017 matched scores weighted'!AL88)</f>
        <v>770217.58333333326</v>
      </c>
      <c r="W88" s="62">
        <f>IF('2017 Individual scores unweight'!AU90="","",'2017 Individual scores unweight'!AU90*'2017 matched scores weighted'!AL88)</f>
        <v>469465.95555555553</v>
      </c>
      <c r="X88" s="62">
        <f>IF('2017 Individual scores unweight'!AV90="","",'2017 Individual scores unweight'!AV90*'2017 matched scores weighted'!AL88)</f>
        <v>476801.36111111107</v>
      </c>
      <c r="Y88" s="62">
        <f>IF('2017 Individual scores unweight'!AW90="","",'2017 Individual scores unweight'!AW90*'2017 matched scores weighted'!AL88)</f>
        <v>712023.3659259259</v>
      </c>
      <c r="Z88" s="62">
        <f>IF('2017 Individual scores unweight'!AX90="","",'2017 Individual scores unweight'!AX90*'2017 matched scores weighted'!AL88)</f>
        <v>899809.74814814806</v>
      </c>
      <c r="AA88" s="62">
        <f>IF('2017 Individual scores unweight'!AY90="","",'2017 Individual scores unweight'!AY90*'2017 matched scores weighted'!AL88)</f>
        <v>687432.292063492</v>
      </c>
      <c r="AB88" s="62">
        <f>IF('2017 Individual scores unweight'!AZ90="","",'2017 Individual scores unweight'!AZ90*'2017 matched scores weighted'!AL88)</f>
        <v>818254.01057142857</v>
      </c>
      <c r="AC88" s="62">
        <f>IF('2017 Individual scores unweight'!BL90="","",'2017 Individual scores unweight'!BL90*'2017 matched scores weighted'!AL88)</f>
        <v>638864.92118518532</v>
      </c>
      <c r="AD88" s="62">
        <f>IF('2017 Individual scores unweight'!BR90="","",'2017 Individual scores unweight'!BR90*'2017 matched scores weighted'!AL88)</f>
        <v>304419.33055555553</v>
      </c>
      <c r="AE88" s="62">
        <f>IF('2017 Individual scores unweight'!BS90="","",'2017 Individual scores unweight'!BS90*'2017 matched scores weighted'!AL88)</f>
        <v>591722.71481481486</v>
      </c>
      <c r="AF88" s="62">
        <f>IF('2017 Individual scores unweight'!BX90="","",'2017 Individual scores unweight'!BX90*'2017 matched scores weighted'!AL88)</f>
        <v>838518.35950617294</v>
      </c>
      <c r="AG88" s="62">
        <f>IF('2017 Individual scores unweight'!CB90="","",'2017 Individual scores unweight'!CB90*'2017 matched scores weighted'!AL88)</f>
        <v>829948.74285714282</v>
      </c>
      <c r="AH88" s="62">
        <f>IF('2017 Individual scores unweight'!CD90="","",'2017 Individual scores unweight'!CD90*'2017 matched scores weighted'!AL88)</f>
        <v>422519.36</v>
      </c>
      <c r="AI88" s="62">
        <f>IF('2017 Individual scores unweight'!CF90="","",'2017 Individual scores unweight'!CF90*'2017 matched scores weighted'!AL88)</f>
        <v>352099.46666666662</v>
      </c>
      <c r="AJ88" s="62">
        <f>IF('2017 Individual scores unweight'!CH90="","",'2017 Individual scores unweight'!CH90*'2017 matched scores weighted'!AL88)</f>
        <v>528149.20000000007</v>
      </c>
      <c r="AK88" s="62">
        <f>IF('2017 Individual scores unweight'!CJ90="","",'2017 Individual scores unweight'!CJ90*'2017 matched scores weighted'!AL88)</f>
        <v>462130.55</v>
      </c>
      <c r="AL88">
        <v>10562.984</v>
      </c>
      <c r="AM88">
        <v>70920.493999999992</v>
      </c>
      <c r="AN88">
        <f t="shared" si="3"/>
        <v>14.894120731871949</v>
      </c>
    </row>
    <row r="89" spans="1:40">
      <c r="A89" s="60" t="s">
        <v>115</v>
      </c>
      <c r="B89" s="61" t="s">
        <v>208</v>
      </c>
      <c r="C89" s="62">
        <f>IF('2017 Individual scores unweight'!C91="","",'2017 Individual scores unweight'!C91*'2017 matched scores weighted'!AL89)</f>
        <v>640738.2666666666</v>
      </c>
      <c r="D89" s="62">
        <f>IF('2017 Individual scores unweight'!E91="","",'2017 Individual scores unweight'!E91*'2017 matched scores weighted'!AL89)</f>
        <v>757236.13333333342</v>
      </c>
      <c r="E89" s="62">
        <f>IF('2017 Individual scores unweight'!G91="","",'2017 Individual scores unweight'!G91*'2017 matched scores weighted'!AL89)</f>
        <v>698987.2</v>
      </c>
      <c r="F89" s="62">
        <f>IF('2017 Individual scores unweight'!I91="","",'2017 Individual scores unweight'!I91*'2017 matched scores weighted'!AL89)</f>
        <v>757236.13333333342</v>
      </c>
      <c r="G89" s="62">
        <f>IF('2017 Individual scores unweight'!K91="","",'2017 Individual scores unweight'!K91*'2017 matched scores weighted'!AL89)</f>
        <v>524240.4</v>
      </c>
      <c r="H89" s="62">
        <f>IF('2017 Individual scores unweight'!L91="","",'2017 Individual scores unweight'!L91*'2017 matched scores weighted'!AL89)</f>
        <v>563073.02222222218</v>
      </c>
      <c r="I89" s="62">
        <f>IF('2017 Individual scores unweight'!M91="","",'2017 Individual scores unweight'!M91*'2017 matched scores weighted'!AL89)</f>
        <v>640738.2666666666</v>
      </c>
      <c r="J89" s="62">
        <f>IF('2017 Individual scores unweight'!O91="","",'2017 Individual scores unweight'!O91*'2017 matched scores weighted'!AL89)</f>
        <v>757236.13333333342</v>
      </c>
      <c r="K89" s="62">
        <f>IF('2017 Individual scores unweight'!Q91="","",'2017 Individual scores unweight'!Q91*'2017 matched scores weighted'!AL89)</f>
        <v>757236.13333333342</v>
      </c>
      <c r="L89" s="62">
        <f>IF('2017 Individual scores unweight'!S91="","",'2017 Individual scores unweight'!S91*'2017 matched scores weighted'!AL89)</f>
        <v>675687.62666666671</v>
      </c>
      <c r="M89" s="62">
        <f>IF('2017 Individual scores unweight'!AE91="","",'2017 Individual scores unweight'!AE91*'2017 matched scores weighted'!AL89)</f>
        <v>459519.36296296294</v>
      </c>
      <c r="N89" s="62">
        <f>IF('2017 Individual scores unweight'!AF91="","",'2017 Individual scores unweight'!AF91*'2017 matched scores weighted'!AL89)</f>
        <v>459519.36296296294</v>
      </c>
      <c r="O89" s="62">
        <f>IF('2017 Individual scores unweight'!AG91="","",'2017 Individual scores unweight'!AG91*'2017 matched scores weighted'!AL89)</f>
        <v>453047.25925925927</v>
      </c>
      <c r="P89" s="62">
        <f>IF('2017 Individual scores unweight'!AH91="","",'2017 Individual scores unweight'!AH91*'2017 matched scores weighted'!AL89)</f>
        <v>815485.06666666665</v>
      </c>
      <c r="Q89" s="62">
        <f>IF('2017 Individual scores unweight'!AJ91="","",'2017 Individual scores unweight'!AJ91*'2017 matched scores weighted'!AL89)</f>
        <v>806523.69230769225</v>
      </c>
      <c r="R89" s="62">
        <f>IF('2017 Individual scores unweight'!AL91="","",'2017 Individual scores unweight'!AL91*'2017 matched scores weighted'!AL89)</f>
        <v>640738.2666666666</v>
      </c>
      <c r="S89" s="62">
        <f>IF('2017 Individual scores unweight'!AN91="","",'2017 Individual scores unweight'!AN91*'2017 matched scores weighted'!AL89)</f>
        <v>349493.6</v>
      </c>
      <c r="T89" s="62">
        <f>IF('2017 Individual scores unweight'!AP91="","",'2017 Individual scores unweight'!AP91*'2017 matched scores weighted'!AL89)</f>
        <v>640738.2666666666</v>
      </c>
      <c r="U89" s="62">
        <f>IF('2017 Individual scores unweight'!AR91="","",'2017 Individual scores unweight'!AR91*'2017 matched scores weighted'!AL89)</f>
        <v>465991.46666666667</v>
      </c>
      <c r="V89" s="62">
        <f>IF('2017 Individual scores unweight'!AT91="","",'2017 Individual scores unweight'!AT91*'2017 matched scores weighted'!AL89)</f>
        <v>550128.81481481483</v>
      </c>
      <c r="W89" s="62">
        <f>IF('2017 Individual scores unweight'!AU91="","",'2017 Individual scores unweight'!AU91*'2017 matched scores weighted'!AL89)</f>
        <v>524240.4</v>
      </c>
      <c r="X89" s="62">
        <f>IF('2017 Individual scores unweight'!AV91="","",'2017 Individual scores unweight'!AV91*'2017 matched scores weighted'!AL89)</f>
        <v>491879.88148148142</v>
      </c>
      <c r="Y89" s="62">
        <f>IF('2017 Individual scores unweight'!AW91="","",'2017 Individual scores unweight'!AW91*'2017 matched scores weighted'!AL89)</f>
        <v>763708.23703703703</v>
      </c>
      <c r="Z89" s="62">
        <f>IF('2017 Individual scores unweight'!AX91="","",'2017 Individual scores unweight'!AX91*'2017 matched scores weighted'!AL89)</f>
        <v>757236.13333333342</v>
      </c>
      <c r="AA89" s="62">
        <f>IF('2017 Individual scores unweight'!AY91="","",'2017 Individual scores unweight'!AY91*'2017 matched scores weighted'!AL89)</f>
        <v>374457.42857142858</v>
      </c>
      <c r="AB89" s="62">
        <f>IF('2017 Individual scores unweight'!AZ91="","",'2017 Individual scores unweight'!AZ91*'2017 matched scores weighted'!AL89)</f>
        <v>629920.60761904763</v>
      </c>
      <c r="AC89" s="62">
        <f>IF('2017 Individual scores unweight'!BL91="","",'2017 Individual scores unweight'!BL91*'2017 matched scores weighted'!AL89)</f>
        <v>438808.63111111108</v>
      </c>
      <c r="AD89" s="62">
        <f>IF('2017 Individual scores unweight'!BR91="","",'2017 Individual scores unweight'!BR91*'2017 matched scores weighted'!AL89)</f>
        <v>673098.78518518526</v>
      </c>
      <c r="AE89" s="62">
        <f>IF('2017 Individual scores unweight'!BS91="","",'2017 Individual scores unweight'!BS91*'2017 matched scores weighted'!AL89)</f>
        <v>485523.35105820105</v>
      </c>
      <c r="AF89" s="62">
        <f>IF('2017 Individual scores unweight'!BX91="","",'2017 Individual scores unweight'!BX91*'2017 matched scores weighted'!AL89)</f>
        <v>763708.23703703703</v>
      </c>
      <c r="AG89" s="62">
        <f>IF('2017 Individual scores unweight'!CB91="","",'2017 Individual scores unweight'!CB91*'2017 matched scores weighted'!AL89)</f>
        <v>873734</v>
      </c>
      <c r="AH89" s="62">
        <f>IF('2017 Individual scores unweight'!CD91="","",'2017 Individual scores unweight'!CD91*'2017 matched scores weighted'!AL89)</f>
        <v>640738.2666666666</v>
      </c>
      <c r="AI89" s="62">
        <f>IF('2017 Individual scores unweight'!CF91="","",'2017 Individual scores unweight'!CF91*'2017 matched scores weighted'!AL89)</f>
        <v>524240.4</v>
      </c>
      <c r="AJ89" s="62">
        <f>IF('2017 Individual scores unweight'!CH91="","",'2017 Individual scores unweight'!CH91*'2017 matched scores weighted'!AL89)</f>
        <v>698987.2</v>
      </c>
      <c r="AK89" s="62">
        <f>IF('2017 Individual scores unweight'!CJ91="","",'2017 Individual scores unweight'!CJ91*'2017 matched scores weighted'!AL89)</f>
        <v>640738.2666666666</v>
      </c>
      <c r="AL89">
        <v>8737.34</v>
      </c>
      <c r="AM89">
        <v>70920.493999999992</v>
      </c>
      <c r="AN89">
        <f t="shared" si="3"/>
        <v>12.319908544348268</v>
      </c>
    </row>
    <row r="90" spans="1:40">
      <c r="A90" s="60" t="s">
        <v>110</v>
      </c>
      <c r="B90" s="61" t="s">
        <v>209</v>
      </c>
      <c r="C90" s="62">
        <f>IF('2017 Individual scores unweight'!C92="","",'2017 Individual scores unweight'!C92*'2017 matched scores weighted'!AL90)</f>
        <v>2555219.7000000002</v>
      </c>
      <c r="D90" s="62">
        <f>IF('2017 Individual scores unweight'!E92="","",'2017 Individual scores unweight'!E92*'2017 matched scores weighted'!AL90)</f>
        <v>2555219.7000000002</v>
      </c>
      <c r="E90" s="62">
        <f>IF('2017 Individual scores unweight'!G92="","",'2017 Individual scores unweight'!G92*'2017 matched scores weighted'!AL90)</f>
        <v>2555219.7000000002</v>
      </c>
      <c r="F90" s="62">
        <f>IF('2017 Individual scores unweight'!I92="","",'2017 Individual scores unweight'!I92*'2017 matched scores weighted'!AL90)</f>
        <v>2555219.7000000002</v>
      </c>
      <c r="G90" s="62">
        <f>IF('2017 Individual scores unweight'!K92="","",'2017 Individual scores unweight'!K92*'2017 matched scores weighted'!AL90)</f>
        <v>2149629.2714285715</v>
      </c>
      <c r="H90" s="62">
        <f>IF('2017 Individual scores unweight'!L92="","",'2017 Individual scores unweight'!L92*'2017 matched scores weighted'!AL90)</f>
        <v>1779190.0133333334</v>
      </c>
      <c r="I90" s="62">
        <f>IF('2017 Individual scores unweight'!M92="","",'2017 Individual scores unweight'!M92*'2017 matched scores weighted'!AL90)</f>
        <v>2044175.76</v>
      </c>
      <c r="J90" s="62">
        <f>IF('2017 Individual scores unweight'!O92="","",'2017 Individual scores unweight'!O92*'2017 matched scores weighted'!AL90)</f>
        <v>2384871.7199999997</v>
      </c>
      <c r="K90" s="62">
        <f>IF('2017 Individual scores unweight'!Q92="","",'2017 Individual scores unweight'!Q92*'2017 matched scores weighted'!AL90)</f>
        <v>1873827.7799999998</v>
      </c>
      <c r="L90" s="62">
        <f>IF('2017 Individual scores unweight'!S92="","",'2017 Individual scores unweight'!S92*'2017 matched scores weighted'!AL90)</f>
        <v>2180454.1439999999</v>
      </c>
      <c r="M90" s="62">
        <f>IF('2017 Individual scores unweight'!AE92="","",'2017 Individual scores unweight'!AE92*'2017 matched scores weighted'!AL90)</f>
        <v>1561523.15</v>
      </c>
      <c r="N90" s="62">
        <f>IF('2017 Individual scores unweight'!AF92="","",'2017 Individual scores unweight'!AF92*'2017 matched scores weighted'!AL90)</f>
        <v>1627769.5866666667</v>
      </c>
      <c r="O90" s="62">
        <f>IF('2017 Individual scores unweight'!AG92="","",'2017 Individual scores unweight'!AG92*'2017 matched scores weighted'!AL90)</f>
        <v>1608842.0333333332</v>
      </c>
      <c r="P90" s="62">
        <f>IF('2017 Individual scores unweight'!AH92="","",'2017 Individual scores unweight'!AH92*'2017 matched scores weighted'!AL90)</f>
        <v>2555219.7000000002</v>
      </c>
      <c r="Q90" s="62">
        <f>IF('2017 Individual scores unweight'!AJ92="","",'2017 Individual scores unweight'!AJ92*'2017 matched scores weighted'!AL90)</f>
        <v>2555219.7000000002</v>
      </c>
      <c r="R90" s="62">
        <f>IF('2017 Individual scores unweight'!AL92="","",'2017 Individual scores unweight'!AL92*'2017 matched scores weighted'!AL90)</f>
        <v>2555219.7000000002</v>
      </c>
      <c r="S90" s="62">
        <f>IF('2017 Individual scores unweight'!AN92="","",'2017 Individual scores unweight'!AN92*'2017 matched scores weighted'!AL90)</f>
        <v>1873827.7799999998</v>
      </c>
      <c r="T90" s="62">
        <f>IF('2017 Individual scores unweight'!AP92="","",'2017 Individual scores unweight'!AP92*'2017 matched scores weighted'!AL90)</f>
        <v>2384871.7199999997</v>
      </c>
      <c r="U90" s="62">
        <f>IF('2017 Individual scores unweight'!AR92="","",'2017 Individual scores unweight'!AR92*'2017 matched scores weighted'!AL90)</f>
        <v>2044175.76</v>
      </c>
      <c r="V90" s="62">
        <f>IF('2017 Individual scores unweight'!AT92="","",'2017 Individual scores unweight'!AT92*'2017 matched scores weighted'!AL90)</f>
        <v>1760262.46</v>
      </c>
      <c r="W90" s="62">
        <f>IF('2017 Individual scores unweight'!AU92="","",'2017 Individual scores unweight'!AU92*'2017 matched scores weighted'!AL90)</f>
        <v>1845436.4499999997</v>
      </c>
      <c r="X90" s="62">
        <f>IF('2017 Individual scores unweight'!AV92="","",'2017 Individual scores unweight'!AV92*'2017 matched scores weighted'!AL90)</f>
        <v>1608842.0333333332</v>
      </c>
      <c r="Y90" s="62">
        <f>IF('2017 Individual scores unweight'!AW92="","",'2017 Individual scores unweight'!AW92*'2017 matched scores weighted'!AL90)</f>
        <v>1987393.0999999999</v>
      </c>
      <c r="Z90" s="62">
        <f>IF('2017 Individual scores unweight'!AX92="","",'2017 Individual scores unweight'!AX92*'2017 matched scores weighted'!AL90)</f>
        <v>1911682.8866666665</v>
      </c>
      <c r="AA90" s="62">
        <f>IF('2017 Individual scores unweight'!AY92="","",'2017 Individual scores unweight'!AY92*'2017 matched scores weighted'!AL90)</f>
        <v>1646697.14</v>
      </c>
      <c r="AB90" s="62">
        <f>IF('2017 Individual scores unweight'!AZ92="","",'2017 Individual scores unweight'!AZ92*'2017 matched scores weighted'!AL90)</f>
        <v>2453010.912</v>
      </c>
      <c r="AC90" s="62">
        <f>IF('2017 Individual scores unweight'!BL92="","",'2017 Individual scores unweight'!BL92*'2017 matched scores weighted'!AL90)</f>
        <v>1699694.2893333333</v>
      </c>
      <c r="AD90" s="62">
        <f>IF('2017 Individual scores unweight'!BR92="","",'2017 Individual scores unweight'!BR92*'2017 matched scores weighted'!AL90)</f>
        <v>1520964.107142857</v>
      </c>
      <c r="AE90" s="62">
        <f>IF('2017 Individual scores unweight'!BS92="","",'2017 Individual scores unweight'!BS92*'2017 matched scores weighted'!AL90)</f>
        <v>1826508.8966666667</v>
      </c>
      <c r="AF90" s="62">
        <f>IF('2017 Individual scores unweight'!BX92="","",'2017 Individual scores unweight'!BX92*'2017 matched scores weighted'!AL90)</f>
        <v>1924301.2555555557</v>
      </c>
      <c r="AG90" s="62">
        <f>IF('2017 Individual scores unweight'!CB92="","",'2017 Individual scores unweight'!CB92*'2017 matched scores weighted'!AL90)</f>
        <v>2214523.7400000002</v>
      </c>
      <c r="AH90" s="62">
        <f>IF('2017 Individual scores unweight'!CD92="","",'2017 Individual scores unweight'!CD92*'2017 matched scores weighted'!AL90)</f>
        <v>2044175.76</v>
      </c>
      <c r="AI90" s="62">
        <f>IF('2017 Individual scores unweight'!CF92="","",'2017 Individual scores unweight'!CF92*'2017 matched scores weighted'!AL90)</f>
        <v>2214523.7400000002</v>
      </c>
      <c r="AJ90" s="62">
        <f>IF('2017 Individual scores unweight'!CH92="","",'2017 Individual scores unweight'!CH92*'2017 matched scores weighted'!AL90)</f>
        <v>2384871.7199999997</v>
      </c>
      <c r="AK90" s="62">
        <f>IF('2017 Individual scores unweight'!CJ92="","",'2017 Individual scores unweight'!CJ92*'2017 matched scores weighted'!AL90)</f>
        <v>2384871.7199999997</v>
      </c>
      <c r="AL90">
        <v>25552.197</v>
      </c>
      <c r="AM90">
        <v>549861.57000000007</v>
      </c>
      <c r="AN90">
        <f t="shared" si="3"/>
        <v>4.6470236135978729</v>
      </c>
    </row>
    <row r="91" spans="1:40">
      <c r="A91" s="60" t="s">
        <v>127</v>
      </c>
      <c r="B91" s="61" t="s">
        <v>210</v>
      </c>
      <c r="C91" s="62">
        <f>IF('2017 Individual scores unweight'!C93="","",'2017 Individual scores unweight'!C93*'2017 matched scores weighted'!AL91)</f>
        <v>367171.63636363635</v>
      </c>
      <c r="D91" s="62">
        <f>IF('2017 Individual scores unweight'!E93="","",'2017 Individual scores unweight'!E93*'2017 matched scores weighted'!AL91)</f>
        <v>403888.8</v>
      </c>
      <c r="E91" s="62">
        <f>IF('2017 Individual scores unweight'!G93="","",'2017 Individual scores unweight'!G93*'2017 matched scores weighted'!AL91)</f>
        <v>293737.30909090908</v>
      </c>
      <c r="F91" s="62">
        <f>IF('2017 Individual scores unweight'!I93="","",'2017 Individual scores unweight'!I93*'2017 matched scores weighted'!AL91)</f>
        <v>293737.30909090908</v>
      </c>
      <c r="G91" s="62">
        <f>IF('2017 Individual scores unweight'!K93="","",'2017 Individual scores unweight'!K93*'2017 matched scores weighted'!AL91)</f>
        <v>265179.51515151514</v>
      </c>
      <c r="H91" s="62">
        <f>IF('2017 Individual scores unweight'!L93="","",'2017 Individual scores unweight'!L93*'2017 matched scores weighted'!AL91)</f>
        <v>273746.85333333327</v>
      </c>
      <c r="I91" s="62">
        <f>IF('2017 Individual scores unweight'!M93="","",'2017 Individual scores unweight'!M93*'2017 matched scores weighted'!AL91)</f>
        <v>336574.00000000006</v>
      </c>
      <c r="J91" s="62">
        <f>IF('2017 Individual scores unweight'!O93="","",'2017 Individual scores unweight'!O93*'2017 matched scores weighted'!AL91)</f>
        <v>370231.39999999997</v>
      </c>
      <c r="K91" s="62">
        <f>IF('2017 Individual scores unweight'!Q93="","",'2017 Individual scores unweight'!Q93*'2017 matched scores weighted'!AL91)</f>
        <v>310683.69230769237</v>
      </c>
      <c r="L91" s="62">
        <f>IF('2017 Individual scores unweight'!S93="","",'2017 Individual scores unweight'!S93*'2017 matched scores weighted'!AL91)</f>
        <v>268035.29454545444</v>
      </c>
      <c r="M91" s="62">
        <f>IF('2017 Individual scores unweight'!AE93="","",'2017 Individual scores unweight'!AE93*'2017 matched scores weighted'!AL91)</f>
        <v>234738.78974358973</v>
      </c>
      <c r="N91" s="62">
        <f>IF('2017 Individual scores unweight'!AF93="","",'2017 Individual scores unweight'!AF93*'2017 matched scores weighted'!AL91)</f>
        <v>231286.74871794874</v>
      </c>
      <c r="O91" s="62">
        <f>IF('2017 Individual scores unweight'!AG93="","",'2017 Individual scores unweight'!AG93*'2017 matched scores weighted'!AL91)</f>
        <v>203670.42051282051</v>
      </c>
      <c r="P91" s="62">
        <f>IF('2017 Individual scores unweight'!AH93="","",'2017 Individual scores unweight'!AH93*'2017 matched scores weighted'!AL91)</f>
        <v>372820.43076923076</v>
      </c>
      <c r="Q91" s="62">
        <f>IF('2017 Individual scores unweight'!AJ93="","",'2017 Individual scores unweight'!AJ93*'2017 matched scores weighted'!AL91)</f>
        <v>341752.06153846154</v>
      </c>
      <c r="R91" s="62">
        <f>IF('2017 Individual scores unweight'!AL93="","",'2017 Individual scores unweight'!AL93*'2017 matched scores weighted'!AL91)</f>
        <v>372820.43076923076</v>
      </c>
      <c r="S91" s="62">
        <f>IF('2017 Individual scores unweight'!AN93="","",'2017 Individual scores unweight'!AN93*'2017 matched scores weighted'!AL91)</f>
        <v>269259.19999999995</v>
      </c>
      <c r="T91" s="62">
        <f>IF('2017 Individual scores unweight'!AP93="","",'2017 Individual scores unweight'!AP93*'2017 matched scores weighted'!AL91)</f>
        <v>367171.63636363635</v>
      </c>
      <c r="U91" s="62">
        <f>IF('2017 Individual scores unweight'!AR93="","",'2017 Individual scores unweight'!AR93*'2017 matched scores weighted'!AL91)</f>
        <v>279615.32307692303</v>
      </c>
      <c r="V91" s="62">
        <f>IF('2017 Individual scores unweight'!AT93="","",'2017 Individual scores unweight'!AT93*'2017 matched scores weighted'!AL91)</f>
        <v>255451.03589743591</v>
      </c>
      <c r="W91" s="62">
        <f>IF('2017 Individual scores unweight'!AU93="","",'2017 Individual scores unweight'!AU93*'2017 matched scores weighted'!AL91)</f>
        <v>189862.25641025641</v>
      </c>
      <c r="X91" s="62">
        <f>IF('2017 Individual scores unweight'!AV93="","",'2017 Individual scores unweight'!AV93*'2017 matched scores weighted'!AL91)</f>
        <v>203670.42051282051</v>
      </c>
      <c r="Y91" s="62">
        <f>IF('2017 Individual scores unweight'!AW93="","",'2017 Individual scores unweight'!AW93*'2017 matched scores weighted'!AL91)</f>
        <v>300327.56923076924</v>
      </c>
      <c r="Z91" s="62">
        <f>IF('2017 Individual scores unweight'!AX93="","",'2017 Individual scores unweight'!AX93*'2017 matched scores weighted'!AL91)</f>
        <v>210574.50256410256</v>
      </c>
      <c r="AA91" s="62">
        <f>IF('2017 Individual scores unweight'!AY93="","",'2017 Individual scores unweight'!AY93*'2017 matched scores weighted'!AL91)</f>
        <v>241642.87179487178</v>
      </c>
      <c r="AB91" s="62">
        <f>IF('2017 Individual scores unweight'!AZ93="","",'2017 Individual scores unweight'!AZ93*'2017 matched scores weighted'!AL91)</f>
        <v>339511.37309090904</v>
      </c>
      <c r="AC91" s="62">
        <f>IF('2017 Individual scores unweight'!BL93="","",'2017 Individual scores unweight'!BL93*'2017 matched scores weighted'!AL91)</f>
        <v>251254.19086868686</v>
      </c>
      <c r="AD91" s="62">
        <f>IF('2017 Individual scores unweight'!BR93="","",'2017 Individual scores unweight'!BR93*'2017 matched scores weighted'!AL91)</f>
        <v>155028.02424242423</v>
      </c>
      <c r="AE91" s="62">
        <f>IF('2017 Individual scores unweight'!BS93="","",'2017 Individual scores unweight'!BS93*'2017 matched scores weighted'!AL91)</f>
        <v>153400.07307692306</v>
      </c>
      <c r="AF91" s="62">
        <f>IF('2017 Individual scores unweight'!BX93="","",'2017 Individual scores unweight'!BX93*'2017 matched scores weighted'!AL91)</f>
        <v>310396.02222222218</v>
      </c>
      <c r="AG91" s="62">
        <f>IF('2017 Individual scores unweight'!CB93="","",'2017 Individual scores unweight'!CB93*'2017 matched scores weighted'!AL91)</f>
        <v>367171.63636363635</v>
      </c>
      <c r="AH91" s="62">
        <f>IF('2017 Individual scores unweight'!CD93="","",'2017 Individual scores unweight'!CD93*'2017 matched scores weighted'!AL91)</f>
        <v>293737.30909090908</v>
      </c>
      <c r="AI91" s="62">
        <f>IF('2017 Individual scores unweight'!CF93="","",'2017 Individual scores unweight'!CF93*'2017 matched scores weighted'!AL91)</f>
        <v>80777.759999999995</v>
      </c>
      <c r="AJ91" s="62">
        <f>IF('2017 Individual scores unweight'!CH93="","",'2017 Individual scores unweight'!CH93*'2017 matched scores weighted'!AL91)</f>
        <v>341752.06153846154</v>
      </c>
      <c r="AK91" s="62">
        <f>IF('2017 Individual scores unweight'!CJ93="","",'2017 Individual scores unweight'!CJ93*'2017 matched scores weighted'!AL91)</f>
        <v>341752.06153846154</v>
      </c>
      <c r="AL91">
        <v>4038.8879999999999</v>
      </c>
      <c r="AM91">
        <v>141958.93799999999</v>
      </c>
      <c r="AN91">
        <f t="shared" si="3"/>
        <v>2.8451100416093564</v>
      </c>
    </row>
    <row r="92" spans="1:40">
      <c r="A92" s="60" t="s">
        <v>127</v>
      </c>
      <c r="B92" s="61" t="s">
        <v>211</v>
      </c>
      <c r="C92" s="62">
        <f>IF('2017 Individual scores unweight'!C94="","",'2017 Individual scores unweight'!C94*'2017 matched scores weighted'!AL92)</f>
        <v>368278.8</v>
      </c>
      <c r="D92" s="62">
        <f>IF('2017 Individual scores unweight'!E94="","",'2017 Individual scores unweight'!E94*'2017 matched scores weighted'!AL92)</f>
        <v>368278.8</v>
      </c>
      <c r="E92" s="62">
        <f>IF('2017 Individual scores unweight'!G94="","",'2017 Individual scores unweight'!G94*'2017 matched scores weighted'!AL92)</f>
        <v>368278.8</v>
      </c>
      <c r="F92" s="62">
        <f>IF('2017 Individual scores unweight'!I94="","",'2017 Individual scores unweight'!I94*'2017 matched scores weighted'!AL92)</f>
        <v>368278.8</v>
      </c>
      <c r="G92" s="62">
        <f>IF('2017 Individual scores unweight'!K94="","",'2017 Individual scores unweight'!K94*'2017 matched scores weighted'!AL92)</f>
        <v>347818.86666666664</v>
      </c>
      <c r="H92" s="62">
        <f>IF('2017 Individual scores unweight'!L94="","",'2017 Individual scores unweight'!L94*'2017 matched scores weighted'!AL92)</f>
        <v>339050.32380952383</v>
      </c>
      <c r="I92" s="62">
        <f>IF('2017 Individual scores unweight'!M94="","",'2017 Individual scores unweight'!M94*'2017 matched scores weighted'!AL92)</f>
        <v>294623.03999999998</v>
      </c>
      <c r="J92" s="62">
        <f>IF('2017 Individual scores unweight'!O94="","",'2017 Individual scores unweight'!O94*'2017 matched scores weighted'!AL92)</f>
        <v>368278.8</v>
      </c>
      <c r="K92" s="62">
        <f>IF('2017 Individual scores unweight'!Q94="","",'2017 Individual scores unweight'!Q94*'2017 matched scores weighted'!AL92)</f>
        <v>301319.01818181819</v>
      </c>
      <c r="L92" s="62">
        <f>IF('2017 Individual scores unweight'!S94="","",'2017 Individual scores unweight'!S94*'2017 matched scores weighted'!AL92)</f>
        <v>252884.77599999995</v>
      </c>
      <c r="M92" s="62">
        <f>IF('2017 Individual scores unweight'!AE94="","",'2017 Individual scores unweight'!AE94*'2017 matched scores weighted'!AL92)</f>
        <v>212783.30666666667</v>
      </c>
      <c r="N92" s="62">
        <f>IF('2017 Individual scores unweight'!AF94="","",'2017 Individual scores unweight'!AF94*'2017 matched scores weighted'!AL92)</f>
        <v>237335.22666666665</v>
      </c>
      <c r="O92" s="62">
        <f>IF('2017 Individual scores unweight'!AG94="","",'2017 Individual scores unweight'!AG94*'2017 matched scores weighted'!AL92)</f>
        <v>234359.23636363639</v>
      </c>
      <c r="P92" s="62">
        <f>IF('2017 Individual scores unweight'!AH94="","",'2017 Individual scores unweight'!AH94*'2017 matched scores weighted'!AL92)</f>
        <v>368278.8</v>
      </c>
      <c r="Q92" s="62">
        <f>IF('2017 Individual scores unweight'!AJ94="","",'2017 Individual scores unweight'!AJ94*'2017 matched scores weighted'!AL92)</f>
        <v>276209.09999999998</v>
      </c>
      <c r="R92" s="62">
        <f>IF('2017 Individual scores unweight'!AL94="","",'2017 Individual scores unweight'!AL94*'2017 matched scores weighted'!AL92)</f>
        <v>331450.92</v>
      </c>
      <c r="S92" s="62">
        <f>IF('2017 Individual scores unweight'!AN94="","",'2017 Individual scores unweight'!AN94*'2017 matched scores weighted'!AL92)</f>
        <v>184139.4</v>
      </c>
      <c r="T92" s="62">
        <f>IF('2017 Individual scores unweight'!AP94="","",'2017 Individual scores unweight'!AP94*'2017 matched scores weighted'!AL92)</f>
        <v>368278.8</v>
      </c>
      <c r="U92" s="62">
        <f>IF('2017 Individual scores unweight'!AR94="","",'2017 Individual scores unweight'!AR94*'2017 matched scores weighted'!AL92)</f>
        <v>210445.02857142856</v>
      </c>
      <c r="V92" s="62">
        <f>IF('2017 Individual scores unweight'!AT94="","",'2017 Individual scores unweight'!AT94*'2017 matched scores weighted'!AL92)</f>
        <v>261887.14666666667</v>
      </c>
      <c r="W92" s="62">
        <f>IF('2017 Individual scores unweight'!AU94="","",'2017 Individual scores unweight'!AU94*'2017 matched scores weighted'!AL92)</f>
        <v>225059.26666666666</v>
      </c>
      <c r="X92" s="62">
        <f>IF('2017 Individual scores unweight'!AV94="","",'2017 Individual scores unweight'!AV94*'2017 matched scores weighted'!AL92)</f>
        <v>225059.26666666666</v>
      </c>
      <c r="Y92" s="62">
        <f>IF('2017 Individual scores unweight'!AW94="","",'2017 Individual scores unweight'!AW94*'2017 matched scores weighted'!AL92)</f>
        <v>280593.37142857141</v>
      </c>
      <c r="Z92" s="62">
        <f>IF('2017 Individual scores unweight'!AX94="","",'2017 Individual scores unweight'!AX94*'2017 matched scores weighted'!AL92)</f>
        <v>130943.57333333333</v>
      </c>
      <c r="AA92" s="62">
        <f>IF('2017 Individual scores unweight'!AY94="","",'2017 Individual scores unweight'!AY94*'2017 matched scores weighted'!AL92)</f>
        <v>163679.46666666667</v>
      </c>
      <c r="AB92" s="62">
        <f>IF('2017 Individual scores unweight'!AZ94="","",'2017 Individual scores unweight'!AZ94*'2017 matched scores weighted'!AL92)</f>
        <v>313563.09257142857</v>
      </c>
      <c r="AC92" s="62">
        <f>IF('2017 Individual scores unweight'!BL94="","",'2017 Individual scores unweight'!BL94*'2017 matched scores weighted'!AL92)</f>
        <v>241063.48118518523</v>
      </c>
      <c r="AD92" s="62">
        <f>IF('2017 Individual scores unweight'!BR94="","",'2017 Individual scores unweight'!BR94*'2017 matched scores weighted'!AL92)</f>
        <v>212783.30666666667</v>
      </c>
      <c r="AE92" s="62">
        <f>IF('2017 Individual scores unweight'!BS94="","",'2017 Individual scores unweight'!BS94*'2017 matched scores weighted'!AL92)</f>
        <v>135500.55848484847</v>
      </c>
      <c r="AF92" s="62">
        <f>IF('2017 Individual scores unweight'!BX94="","",'2017 Individual scores unweight'!BX94*'2017 matched scores weighted'!AL92)</f>
        <v>316198.96969696973</v>
      </c>
      <c r="AG92" s="62">
        <f>IF('2017 Individual scores unweight'!CB94="","",'2017 Individual scores unweight'!CB94*'2017 matched scores weighted'!AL92)</f>
        <v>276209.09999999998</v>
      </c>
      <c r="AH92" s="62">
        <f>IF('2017 Individual scores unweight'!CD94="","",'2017 Individual scores unweight'!CD94*'2017 matched scores weighted'!AL92)</f>
        <v>245519.19999999995</v>
      </c>
      <c r="AI92" s="62">
        <f>IF('2017 Individual scores unweight'!CF94="","",'2017 Individual scores unweight'!CF94*'2017 matched scores weighted'!AL92)</f>
        <v>122759.59999999998</v>
      </c>
      <c r="AJ92" s="62">
        <f>IF('2017 Individual scores unweight'!CH94="","",'2017 Individual scores unweight'!CH94*'2017 matched scores weighted'!AL92)</f>
        <v>368278.8</v>
      </c>
      <c r="AK92" s="62">
        <f>IF('2017 Individual scores unweight'!CJ94="","",'2017 Individual scores unweight'!CJ94*'2017 matched scores weighted'!AL92)</f>
        <v>368278.8</v>
      </c>
      <c r="AL92">
        <v>3682.788</v>
      </c>
      <c r="AM92">
        <v>141958.93799999999</v>
      </c>
      <c r="AN92">
        <f t="shared" si="3"/>
        <v>2.5942628564888248</v>
      </c>
    </row>
    <row r="94" spans="1:40">
      <c r="A94" s="100" t="s">
        <v>227</v>
      </c>
      <c r="C94">
        <f>(SUM(C11:C92)/$AL$94)</f>
        <v>89.047805412686344</v>
      </c>
      <c r="D94">
        <f t="shared" ref="D94:AK94" si="4">(SUM(D11:D92)/$AL$94)</f>
        <v>82.267588688893397</v>
      </c>
      <c r="E94">
        <f t="shared" si="4"/>
        <v>77.642732306602966</v>
      </c>
      <c r="F94">
        <f t="shared" si="4"/>
        <v>75.894202330406557</v>
      </c>
      <c r="G94">
        <f t="shared" si="4"/>
        <v>69.502368527609619</v>
      </c>
      <c r="H94">
        <f t="shared" si="4"/>
        <v>65.27783835252167</v>
      </c>
      <c r="I94">
        <f t="shared" si="4"/>
        <v>61.72110063370036</v>
      </c>
      <c r="J94">
        <f t="shared" si="4"/>
        <v>83.540393274629125</v>
      </c>
      <c r="K94">
        <f t="shared" si="4"/>
        <v>65.420454496922332</v>
      </c>
      <c r="L94">
        <f t="shared" si="4"/>
        <v>60.21343574474956</v>
      </c>
      <c r="M94">
        <f t="shared" si="4"/>
        <v>51.387877110173712</v>
      </c>
      <c r="N94">
        <f t="shared" si="4"/>
        <v>57.38556916545587</v>
      </c>
      <c r="O94">
        <f t="shared" si="4"/>
        <v>51.099624530680437</v>
      </c>
      <c r="P94">
        <f t="shared" si="4"/>
        <v>94.600445430967909</v>
      </c>
      <c r="Q94">
        <f t="shared" si="4"/>
        <v>80.949670919969094</v>
      </c>
      <c r="R94">
        <f t="shared" si="4"/>
        <v>82.0607808544016</v>
      </c>
      <c r="S94">
        <f t="shared" si="4"/>
        <v>45.039531473344752</v>
      </c>
      <c r="T94">
        <f t="shared" si="4"/>
        <v>76.01901685249608</v>
      </c>
      <c r="U94">
        <f t="shared" si="4"/>
        <v>48.064378604843817</v>
      </c>
      <c r="V94">
        <f t="shared" si="4"/>
        <v>58.724266728165908</v>
      </c>
      <c r="W94">
        <f t="shared" si="4"/>
        <v>55.341740240291145</v>
      </c>
      <c r="X94">
        <f t="shared" si="4"/>
        <v>47.14464606380735</v>
      </c>
      <c r="Y94">
        <f t="shared" si="4"/>
        <v>70.876926515274349</v>
      </c>
      <c r="Z94">
        <f t="shared" si="4"/>
        <v>61.882278685064342</v>
      </c>
      <c r="AA94">
        <f t="shared" si="4"/>
        <v>35.676513379874599</v>
      </c>
      <c r="AB94">
        <f t="shared" si="4"/>
        <v>60.793541252480807</v>
      </c>
      <c r="AC94">
        <f t="shared" si="4"/>
        <v>67.18692229860261</v>
      </c>
      <c r="AD94">
        <f t="shared" si="4"/>
        <v>49.350664067963599</v>
      </c>
      <c r="AE94">
        <f t="shared" si="4"/>
        <v>50.841169067396464</v>
      </c>
      <c r="AF94">
        <f t="shared" si="4"/>
        <v>73.705278417218594</v>
      </c>
      <c r="AG94">
        <f t="shared" si="4"/>
        <v>79.237764750619391</v>
      </c>
      <c r="AH94">
        <f t="shared" si="4"/>
        <v>42.429019419970977</v>
      </c>
      <c r="AI94">
        <f t="shared" si="4"/>
        <v>40.735914013790087</v>
      </c>
      <c r="AJ94">
        <f t="shared" si="4"/>
        <v>59.728956731403244</v>
      </c>
      <c r="AK94">
        <f t="shared" si="4"/>
        <v>64.4940932405799</v>
      </c>
      <c r="AL94">
        <f>SUM(AL11:AL92)</f>
        <v>957013.23</v>
      </c>
    </row>
    <row r="95" spans="1:40">
      <c r="A95" s="100" t="s">
        <v>115</v>
      </c>
      <c r="C95">
        <f t="shared" ref="C95:AK95" si="5">(SUMIF($A$11:$A$92,$A$95,C11:C92)/$AL$95)</f>
        <v>48.112741293936573</v>
      </c>
      <c r="D95">
        <f t="shared" si="5"/>
        <v>52.265026033902878</v>
      </c>
      <c r="E95">
        <f t="shared" si="5"/>
        <v>43.91681122099785</v>
      </c>
      <c r="F95">
        <f t="shared" si="5"/>
        <v>40.463444199826604</v>
      </c>
      <c r="G95">
        <f t="shared" si="5"/>
        <v>30.787800263523742</v>
      </c>
      <c r="H95">
        <f t="shared" si="5"/>
        <v>59.797720833333095</v>
      </c>
      <c r="I95">
        <f t="shared" si="5"/>
        <v>72.80689565915408</v>
      </c>
      <c r="J95">
        <f t="shared" si="5"/>
        <v>68.101228886174667</v>
      </c>
      <c r="K95">
        <f t="shared" si="5"/>
        <v>44.337282452620755</v>
      </c>
      <c r="L95">
        <f t="shared" si="5"/>
        <v>52.176165728228071</v>
      </c>
      <c r="M95">
        <f t="shared" si="5"/>
        <v>39.319207414400431</v>
      </c>
      <c r="N95">
        <f t="shared" si="5"/>
        <v>38.13627881202634</v>
      </c>
      <c r="O95">
        <f t="shared" si="5"/>
        <v>32.995172422636159</v>
      </c>
      <c r="P95">
        <f t="shared" si="5"/>
        <v>62.946437876358878</v>
      </c>
      <c r="Q95">
        <f t="shared" si="5"/>
        <v>61.327383893086527</v>
      </c>
      <c r="R95">
        <f t="shared" si="5"/>
        <v>48.982125632764365</v>
      </c>
      <c r="S95">
        <f t="shared" si="5"/>
        <v>32.628779283502034</v>
      </c>
      <c r="T95">
        <f t="shared" si="5"/>
        <v>47.899015932138269</v>
      </c>
      <c r="U95">
        <f t="shared" si="5"/>
        <v>24.352916693031737</v>
      </c>
      <c r="V95">
        <f t="shared" si="5"/>
        <v>49.80971268938584</v>
      </c>
      <c r="W95">
        <f t="shared" si="5"/>
        <v>32.862984552003326</v>
      </c>
      <c r="X95">
        <f t="shared" si="5"/>
        <v>27.995080237814822</v>
      </c>
      <c r="Y95">
        <f t="shared" si="5"/>
        <v>70.532612176969366</v>
      </c>
      <c r="Z95">
        <f t="shared" si="5"/>
        <v>76.460194273930313</v>
      </c>
      <c r="AA95">
        <f t="shared" si="5"/>
        <v>43.316815011649808</v>
      </c>
      <c r="AB95">
        <f t="shared" si="5"/>
        <v>46.539393553807997</v>
      </c>
      <c r="AC95">
        <f t="shared" si="5"/>
        <v>68.535784494441486</v>
      </c>
      <c r="AD95">
        <f t="shared" si="5"/>
        <v>36.15674915705921</v>
      </c>
      <c r="AE95">
        <f t="shared" si="5"/>
        <v>48.452770253978962</v>
      </c>
      <c r="AF95">
        <f t="shared" si="5"/>
        <v>65.962894979546306</v>
      </c>
      <c r="AG95">
        <f t="shared" si="5"/>
        <v>42.593926884158194</v>
      </c>
      <c r="AH95">
        <f t="shared" si="5"/>
        <v>43.748894639402359</v>
      </c>
      <c r="AI95">
        <f t="shared" si="5"/>
        <v>38.244167075542812</v>
      </c>
      <c r="AJ95">
        <f t="shared" si="5"/>
        <v>54.068977952984298</v>
      </c>
      <c r="AK95">
        <f t="shared" si="5"/>
        <v>42.948833061304711</v>
      </c>
      <c r="AL95">
        <f>SUMIF($A$11:$A$92,A95,$AL$11:$AL$92)</f>
        <v>70920.493999999992</v>
      </c>
      <c r="AM95">
        <f>(AL95/AL94)*100</f>
        <v>7.4106074792717331</v>
      </c>
    </row>
    <row r="96" spans="1:40">
      <c r="A96" s="100" t="s">
        <v>112</v>
      </c>
      <c r="C96">
        <f t="shared" ref="C96:AK96" si="6">(SUMIF($A$11:$A$92,$A$96,C11:C92)/$AL$96)</f>
        <v>95.42807831464016</v>
      </c>
      <c r="D96">
        <f t="shared" si="6"/>
        <v>85.548479237793629</v>
      </c>
      <c r="E96">
        <f t="shared" si="6"/>
        <v>75.104011390833577</v>
      </c>
      <c r="F96">
        <f t="shared" si="6"/>
        <v>52.334156521993513</v>
      </c>
      <c r="G96">
        <f t="shared" si="6"/>
        <v>62.443607732372861</v>
      </c>
      <c r="H96">
        <f t="shared" si="6"/>
        <v>58.313921543053851</v>
      </c>
      <c r="I96">
        <f t="shared" si="6"/>
        <v>53.628111986220631</v>
      </c>
      <c r="J96">
        <f t="shared" si="6"/>
        <v>88.502737061029279</v>
      </c>
      <c r="K96">
        <f t="shared" si="6"/>
        <v>66.913820140646507</v>
      </c>
      <c r="L96">
        <f t="shared" si="6"/>
        <v>43.700930871147655</v>
      </c>
      <c r="M96">
        <f t="shared" si="6"/>
        <v>60.527751211759309</v>
      </c>
      <c r="N96">
        <f t="shared" si="6"/>
        <v>57.571841073939282</v>
      </c>
      <c r="O96">
        <f t="shared" si="6"/>
        <v>49.401388531975321</v>
      </c>
      <c r="P96">
        <f t="shared" si="6"/>
        <v>89.708779407978525</v>
      </c>
      <c r="Q96">
        <f t="shared" si="6"/>
        <v>65.008877415545498</v>
      </c>
      <c r="R96">
        <f t="shared" si="6"/>
        <v>86.020219607476847</v>
      </c>
      <c r="S96">
        <f t="shared" si="6"/>
        <v>37.880524214027865</v>
      </c>
      <c r="T96">
        <f t="shared" si="6"/>
        <v>46.008535685489029</v>
      </c>
      <c r="U96">
        <f t="shared" si="6"/>
        <v>52.818872541745968</v>
      </c>
      <c r="V96">
        <f t="shared" si="6"/>
        <v>59.549098308667013</v>
      </c>
      <c r="W96">
        <f t="shared" si="6"/>
        <v>62.47605624128245</v>
      </c>
      <c r="X96">
        <f t="shared" si="6"/>
        <v>61.662121143256542</v>
      </c>
      <c r="Y96">
        <f t="shared" si="6"/>
        <v>50.42045767337175</v>
      </c>
      <c r="Z96">
        <f t="shared" si="6"/>
        <v>75.93864401569023</v>
      </c>
      <c r="AA96">
        <f t="shared" si="6"/>
        <v>56.994516467788856</v>
      </c>
      <c r="AB96">
        <f t="shared" si="6"/>
        <v>37.863241528496566</v>
      </c>
      <c r="AC96">
        <f t="shared" si="6"/>
        <v>67.525007824796361</v>
      </c>
      <c r="AD96">
        <f t="shared" si="6"/>
        <v>37.824243283465002</v>
      </c>
      <c r="AE96">
        <f t="shared" si="6"/>
        <v>40.783249475967345</v>
      </c>
      <c r="AF96">
        <f t="shared" si="6"/>
        <v>75.159885784644302</v>
      </c>
      <c r="AG96">
        <f t="shared" si="6"/>
        <v>67.399849231155329</v>
      </c>
      <c r="AH96">
        <f t="shared" si="6"/>
        <v>64.757421672533241</v>
      </c>
      <c r="AI96">
        <f t="shared" si="6"/>
        <v>45.989503762379137</v>
      </c>
      <c r="AJ96">
        <f t="shared" si="6"/>
        <v>53.932088747660934</v>
      </c>
      <c r="AK96">
        <f t="shared" si="6"/>
        <v>73.374693271987056</v>
      </c>
      <c r="AL96">
        <f t="shared" ref="AL96:AL99" si="7">SUMIF($A$11:$A$92,A96,$AL$11:$AL$92)</f>
        <v>46676.30999999999</v>
      </c>
      <c r="AM96">
        <f>(AL96/AL94)*100</f>
        <v>4.8772899409133545</v>
      </c>
    </row>
    <row r="97" spans="1:39">
      <c r="A97" s="100" t="s">
        <v>119</v>
      </c>
      <c r="C97">
        <f t="shared" ref="C97:AK97" si="8">(SUMIF($A$11:$A$92,$A$97,C11:C92)/$AL$97)</f>
        <v>95.509160356835878</v>
      </c>
      <c r="D97">
        <f t="shared" si="8"/>
        <v>89.307821322956585</v>
      </c>
      <c r="E97">
        <f t="shared" si="8"/>
        <v>90.304916525972331</v>
      </c>
      <c r="F97">
        <f t="shared" si="8"/>
        <v>81.285898729966817</v>
      </c>
      <c r="G97">
        <f t="shared" si="8"/>
        <v>47.867718380464531</v>
      </c>
      <c r="H97">
        <f t="shared" si="8"/>
        <v>47.649240806598783</v>
      </c>
      <c r="I97">
        <f t="shared" si="8"/>
        <v>72.786298775816206</v>
      </c>
      <c r="J97">
        <f t="shared" si="8"/>
        <v>85.275390318115029</v>
      </c>
      <c r="K97">
        <f t="shared" si="8"/>
        <v>79.338153934175679</v>
      </c>
      <c r="L97">
        <f t="shared" si="8"/>
        <v>69.408777959486372</v>
      </c>
      <c r="M97">
        <f t="shared" si="8"/>
        <v>47.204046557504547</v>
      </c>
      <c r="N97">
        <f t="shared" si="8"/>
        <v>59.375040347370643</v>
      </c>
      <c r="O97">
        <f t="shared" si="8"/>
        <v>58.410396591959696</v>
      </c>
      <c r="P97">
        <f t="shared" si="8"/>
        <v>98.566441442427248</v>
      </c>
      <c r="Q97">
        <f t="shared" si="8"/>
        <v>91.608218452765314</v>
      </c>
      <c r="R97">
        <f t="shared" si="8"/>
        <v>94.614611331252135</v>
      </c>
      <c r="S97">
        <f t="shared" si="8"/>
        <v>81.966036422287573</v>
      </c>
      <c r="T97">
        <f t="shared" si="8"/>
        <v>78.791578579345952</v>
      </c>
      <c r="U97">
        <f t="shared" si="8"/>
        <v>43.361226942118044</v>
      </c>
      <c r="V97">
        <f t="shared" si="8"/>
        <v>62.086744843240091</v>
      </c>
      <c r="W97">
        <f t="shared" si="8"/>
        <v>46.648148576089078</v>
      </c>
      <c r="X97">
        <f t="shared" si="8"/>
        <v>47.336236360224412</v>
      </c>
      <c r="Y97">
        <f t="shared" si="8"/>
        <v>53.073290040688228</v>
      </c>
      <c r="Z97">
        <f t="shared" si="8"/>
        <v>48.850511463606026</v>
      </c>
      <c r="AA97">
        <f t="shared" si="8"/>
        <v>58.080157283842929</v>
      </c>
      <c r="AB97">
        <f t="shared" si="8"/>
        <v>78.057658954212442</v>
      </c>
      <c r="AC97">
        <f t="shared" si="8"/>
        <v>72.994744571859925</v>
      </c>
      <c r="AD97">
        <f t="shared" si="8"/>
        <v>43.211209496979158</v>
      </c>
      <c r="AE97">
        <f t="shared" si="8"/>
        <v>39.109175361551486</v>
      </c>
      <c r="AF97">
        <f t="shared" si="8"/>
        <v>77.354708926112735</v>
      </c>
      <c r="AG97">
        <f t="shared" si="8"/>
        <v>69.732470572617487</v>
      </c>
      <c r="AH97">
        <f t="shared" si="8"/>
        <v>34.320437703436603</v>
      </c>
      <c r="AI97">
        <f t="shared" si="8"/>
        <v>37.867896556421755</v>
      </c>
      <c r="AJ97">
        <f t="shared" si="8"/>
        <v>68.604340276297677</v>
      </c>
      <c r="AK97">
        <f t="shared" si="8"/>
        <v>78.905156929075488</v>
      </c>
      <c r="AL97">
        <f t="shared" si="7"/>
        <v>68342.707999999984</v>
      </c>
      <c r="AM97">
        <f>(AL97/AL94)*100</f>
        <v>7.1412500744634411</v>
      </c>
    </row>
    <row r="98" spans="1:39">
      <c r="A98" s="100" t="s">
        <v>127</v>
      </c>
      <c r="C98">
        <f t="shared" ref="C98:AK98" si="9">(SUMIF($A$11:$A$92,$A$98,C11:C92)/$AL$98)</f>
        <v>94.096977811234964</v>
      </c>
      <c r="D98">
        <f t="shared" si="9"/>
        <v>97.02274454275404</v>
      </c>
      <c r="E98">
        <f t="shared" si="9"/>
        <v>87.969043230394306</v>
      </c>
      <c r="F98">
        <f t="shared" si="9"/>
        <v>89.314088616129325</v>
      </c>
      <c r="G98">
        <f t="shared" si="9"/>
        <v>74.815828389016886</v>
      </c>
      <c r="H98">
        <f t="shared" si="9"/>
        <v>61.560801450846142</v>
      </c>
      <c r="I98">
        <f t="shared" si="9"/>
        <v>84.298145529469423</v>
      </c>
      <c r="J98">
        <f t="shared" si="9"/>
        <v>83.663650530629695</v>
      </c>
      <c r="K98">
        <f t="shared" si="9"/>
        <v>79.959929131121953</v>
      </c>
      <c r="L98">
        <f t="shared" si="9"/>
        <v>79.787902980503603</v>
      </c>
      <c r="M98">
        <f t="shared" si="9"/>
        <v>57.545665073614892</v>
      </c>
      <c r="N98">
        <f t="shared" si="9"/>
        <v>61.61445763782001</v>
      </c>
      <c r="O98">
        <f t="shared" si="9"/>
        <v>55.762629402864292</v>
      </c>
      <c r="P98">
        <f t="shared" si="9"/>
        <v>94.419767230456785</v>
      </c>
      <c r="Q98">
        <f t="shared" si="9"/>
        <v>89.245993623228955</v>
      </c>
      <c r="R98">
        <f t="shared" si="9"/>
        <v>81.753522490454387</v>
      </c>
      <c r="S98">
        <f t="shared" si="9"/>
        <v>64.794258983267866</v>
      </c>
      <c r="T98">
        <f t="shared" si="9"/>
        <v>85.467014456977168</v>
      </c>
      <c r="U98">
        <f t="shared" si="9"/>
        <v>56.702349106685269</v>
      </c>
      <c r="V98">
        <f t="shared" si="9"/>
        <v>66.596260813884314</v>
      </c>
      <c r="W98">
        <f t="shared" si="9"/>
        <v>50.422532613556257</v>
      </c>
      <c r="X98">
        <f t="shared" si="9"/>
        <v>47.864669045047584</v>
      </c>
      <c r="Y98">
        <f t="shared" si="9"/>
        <v>69.656554794541805</v>
      </c>
      <c r="Z98">
        <f t="shared" si="9"/>
        <v>51.612235382248564</v>
      </c>
      <c r="AA98">
        <f t="shared" si="9"/>
        <v>55.553967098773931</v>
      </c>
      <c r="AB98">
        <f t="shared" si="9"/>
        <v>77.985960101531035</v>
      </c>
      <c r="AC98">
        <f t="shared" si="9"/>
        <v>70.897930036586516</v>
      </c>
      <c r="AD98">
        <f t="shared" si="9"/>
        <v>46.972806316772704</v>
      </c>
      <c r="AE98">
        <f t="shared" si="9"/>
        <v>43.651685916810948</v>
      </c>
      <c r="AF98">
        <f t="shared" si="9"/>
        <v>79.897771491986518</v>
      </c>
      <c r="AG98">
        <f t="shared" si="9"/>
        <v>76.309098447253263</v>
      </c>
      <c r="AH98">
        <f t="shared" si="9"/>
        <v>52.963098136189608</v>
      </c>
      <c r="AI98">
        <f t="shared" si="9"/>
        <v>39.722780382621039</v>
      </c>
      <c r="AJ98">
        <f t="shared" si="9"/>
        <v>78.360040017925371</v>
      </c>
      <c r="AK98">
        <f t="shared" si="9"/>
        <v>75.949174511228691</v>
      </c>
      <c r="AL98">
        <f t="shared" si="7"/>
        <v>144553.57799999998</v>
      </c>
      <c r="AM98">
        <f>(AL98/AL94)*100</f>
        <v>15.104658271025153</v>
      </c>
    </row>
    <row r="99" spans="1:39">
      <c r="A99" s="100" t="s">
        <v>122</v>
      </c>
      <c r="C99">
        <f t="shared" ref="C99:AK99" si="10">(SUMIF($A$11:$A$92,$A$99,C11:C92)/$AL$99)</f>
        <v>86.855414749781929</v>
      </c>
      <c r="D99">
        <f t="shared" si="10"/>
        <v>89.344094145049866</v>
      </c>
      <c r="E99">
        <f t="shared" si="10"/>
        <v>68.694980900022372</v>
      </c>
      <c r="F99">
        <f t="shared" si="10"/>
        <v>57.173462227689292</v>
      </c>
      <c r="G99">
        <f t="shared" si="10"/>
        <v>59.116908800955287</v>
      </c>
      <c r="H99">
        <f t="shared" si="10"/>
        <v>60.067998641601491</v>
      </c>
      <c r="I99">
        <f t="shared" si="10"/>
        <v>69.598060166688356</v>
      </c>
      <c r="J99">
        <f t="shared" si="10"/>
        <v>79.273088520262959</v>
      </c>
      <c r="K99">
        <f t="shared" si="10"/>
        <v>74.26305794684535</v>
      </c>
      <c r="L99">
        <f t="shared" si="10"/>
        <v>76.297028728061647</v>
      </c>
      <c r="M99">
        <f t="shared" si="10"/>
        <v>50.142314660505839</v>
      </c>
      <c r="N99">
        <f t="shared" si="10"/>
        <v>61.497355758091771</v>
      </c>
      <c r="O99">
        <f t="shared" si="10"/>
        <v>52.169895289980616</v>
      </c>
      <c r="P99">
        <f t="shared" si="10"/>
        <v>95.333273144311676</v>
      </c>
      <c r="Q99">
        <f t="shared" si="10"/>
        <v>80.982310620873179</v>
      </c>
      <c r="R99">
        <f t="shared" si="10"/>
        <v>82.437123201777752</v>
      </c>
      <c r="S99">
        <f t="shared" si="10"/>
        <v>44.648819278895473</v>
      </c>
      <c r="T99">
        <f t="shared" si="10"/>
        <v>66.894041718562377</v>
      </c>
      <c r="U99">
        <f t="shared" si="10"/>
        <v>69.128771605351844</v>
      </c>
      <c r="V99">
        <f t="shared" si="10"/>
        <v>54.166855410149012</v>
      </c>
      <c r="W99">
        <f t="shared" si="10"/>
        <v>49.882110563847696</v>
      </c>
      <c r="X99">
        <f t="shared" si="10"/>
        <v>45.588181843308959</v>
      </c>
      <c r="Y99">
        <f t="shared" si="10"/>
        <v>70.687715768393772</v>
      </c>
      <c r="Z99">
        <f t="shared" si="10"/>
        <v>61.49149951222573</v>
      </c>
      <c r="AA99">
        <f t="shared" si="10"/>
        <v>56.960994186574091</v>
      </c>
      <c r="AB99">
        <f t="shared" si="10"/>
        <v>80.839628508730613</v>
      </c>
      <c r="AC99">
        <f t="shared" si="10"/>
        <v>60.804104925950185</v>
      </c>
      <c r="AD99">
        <f t="shared" si="10"/>
        <v>41.046331020420538</v>
      </c>
      <c r="AE99">
        <f t="shared" si="10"/>
        <v>54.463499861624101</v>
      </c>
      <c r="AF99">
        <f t="shared" si="10"/>
        <v>75.944143139463989</v>
      </c>
      <c r="AG99">
        <f t="shared" si="10"/>
        <v>80.90841593056237</v>
      </c>
      <c r="AH99">
        <f t="shared" si="10"/>
        <v>55.283459494967474</v>
      </c>
      <c r="AI99">
        <f t="shared" si="10"/>
        <v>46.488833128931027</v>
      </c>
      <c r="AJ99">
        <f t="shared" si="10"/>
        <v>67.78929690845645</v>
      </c>
      <c r="AK99">
        <f t="shared" si="10"/>
        <v>47.857784458389773</v>
      </c>
      <c r="AL99">
        <f t="shared" si="7"/>
        <v>76658.570000000007</v>
      </c>
      <c r="AM99">
        <f>(AL99/AL94)*100</f>
        <v>8.0101891590359742</v>
      </c>
    </row>
    <row r="100" spans="1:39">
      <c r="A100" s="100" t="s">
        <v>110</v>
      </c>
      <c r="C100">
        <f t="shared" ref="C100:AK100" si="11">(SUMIF($A$11:$A$92,$A$100,C11:C92)/$AL$100)</f>
        <v>91.96113953801067</v>
      </c>
      <c r="D100">
        <f t="shared" si="11"/>
        <v>80.118180021854045</v>
      </c>
      <c r="E100">
        <f t="shared" si="11"/>
        <v>79.167126502194662</v>
      </c>
      <c r="F100">
        <f t="shared" si="11"/>
        <v>80.875805836875898</v>
      </c>
      <c r="G100">
        <f t="shared" si="11"/>
        <v>77.834936028154559</v>
      </c>
      <c r="H100">
        <f t="shared" si="11"/>
        <v>70.470378943867175</v>
      </c>
      <c r="I100">
        <f t="shared" si="11"/>
        <v>52.569499272766471</v>
      </c>
      <c r="J100">
        <f t="shared" si="11"/>
        <v>85.457354074429261</v>
      </c>
      <c r="K100">
        <f t="shared" si="11"/>
        <v>61.228047476924772</v>
      </c>
      <c r="L100">
        <f t="shared" si="11"/>
        <v>54.120649252075118</v>
      </c>
      <c r="M100">
        <f t="shared" si="11"/>
        <v>51.243454366026526</v>
      </c>
      <c r="N100">
        <f t="shared" si="11"/>
        <v>57.92025684626639</v>
      </c>
      <c r="O100">
        <f t="shared" si="11"/>
        <v>51.295140380907263</v>
      </c>
      <c r="P100">
        <f t="shared" si="11"/>
        <v>98.550777913754303</v>
      </c>
      <c r="Q100">
        <f t="shared" si="11"/>
        <v>81.323365817543632</v>
      </c>
      <c r="R100">
        <f t="shared" si="11"/>
        <v>84.459103104213384</v>
      </c>
      <c r="S100">
        <f t="shared" si="11"/>
        <v>37.519475593263543</v>
      </c>
      <c r="T100">
        <f t="shared" si="11"/>
        <v>80.637168633192971</v>
      </c>
      <c r="U100">
        <f t="shared" si="11"/>
        <v>46.096095373274679</v>
      </c>
      <c r="V100">
        <f t="shared" si="11"/>
        <v>57.952005711909301</v>
      </c>
      <c r="W100">
        <f t="shared" si="11"/>
        <v>60.770308336605517</v>
      </c>
      <c r="X100">
        <f t="shared" si="11"/>
        <v>48.386076928988004</v>
      </c>
      <c r="Y100">
        <f t="shared" si="11"/>
        <v>75.217862502237509</v>
      </c>
      <c r="Z100">
        <f t="shared" si="11"/>
        <v>63.182937138890161</v>
      </c>
      <c r="AA100">
        <f t="shared" si="11"/>
        <v>21.903919127393628</v>
      </c>
      <c r="AB100">
        <f t="shared" si="11"/>
        <v>55.118306260912256</v>
      </c>
      <c r="AC100">
        <f t="shared" si="11"/>
        <v>66.176655925588676</v>
      </c>
      <c r="AD100">
        <f t="shared" si="11"/>
        <v>54.576784609839521</v>
      </c>
      <c r="AE100">
        <f t="shared" si="11"/>
        <v>54.846235344810601</v>
      </c>
      <c r="AF100">
        <f t="shared" si="11"/>
        <v>72.186734015875118</v>
      </c>
      <c r="AG100">
        <f t="shared" si="11"/>
        <v>86.687360300719916</v>
      </c>
      <c r="AH100">
        <f t="shared" si="11"/>
        <v>36.809799733384303</v>
      </c>
      <c r="AI100">
        <f t="shared" si="11"/>
        <v>40.432105472266812</v>
      </c>
      <c r="AJ100">
        <f t="shared" si="11"/>
        <v>53.826258801935801</v>
      </c>
      <c r="AK100">
        <f t="shared" si="11"/>
        <v>64.035865899754086</v>
      </c>
      <c r="AL100">
        <f>SUMIF($A$11:$A$92,A100,$AL$11:$AL$92)</f>
        <v>549861.57000000007</v>
      </c>
      <c r="AM100">
        <f>(AL100/AL94)*100</f>
        <v>57.456005075290349</v>
      </c>
    </row>
    <row r="102" spans="1:39">
      <c r="A102" s="97" t="str">
        <f>VLOOKUP(B102,[1]Region!A:B,2,FALSE)</f>
        <v>EECA</v>
      </c>
      <c r="B102" s="98" t="s">
        <v>117</v>
      </c>
      <c r="C102" s="99">
        <v>100</v>
      </c>
      <c r="D102" s="99">
        <v>100</v>
      </c>
      <c r="E102" s="99">
        <v>100</v>
      </c>
      <c r="F102" s="99">
        <v>100</v>
      </c>
      <c r="G102" s="99">
        <v>93.650793650793645</v>
      </c>
      <c r="H102" s="99">
        <v>86.50793650793652</v>
      </c>
      <c r="I102" s="99">
        <v>100</v>
      </c>
      <c r="J102" s="99">
        <v>100</v>
      </c>
      <c r="K102" s="99">
        <v>100</v>
      </c>
      <c r="L102" s="99" t="s">
        <v>114</v>
      </c>
      <c r="M102" s="99">
        <v>80.158730158730151</v>
      </c>
      <c r="N102" s="99">
        <v>87.301587301587304</v>
      </c>
      <c r="O102" s="99">
        <v>87.301587301587304</v>
      </c>
      <c r="P102" s="99">
        <v>100</v>
      </c>
      <c r="Q102" s="99">
        <v>100</v>
      </c>
      <c r="R102" s="99">
        <v>100</v>
      </c>
      <c r="S102" s="99">
        <v>100</v>
      </c>
      <c r="T102" s="99">
        <v>100</v>
      </c>
      <c r="U102" s="99">
        <v>100</v>
      </c>
      <c r="V102" s="99">
        <v>80.952380952380963</v>
      </c>
      <c r="W102" s="99">
        <v>87.301587301587304</v>
      </c>
      <c r="X102" s="99">
        <v>83.333333333333329</v>
      </c>
      <c r="Y102" s="99">
        <v>71.111111111111114</v>
      </c>
      <c r="Z102" s="99">
        <v>73.015873015873012</v>
      </c>
      <c r="AA102" s="99">
        <v>96.825396825396808</v>
      </c>
      <c r="AB102" s="99" t="s">
        <v>114</v>
      </c>
      <c r="AC102" s="99">
        <v>100</v>
      </c>
      <c r="AD102" s="99">
        <v>84.92063492063491</v>
      </c>
      <c r="AE102" s="99">
        <v>99.206349206349202</v>
      </c>
      <c r="AF102" s="99">
        <v>99.735449735449734</v>
      </c>
      <c r="AG102" s="99">
        <v>100</v>
      </c>
      <c r="AH102" s="99">
        <v>0</v>
      </c>
      <c r="AI102" s="99">
        <v>100</v>
      </c>
      <c r="AJ102" s="99">
        <v>100</v>
      </c>
      <c r="AK102" s="99">
        <v>100</v>
      </c>
    </row>
    <row r="103" spans="1:39">
      <c r="A103" s="97" t="str">
        <f>VLOOKUP(B103,[1]Region!A:B,2,FALSE)</f>
        <v>SSAF-F</v>
      </c>
      <c r="B103" s="98" t="s">
        <v>120</v>
      </c>
      <c r="C103" s="99">
        <v>100</v>
      </c>
      <c r="D103" s="99">
        <v>100</v>
      </c>
      <c r="E103" s="99">
        <v>100</v>
      </c>
      <c r="F103" s="99">
        <v>100</v>
      </c>
      <c r="G103" s="99">
        <v>92.063492063492063</v>
      </c>
      <c r="H103" s="99">
        <v>91.005291005290999</v>
      </c>
      <c r="I103" s="99">
        <v>100</v>
      </c>
      <c r="J103" s="99">
        <v>100</v>
      </c>
      <c r="K103" s="99">
        <v>100</v>
      </c>
      <c r="L103" s="99">
        <v>100</v>
      </c>
      <c r="M103" s="99">
        <v>96.296296296296291</v>
      </c>
      <c r="N103" s="99">
        <v>95.767195767195759</v>
      </c>
      <c r="O103" s="99">
        <v>93.650793650793645</v>
      </c>
      <c r="P103" s="99">
        <v>100</v>
      </c>
      <c r="Q103" s="99">
        <v>100</v>
      </c>
      <c r="R103" s="99">
        <v>100</v>
      </c>
      <c r="S103" s="99">
        <v>100</v>
      </c>
      <c r="T103" s="99">
        <v>100</v>
      </c>
      <c r="U103" s="99">
        <v>100</v>
      </c>
      <c r="V103" s="99">
        <v>88.888888888888886</v>
      </c>
      <c r="W103" s="99">
        <v>91.534391534391517</v>
      </c>
      <c r="X103" s="99">
        <v>93.121693121693127</v>
      </c>
      <c r="Y103" s="99">
        <v>95.767195767195759</v>
      </c>
      <c r="Z103" s="99">
        <v>98.412698412698418</v>
      </c>
      <c r="AA103" s="99">
        <v>97.354497354497354</v>
      </c>
      <c r="AB103" s="99">
        <v>100</v>
      </c>
      <c r="AC103" s="99">
        <v>100</v>
      </c>
      <c r="AD103" s="99">
        <v>94.179894179894177</v>
      </c>
      <c r="AE103" s="99">
        <v>98.67724867724867</v>
      </c>
      <c r="AF103" s="99">
        <v>98.94179894179895</v>
      </c>
      <c r="AG103" s="99">
        <v>100</v>
      </c>
      <c r="AH103" s="99">
        <v>100</v>
      </c>
      <c r="AI103" s="99">
        <v>100</v>
      </c>
      <c r="AJ103" s="99">
        <v>100</v>
      </c>
      <c r="AK103" s="99">
        <v>100</v>
      </c>
    </row>
    <row r="104" spans="1:39">
      <c r="A104" s="97">
        <f>VLOOKUP(B104,[1]Region!A:B,2,FALSE)</f>
        <v>0</v>
      </c>
      <c r="B104" s="98" t="s">
        <v>175</v>
      </c>
      <c r="C104" s="99">
        <v>100</v>
      </c>
      <c r="D104" s="99">
        <v>93.75</v>
      </c>
      <c r="E104" s="99">
        <v>93.333333333333329</v>
      </c>
      <c r="F104" s="99">
        <v>86.666666666666671</v>
      </c>
      <c r="G104" s="99">
        <v>82.962962962962962</v>
      </c>
      <c r="H104" s="99">
        <v>33.333333333333329</v>
      </c>
      <c r="I104" s="99">
        <v>87.5</v>
      </c>
      <c r="J104" s="99">
        <v>93.333333333333329</v>
      </c>
      <c r="K104" s="99">
        <v>80</v>
      </c>
      <c r="L104" s="99">
        <v>47.428571428571431</v>
      </c>
      <c r="M104" s="99">
        <v>57.777777777777779</v>
      </c>
      <c r="N104" s="99">
        <v>55.555555555555557</v>
      </c>
      <c r="O104" s="99">
        <v>46.031746031746032</v>
      </c>
      <c r="P104" s="99">
        <v>100</v>
      </c>
      <c r="Q104" s="99">
        <v>100</v>
      </c>
      <c r="R104" s="99">
        <v>85.714285714285708</v>
      </c>
      <c r="S104" s="99">
        <v>60</v>
      </c>
      <c r="T104" s="99">
        <v>85.714285714285708</v>
      </c>
      <c r="U104" s="99">
        <v>57.142857142857139</v>
      </c>
      <c r="V104" s="99">
        <v>67.460317460317455</v>
      </c>
      <c r="W104" s="99">
        <v>46.825396825396822</v>
      </c>
      <c r="X104" s="99">
        <v>45.238095238095234</v>
      </c>
      <c r="Y104" s="99">
        <v>64.285714285714278</v>
      </c>
      <c r="Z104" s="99">
        <v>65.185185185185176</v>
      </c>
      <c r="AA104" s="99">
        <v>65.873015873015873</v>
      </c>
      <c r="AB104" s="99">
        <v>69.615384615384613</v>
      </c>
      <c r="AC104" s="99">
        <v>52.645502645502646</v>
      </c>
      <c r="AD104" s="99">
        <v>42.222222222222221</v>
      </c>
      <c r="AE104" s="99">
        <v>51.851851851851848</v>
      </c>
      <c r="AF104" s="99">
        <v>85.679012345678998</v>
      </c>
      <c r="AG104" s="99">
        <v>80</v>
      </c>
      <c r="AH104" s="99">
        <v>23.076923076923077</v>
      </c>
      <c r="AI104" s="99">
        <v>6.666666666666667</v>
      </c>
      <c r="AJ104" s="99">
        <v>64.285714285714292</v>
      </c>
      <c r="AK104" s="99">
        <v>80</v>
      </c>
    </row>
    <row r="105" spans="1:39">
      <c r="A105" s="97">
        <f>VLOOKUP(B105,[1]Region!A:B,2,FALSE)</f>
        <v>0</v>
      </c>
      <c r="B105" s="98" t="s">
        <v>176</v>
      </c>
      <c r="C105" s="99">
        <v>90.909090909090907</v>
      </c>
      <c r="D105" s="99">
        <v>100</v>
      </c>
      <c r="E105" s="99">
        <v>100</v>
      </c>
      <c r="F105" s="99">
        <v>100</v>
      </c>
      <c r="G105" s="99">
        <v>87.654320987654316</v>
      </c>
      <c r="H105" s="99">
        <v>53.703703703703695</v>
      </c>
      <c r="I105" s="99">
        <v>84.615384615384613</v>
      </c>
      <c r="J105" s="99">
        <v>81.818181818181827</v>
      </c>
      <c r="K105" s="99">
        <v>72.727272727272734</v>
      </c>
      <c r="L105" s="99" t="s">
        <v>114</v>
      </c>
      <c r="M105" s="99">
        <v>53.703703703703695</v>
      </c>
      <c r="N105" s="99">
        <v>57.575757575757571</v>
      </c>
      <c r="O105" s="99">
        <v>48.484848484848477</v>
      </c>
      <c r="P105" s="99">
        <v>100</v>
      </c>
      <c r="Q105" s="99">
        <v>55.555555555555557</v>
      </c>
      <c r="R105" s="99">
        <v>66.666666666666657</v>
      </c>
      <c r="S105" s="99">
        <v>33.333333333333329</v>
      </c>
      <c r="T105" s="99">
        <v>66.666666666666657</v>
      </c>
      <c r="U105" s="99">
        <v>12.5</v>
      </c>
      <c r="V105" s="99">
        <v>66.666666666666657</v>
      </c>
      <c r="W105" s="99">
        <v>53.535353535353536</v>
      </c>
      <c r="X105" s="99">
        <v>44.444444444444443</v>
      </c>
      <c r="Y105" s="99">
        <v>65.277777777777771</v>
      </c>
      <c r="Z105" s="99">
        <v>65.656565656565661</v>
      </c>
      <c r="AA105" s="99">
        <v>66.666666666666657</v>
      </c>
      <c r="AB105" s="99" t="s">
        <v>114</v>
      </c>
      <c r="AC105" s="99">
        <v>56.092031425364759</v>
      </c>
      <c r="AD105" s="99">
        <v>35.802469135802468</v>
      </c>
      <c r="AE105" s="99">
        <v>41.439393939393938</v>
      </c>
      <c r="AF105" s="99">
        <v>87.474747474747474</v>
      </c>
      <c r="AG105" s="99">
        <v>88.888888888888886</v>
      </c>
      <c r="AH105" s="99">
        <v>44.444444444444443</v>
      </c>
      <c r="AI105" s="99">
        <v>12.5</v>
      </c>
      <c r="AJ105" s="99">
        <v>70</v>
      </c>
      <c r="AK105" s="99">
        <v>80</v>
      </c>
    </row>
    <row r="106" spans="1:39">
      <c r="A106" s="97">
        <f>VLOOKUP(B106,[1]Region!A:B,2,FALSE)</f>
        <v>0</v>
      </c>
      <c r="B106" s="98" t="s">
        <v>178</v>
      </c>
      <c r="C106" s="99">
        <v>100</v>
      </c>
      <c r="D106" s="99">
        <v>100</v>
      </c>
      <c r="E106" s="99">
        <v>100</v>
      </c>
      <c r="F106" s="99">
        <v>76.923076923076934</v>
      </c>
      <c r="G106" s="99">
        <v>56.410256410256402</v>
      </c>
      <c r="H106" s="99">
        <v>35.897435897435898</v>
      </c>
      <c r="I106" s="99">
        <v>69.230769230769226</v>
      </c>
      <c r="J106" s="99">
        <v>92.307692307692307</v>
      </c>
      <c r="K106" s="99">
        <v>46.153846153846153</v>
      </c>
      <c r="L106" s="99">
        <v>32.307692307692307</v>
      </c>
      <c r="M106" s="99">
        <v>49.572649572649574</v>
      </c>
      <c r="N106" s="99">
        <v>39.316239316239312</v>
      </c>
      <c r="O106" s="99">
        <v>41.880341880341881</v>
      </c>
      <c r="P106" s="99">
        <v>100</v>
      </c>
      <c r="Q106" s="99">
        <v>92.307692307692307</v>
      </c>
      <c r="R106" s="99">
        <v>53.846153846153847</v>
      </c>
      <c r="S106" s="99">
        <v>41.666666666666671</v>
      </c>
      <c r="T106" s="99">
        <v>61.53846153846154</v>
      </c>
      <c r="U106" s="99">
        <v>7.6923076923076925</v>
      </c>
      <c r="V106" s="99">
        <v>47.863247863247857</v>
      </c>
      <c r="W106" s="99">
        <v>47.008547008547005</v>
      </c>
      <c r="X106" s="99">
        <v>42.735042735042732</v>
      </c>
      <c r="Y106" s="99">
        <v>76.068376068376068</v>
      </c>
      <c r="Z106" s="99">
        <v>40.170940170940163</v>
      </c>
      <c r="AA106" s="99">
        <v>20.512820512820515</v>
      </c>
      <c r="AB106" s="99">
        <v>65.512820512820525</v>
      </c>
      <c r="AC106" s="99">
        <v>68.034188034188034</v>
      </c>
      <c r="AD106" s="99">
        <v>49.074074074074076</v>
      </c>
      <c r="AE106" s="99">
        <v>31.196581196581192</v>
      </c>
      <c r="AF106" s="99">
        <v>69.658119658119659</v>
      </c>
      <c r="AG106" s="99">
        <v>76.923076923076934</v>
      </c>
      <c r="AH106" s="99">
        <v>15.384615384615385</v>
      </c>
      <c r="AI106" s="99">
        <v>15.384615384615385</v>
      </c>
      <c r="AJ106" s="99">
        <v>38.461538461538467</v>
      </c>
      <c r="AK106" s="99">
        <v>76.923076923076934</v>
      </c>
    </row>
    <row r="107" spans="1:39">
      <c r="A107" s="97">
        <f>VLOOKUP(B107,[1]Region!A:B,2,FALSE)</f>
        <v>0</v>
      </c>
      <c r="B107" s="98" t="s">
        <v>179</v>
      </c>
      <c r="C107" s="99">
        <v>92.307692307692307</v>
      </c>
      <c r="D107" s="99">
        <v>92.307692307692307</v>
      </c>
      <c r="E107" s="99">
        <v>92.307692307692307</v>
      </c>
      <c r="F107" s="99">
        <v>84.615384615384613</v>
      </c>
      <c r="G107" s="99">
        <v>42.735042735042732</v>
      </c>
      <c r="H107" s="99">
        <v>30.769230769230766</v>
      </c>
      <c r="I107" s="99">
        <v>69.230769230769226</v>
      </c>
      <c r="J107" s="99">
        <v>38.461538461538467</v>
      </c>
      <c r="K107" s="99">
        <v>53.846153846153847</v>
      </c>
      <c r="L107" s="99">
        <v>20</v>
      </c>
      <c r="M107" s="99">
        <v>37.606837606837608</v>
      </c>
      <c r="N107" s="99">
        <v>24.786324786324787</v>
      </c>
      <c r="O107" s="99">
        <v>18.803418803418804</v>
      </c>
      <c r="P107" s="99">
        <v>92.307692307692307</v>
      </c>
      <c r="Q107" s="99">
        <v>53.846153846153847</v>
      </c>
      <c r="R107" s="99">
        <v>30.76923076923077</v>
      </c>
      <c r="S107" s="99">
        <v>23.076923076923077</v>
      </c>
      <c r="T107" s="99">
        <v>53.846153846153847</v>
      </c>
      <c r="U107" s="99">
        <v>7.6923076923076925</v>
      </c>
      <c r="V107" s="99">
        <v>31.623931623931625</v>
      </c>
      <c r="W107" s="99">
        <v>38.46153846153846</v>
      </c>
      <c r="X107" s="99">
        <v>34.18803418803418</v>
      </c>
      <c r="Y107" s="99">
        <v>74.358974358974365</v>
      </c>
      <c r="Z107" s="99">
        <v>30.769230769230766</v>
      </c>
      <c r="AA107" s="99">
        <v>11.965811965811968</v>
      </c>
      <c r="AB107" s="99">
        <v>53.846153846153847</v>
      </c>
      <c r="AC107" s="99">
        <v>69.572649572649567</v>
      </c>
      <c r="AD107" s="99">
        <v>31.623931623931625</v>
      </c>
      <c r="AE107" s="99">
        <v>15.74074074074074</v>
      </c>
      <c r="AF107" s="99">
        <v>40.455840455840452</v>
      </c>
      <c r="AG107" s="99">
        <v>46.153846153846153</v>
      </c>
      <c r="AH107" s="99">
        <v>15.384615384615385</v>
      </c>
      <c r="AI107" s="99">
        <v>0</v>
      </c>
      <c r="AJ107" s="99">
        <v>23.076923076923077</v>
      </c>
      <c r="AK107" s="99">
        <v>53.846153846153847</v>
      </c>
    </row>
    <row r="108" spans="1:39">
      <c r="A108" s="97">
        <f>VLOOKUP(B108,[1]Region!A:B,2,FALSE)</f>
        <v>0</v>
      </c>
      <c r="B108" s="98" t="s">
        <v>180</v>
      </c>
      <c r="C108" s="99">
        <v>91.666666666666657</v>
      </c>
      <c r="D108" s="99">
        <v>100</v>
      </c>
      <c r="E108" s="99">
        <v>91.666666666666657</v>
      </c>
      <c r="F108" s="99">
        <v>75</v>
      </c>
      <c r="G108" s="99">
        <v>55.555555555555557</v>
      </c>
      <c r="H108" s="99">
        <v>43.518518518518519</v>
      </c>
      <c r="I108" s="99">
        <v>81.818181818181827</v>
      </c>
      <c r="J108" s="99">
        <v>63.636363636363633</v>
      </c>
      <c r="K108" s="99">
        <v>33.333333333333329</v>
      </c>
      <c r="L108" s="99">
        <v>23.333333333333332</v>
      </c>
      <c r="M108" s="99">
        <v>45.370370370370367</v>
      </c>
      <c r="N108" s="99">
        <v>39.81481481481481</v>
      </c>
      <c r="O108" s="99">
        <v>45.454545454545453</v>
      </c>
      <c r="P108" s="99">
        <v>83.333333333333343</v>
      </c>
      <c r="Q108" s="99">
        <v>91.666666666666657</v>
      </c>
      <c r="R108" s="99">
        <v>50</v>
      </c>
      <c r="S108" s="99">
        <v>33.333333333333329</v>
      </c>
      <c r="T108" s="99">
        <v>41.666666666666671</v>
      </c>
      <c r="U108" s="99">
        <v>16.666666666666664</v>
      </c>
      <c r="V108" s="99">
        <v>50.925925925925924</v>
      </c>
      <c r="W108" s="99">
        <v>61.111111111111107</v>
      </c>
      <c r="X108" s="99">
        <v>45.370370370370367</v>
      </c>
      <c r="Y108" s="99">
        <v>79.629629629629619</v>
      </c>
      <c r="Z108" s="99">
        <v>54.545454545454547</v>
      </c>
      <c r="AA108" s="99">
        <v>29.292929292929291</v>
      </c>
      <c r="AB108" s="99">
        <v>48.333333333333329</v>
      </c>
      <c r="AC108" s="99">
        <v>62.592592592592595</v>
      </c>
      <c r="AD108" s="99">
        <v>49.074074074074076</v>
      </c>
      <c r="AE108" s="99">
        <v>38.657407407407405</v>
      </c>
      <c r="AF108" s="99">
        <v>68.827160493827151</v>
      </c>
      <c r="AG108" s="99">
        <v>50</v>
      </c>
      <c r="AH108" s="99">
        <v>25</v>
      </c>
      <c r="AI108" s="99">
        <v>16.666666666666664</v>
      </c>
      <c r="AJ108" s="99">
        <v>33.333333333333329</v>
      </c>
      <c r="AK108" s="99">
        <v>50</v>
      </c>
    </row>
    <row r="109" spans="1:39">
      <c r="A109" s="97">
        <f>VLOOKUP(B109,[1]Region!A:B,2,FALSE)</f>
        <v>0</v>
      </c>
      <c r="B109" s="98" t="s">
        <v>181</v>
      </c>
      <c r="C109" s="99">
        <v>100</v>
      </c>
      <c r="D109" s="99">
        <v>100</v>
      </c>
      <c r="E109" s="99">
        <v>92.857142857142861</v>
      </c>
      <c r="F109" s="99">
        <v>85.714285714285708</v>
      </c>
      <c r="G109" s="99">
        <v>70.634920634920633</v>
      </c>
      <c r="H109" s="99">
        <v>46.825396825396822</v>
      </c>
      <c r="I109" s="99">
        <v>64.285714285714292</v>
      </c>
      <c r="J109" s="99">
        <v>57.142857142857139</v>
      </c>
      <c r="K109" s="99">
        <v>57.142857142857139</v>
      </c>
      <c r="L109" s="99">
        <v>32.857142857142854</v>
      </c>
      <c r="M109" s="99">
        <v>41.269841269841272</v>
      </c>
      <c r="N109" s="99">
        <v>28.571428571428573</v>
      </c>
      <c r="O109" s="99">
        <v>38.888888888888886</v>
      </c>
      <c r="P109" s="99">
        <v>100</v>
      </c>
      <c r="Q109" s="99">
        <v>84.615384615384613</v>
      </c>
      <c r="R109" s="99">
        <v>61.53846153846154</v>
      </c>
      <c r="S109" s="99">
        <v>50</v>
      </c>
      <c r="T109" s="99">
        <v>38.461538461538467</v>
      </c>
      <c r="U109" s="99">
        <v>8.3333333333333321</v>
      </c>
      <c r="V109" s="99">
        <v>57.936507936507937</v>
      </c>
      <c r="W109" s="99">
        <v>52.38095238095238</v>
      </c>
      <c r="X109" s="99">
        <v>38.095238095238095</v>
      </c>
      <c r="Y109" s="99">
        <v>80.952380952380963</v>
      </c>
      <c r="Z109" s="99">
        <v>46.031746031746032</v>
      </c>
      <c r="AA109" s="99">
        <v>36.507936507936506</v>
      </c>
      <c r="AB109" s="99">
        <v>49.450549450549445</v>
      </c>
      <c r="AC109" s="99">
        <v>62.063492063492063</v>
      </c>
      <c r="AD109" s="99">
        <v>42.857142857142854</v>
      </c>
      <c r="AE109" s="99">
        <v>41.86507936507936</v>
      </c>
      <c r="AF109" s="99">
        <v>72.486772486772495</v>
      </c>
      <c r="AG109" s="99">
        <v>64.285714285714292</v>
      </c>
      <c r="AH109" s="99">
        <v>23.076923076923077</v>
      </c>
      <c r="AI109" s="99">
        <v>25</v>
      </c>
      <c r="AJ109" s="99">
        <v>42.857142857142854</v>
      </c>
      <c r="AK109" s="99">
        <v>58.333333333333336</v>
      </c>
    </row>
    <row r="110" spans="1:39">
      <c r="A110" s="97">
        <f>VLOOKUP(B110,[1]Region!A:B,2,FALSE)</f>
        <v>0</v>
      </c>
      <c r="B110" s="98" t="s">
        <v>198</v>
      </c>
      <c r="C110" s="99" t="s">
        <v>114</v>
      </c>
      <c r="D110" s="99" t="s">
        <v>114</v>
      </c>
      <c r="E110" s="99" t="s">
        <v>114</v>
      </c>
      <c r="F110" s="99" t="s">
        <v>114</v>
      </c>
      <c r="G110" s="99" t="s">
        <v>114</v>
      </c>
      <c r="H110" s="99" t="s">
        <v>114</v>
      </c>
      <c r="I110" s="99" t="s">
        <v>114</v>
      </c>
      <c r="J110" s="99" t="s">
        <v>114</v>
      </c>
      <c r="K110" s="99" t="s">
        <v>114</v>
      </c>
      <c r="L110" s="99" t="s">
        <v>114</v>
      </c>
      <c r="M110" s="99" t="s">
        <v>114</v>
      </c>
      <c r="N110" s="99" t="s">
        <v>114</v>
      </c>
      <c r="O110" s="99" t="s">
        <v>114</v>
      </c>
      <c r="P110" s="99" t="s">
        <v>114</v>
      </c>
      <c r="Q110" s="99" t="s">
        <v>114</v>
      </c>
      <c r="R110" s="99" t="s">
        <v>114</v>
      </c>
      <c r="S110" s="99" t="s">
        <v>114</v>
      </c>
      <c r="T110" s="99" t="s">
        <v>114</v>
      </c>
      <c r="U110" s="99" t="s">
        <v>114</v>
      </c>
      <c r="V110" s="99" t="s">
        <v>114</v>
      </c>
      <c r="W110" s="99" t="s">
        <v>114</v>
      </c>
      <c r="X110" s="99" t="s">
        <v>114</v>
      </c>
      <c r="Y110" s="99" t="s">
        <v>114</v>
      </c>
      <c r="Z110" s="99" t="s">
        <v>114</v>
      </c>
      <c r="AA110" s="99" t="s">
        <v>114</v>
      </c>
      <c r="AB110" s="99" t="s">
        <v>114</v>
      </c>
      <c r="AC110" s="99" t="s">
        <v>114</v>
      </c>
      <c r="AD110" s="99" t="s">
        <v>114</v>
      </c>
      <c r="AE110" s="99" t="s">
        <v>114</v>
      </c>
      <c r="AF110" s="99" t="s">
        <v>114</v>
      </c>
      <c r="AG110" s="99" t="s">
        <v>114</v>
      </c>
      <c r="AH110" s="99" t="s">
        <v>114</v>
      </c>
      <c r="AI110" s="99" t="s">
        <v>114</v>
      </c>
      <c r="AJ110" s="99" t="s">
        <v>114</v>
      </c>
      <c r="AK110" s="99" t="s">
        <v>114</v>
      </c>
    </row>
    <row r="111" spans="1:39">
      <c r="A111" s="97" t="str">
        <f>VLOOKUP(B111,[1]Region!A:B,2,FALSE)</f>
        <v>ASIA</v>
      </c>
      <c r="B111" s="98" t="s">
        <v>149</v>
      </c>
      <c r="C111" s="99" t="s">
        <v>114</v>
      </c>
      <c r="D111" s="99" t="s">
        <v>114</v>
      </c>
      <c r="E111" s="99" t="s">
        <v>114</v>
      </c>
      <c r="F111" s="99" t="s">
        <v>114</v>
      </c>
      <c r="G111" s="99" t="s">
        <v>114</v>
      </c>
      <c r="H111" s="99" t="s">
        <v>114</v>
      </c>
      <c r="I111" s="99" t="s">
        <v>114</v>
      </c>
      <c r="J111" s="99" t="s">
        <v>114</v>
      </c>
      <c r="K111" s="99" t="s">
        <v>114</v>
      </c>
      <c r="L111" s="99" t="s">
        <v>114</v>
      </c>
      <c r="M111" s="99" t="s">
        <v>114</v>
      </c>
      <c r="N111" s="99" t="s">
        <v>114</v>
      </c>
      <c r="O111" s="99" t="s">
        <v>114</v>
      </c>
      <c r="P111" s="99" t="s">
        <v>114</v>
      </c>
      <c r="Q111" s="99" t="s">
        <v>114</v>
      </c>
      <c r="R111" s="99" t="s">
        <v>114</v>
      </c>
      <c r="S111" s="99" t="s">
        <v>114</v>
      </c>
      <c r="T111" s="99" t="s">
        <v>114</v>
      </c>
      <c r="U111" s="99" t="s">
        <v>114</v>
      </c>
      <c r="V111" s="99" t="s">
        <v>114</v>
      </c>
      <c r="W111" s="99" t="s">
        <v>114</v>
      </c>
      <c r="X111" s="99" t="s">
        <v>114</v>
      </c>
      <c r="Y111" s="99" t="s">
        <v>114</v>
      </c>
      <c r="Z111" s="99" t="s">
        <v>114</v>
      </c>
      <c r="AA111" s="99" t="s">
        <v>114</v>
      </c>
      <c r="AB111" s="99" t="s">
        <v>114</v>
      </c>
      <c r="AC111" s="99" t="s">
        <v>114</v>
      </c>
      <c r="AD111" s="99" t="s">
        <v>114</v>
      </c>
      <c r="AE111" s="99" t="s">
        <v>114</v>
      </c>
      <c r="AF111" s="99" t="s">
        <v>114</v>
      </c>
      <c r="AG111" s="99" t="s">
        <v>114</v>
      </c>
      <c r="AH111" s="99" t="s">
        <v>114</v>
      </c>
      <c r="AI111" s="99" t="s">
        <v>114</v>
      </c>
      <c r="AJ111" s="99" t="s">
        <v>114</v>
      </c>
      <c r="AK111" s="99" t="s">
        <v>114</v>
      </c>
    </row>
    <row r="112" spans="1:39">
      <c r="A112" s="97" t="s">
        <v>112</v>
      </c>
      <c r="B112" s="98" t="s">
        <v>113</v>
      </c>
      <c r="C112" s="99" t="s">
        <v>114</v>
      </c>
      <c r="D112" s="99" t="s">
        <v>114</v>
      </c>
      <c r="E112" s="99" t="s">
        <v>114</v>
      </c>
      <c r="F112" s="99" t="s">
        <v>114</v>
      </c>
      <c r="G112" s="99" t="s">
        <v>114</v>
      </c>
      <c r="H112" s="99" t="s">
        <v>114</v>
      </c>
      <c r="I112" s="99" t="s">
        <v>114</v>
      </c>
      <c r="J112" s="99" t="s">
        <v>114</v>
      </c>
      <c r="K112" s="99" t="s">
        <v>114</v>
      </c>
      <c r="L112" s="99" t="s">
        <v>114</v>
      </c>
      <c r="M112" s="99" t="s">
        <v>114</v>
      </c>
      <c r="N112" s="99" t="s">
        <v>114</v>
      </c>
      <c r="O112" s="99" t="s">
        <v>114</v>
      </c>
      <c r="P112" s="99" t="s">
        <v>114</v>
      </c>
      <c r="Q112" s="99" t="s">
        <v>114</v>
      </c>
      <c r="R112" s="99" t="s">
        <v>114</v>
      </c>
      <c r="S112" s="99" t="s">
        <v>114</v>
      </c>
      <c r="T112" s="99" t="s">
        <v>114</v>
      </c>
      <c r="U112" s="99" t="s">
        <v>114</v>
      </c>
      <c r="V112" s="99" t="s">
        <v>114</v>
      </c>
      <c r="W112" s="99" t="s">
        <v>114</v>
      </c>
      <c r="X112" s="99" t="s">
        <v>114</v>
      </c>
      <c r="Y112" s="99" t="s">
        <v>114</v>
      </c>
      <c r="Z112" s="99" t="s">
        <v>114</v>
      </c>
      <c r="AA112" s="99" t="s">
        <v>114</v>
      </c>
      <c r="AB112" s="99" t="s">
        <v>114</v>
      </c>
      <c r="AC112" s="99" t="s">
        <v>114</v>
      </c>
      <c r="AD112" s="99" t="s">
        <v>114</v>
      </c>
      <c r="AE112" s="99" t="s">
        <v>114</v>
      </c>
      <c r="AF112" s="99" t="s">
        <v>114</v>
      </c>
      <c r="AG112" s="99" t="s">
        <v>114</v>
      </c>
      <c r="AH112" s="99" t="s">
        <v>114</v>
      </c>
      <c r="AI112" s="99" t="s">
        <v>114</v>
      </c>
      <c r="AJ112" s="99" t="s">
        <v>114</v>
      </c>
      <c r="AK112" s="99" t="s">
        <v>114</v>
      </c>
    </row>
    <row r="113" spans="1:37">
      <c r="A113" s="97" t="s">
        <v>127</v>
      </c>
      <c r="B113" s="98" t="s">
        <v>195</v>
      </c>
      <c r="C113" s="99" t="s">
        <v>114</v>
      </c>
      <c r="D113" s="99" t="s">
        <v>114</v>
      </c>
      <c r="E113" s="99" t="s">
        <v>114</v>
      </c>
      <c r="F113" s="99" t="s">
        <v>114</v>
      </c>
      <c r="G113" s="99" t="s">
        <v>114</v>
      </c>
      <c r="H113" s="99" t="s">
        <v>114</v>
      </c>
      <c r="I113" s="99" t="s">
        <v>114</v>
      </c>
      <c r="J113" s="99" t="s">
        <v>114</v>
      </c>
      <c r="K113" s="99" t="s">
        <v>114</v>
      </c>
      <c r="L113" s="99" t="s">
        <v>114</v>
      </c>
      <c r="M113" s="99" t="s">
        <v>114</v>
      </c>
      <c r="N113" s="99" t="s">
        <v>114</v>
      </c>
      <c r="O113" s="99" t="s">
        <v>114</v>
      </c>
      <c r="P113" s="99" t="s">
        <v>114</v>
      </c>
      <c r="Q113" s="99" t="s">
        <v>114</v>
      </c>
      <c r="R113" s="99" t="s">
        <v>114</v>
      </c>
      <c r="S113" s="99" t="s">
        <v>114</v>
      </c>
      <c r="T113" s="99" t="s">
        <v>114</v>
      </c>
      <c r="U113" s="99" t="s">
        <v>114</v>
      </c>
      <c r="V113" s="99" t="s">
        <v>114</v>
      </c>
      <c r="W113" s="99" t="s">
        <v>114</v>
      </c>
      <c r="X113" s="99" t="s">
        <v>114</v>
      </c>
      <c r="Y113" s="99" t="s">
        <v>114</v>
      </c>
      <c r="Z113" s="99" t="s">
        <v>114</v>
      </c>
      <c r="AA113" s="99" t="s">
        <v>114</v>
      </c>
      <c r="AB113" s="99" t="s">
        <v>114</v>
      </c>
      <c r="AC113" s="99" t="s">
        <v>114</v>
      </c>
      <c r="AD113" s="99" t="s">
        <v>114</v>
      </c>
      <c r="AE113" s="99" t="s">
        <v>114</v>
      </c>
      <c r="AF113" s="99" t="s">
        <v>114</v>
      </c>
      <c r="AG113" s="99" t="s">
        <v>114</v>
      </c>
      <c r="AH113" s="99" t="s">
        <v>114</v>
      </c>
      <c r="AI113" s="99" t="s">
        <v>114</v>
      </c>
      <c r="AJ113" s="99" t="s">
        <v>114</v>
      </c>
      <c r="AK113" s="99" t="s">
        <v>114</v>
      </c>
    </row>
    <row r="114" spans="1:37">
      <c r="A114" s="97" t="s">
        <v>110</v>
      </c>
      <c r="B114" s="98" t="s">
        <v>202</v>
      </c>
      <c r="C114" s="99" t="s">
        <v>114</v>
      </c>
      <c r="D114" s="99" t="s">
        <v>114</v>
      </c>
      <c r="E114" s="99" t="s">
        <v>114</v>
      </c>
      <c r="F114" s="99" t="s">
        <v>114</v>
      </c>
      <c r="G114" s="99" t="s">
        <v>114</v>
      </c>
      <c r="H114" s="99" t="s">
        <v>114</v>
      </c>
      <c r="I114" s="99" t="s">
        <v>114</v>
      </c>
      <c r="J114" s="99" t="s">
        <v>114</v>
      </c>
      <c r="K114" s="99" t="s">
        <v>114</v>
      </c>
      <c r="L114" s="99" t="s">
        <v>114</v>
      </c>
      <c r="M114" s="99" t="s">
        <v>114</v>
      </c>
      <c r="N114" s="99" t="s">
        <v>114</v>
      </c>
      <c r="O114" s="99" t="s">
        <v>114</v>
      </c>
      <c r="P114" s="99" t="s">
        <v>114</v>
      </c>
      <c r="Q114" s="99" t="s">
        <v>114</v>
      </c>
      <c r="R114" s="99" t="s">
        <v>114</v>
      </c>
      <c r="S114" s="99" t="s">
        <v>114</v>
      </c>
      <c r="T114" s="99" t="s">
        <v>114</v>
      </c>
      <c r="U114" s="99" t="s">
        <v>114</v>
      </c>
      <c r="V114" s="99" t="s">
        <v>114</v>
      </c>
      <c r="W114" s="99" t="s">
        <v>114</v>
      </c>
      <c r="X114" s="99" t="s">
        <v>114</v>
      </c>
      <c r="Y114" s="99" t="s">
        <v>114</v>
      </c>
      <c r="Z114" s="99" t="s">
        <v>114</v>
      </c>
      <c r="AA114" s="99" t="s">
        <v>114</v>
      </c>
      <c r="AB114" s="99" t="s">
        <v>114</v>
      </c>
      <c r="AC114" s="99" t="s">
        <v>114</v>
      </c>
      <c r="AD114" s="99" t="s">
        <v>114</v>
      </c>
      <c r="AE114" s="99" t="s">
        <v>114</v>
      </c>
      <c r="AF114" s="99" t="s">
        <v>114</v>
      </c>
      <c r="AG114" s="99" t="s">
        <v>114</v>
      </c>
      <c r="AH114" s="99" t="s">
        <v>114</v>
      </c>
      <c r="AI114" s="99" t="s">
        <v>114</v>
      </c>
      <c r="AJ114" s="99" t="s">
        <v>114</v>
      </c>
      <c r="AK114" s="99" t="s">
        <v>114</v>
      </c>
    </row>
  </sheetData>
  <mergeCells count="1">
    <mergeCell ref="Y5:AA5"/>
  </mergeCells>
  <conditionalFormatting sqref="C94:AK94 AM94">
    <cfRule type="colorScale" priority="7">
      <colorScale>
        <cfvo type="min"/>
        <cfvo type="percentile" val="50"/>
        <cfvo type="max"/>
        <color rgb="FFF8696B"/>
        <color rgb="FFFFEB84"/>
        <color rgb="FF63BE7B"/>
      </colorScale>
    </cfRule>
  </conditionalFormatting>
  <conditionalFormatting sqref="C95:AK95">
    <cfRule type="colorScale" priority="6">
      <colorScale>
        <cfvo type="min"/>
        <cfvo type="percentile" val="50"/>
        <cfvo type="max"/>
        <color rgb="FFF8696B"/>
        <color rgb="FFFFEB84"/>
        <color rgb="FF63BE7B"/>
      </colorScale>
    </cfRule>
  </conditionalFormatting>
  <conditionalFormatting sqref="C96:AK96">
    <cfRule type="colorScale" priority="5">
      <colorScale>
        <cfvo type="min"/>
        <cfvo type="percentile" val="50"/>
        <cfvo type="max"/>
        <color rgb="FFF8696B"/>
        <color rgb="FFFFEB84"/>
        <color rgb="FF63BE7B"/>
      </colorScale>
    </cfRule>
  </conditionalFormatting>
  <conditionalFormatting sqref="C97:AK97">
    <cfRule type="colorScale" priority="4">
      <colorScale>
        <cfvo type="min"/>
        <cfvo type="percentile" val="50"/>
        <cfvo type="max"/>
        <color rgb="FFF8696B"/>
        <color rgb="FFFFEB84"/>
        <color rgb="FF63BE7B"/>
      </colorScale>
    </cfRule>
  </conditionalFormatting>
  <conditionalFormatting sqref="C98:AK98">
    <cfRule type="colorScale" priority="3">
      <colorScale>
        <cfvo type="min"/>
        <cfvo type="percentile" val="50"/>
        <cfvo type="max"/>
        <color rgb="FFF8696B"/>
        <color rgb="FFFFEB84"/>
        <color rgb="FF63BE7B"/>
      </colorScale>
    </cfRule>
  </conditionalFormatting>
  <conditionalFormatting sqref="C99:AK99">
    <cfRule type="colorScale" priority="2">
      <colorScale>
        <cfvo type="min"/>
        <cfvo type="percentile" val="50"/>
        <cfvo type="max"/>
        <color rgb="FFF8696B"/>
        <color rgb="FFFFEB84"/>
        <color rgb="FF63BE7B"/>
      </colorScale>
    </cfRule>
  </conditionalFormatting>
  <conditionalFormatting sqref="C100:AK100">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C137-8CAC-4D42-95EB-A96ACF4C9E66}">
  <dimension ref="A1:AL154"/>
  <sheetViews>
    <sheetView zoomScale="60" zoomScaleNormal="60" workbookViewId="0">
      <selection activeCell="AL11" sqref="AL11:AL81"/>
    </sheetView>
  </sheetViews>
  <sheetFormatPr defaultRowHeight="14.5"/>
  <cols>
    <col min="1" max="1" width="15.81640625" bestFit="1" customWidth="1"/>
    <col min="2" max="2" width="42.81640625" bestFit="1" customWidth="1"/>
    <col min="3" max="3" width="9.81640625" bestFit="1" customWidth="1"/>
  </cols>
  <sheetData>
    <row r="1" spans="1:38">
      <c r="A1" s="1"/>
      <c r="B1" t="s">
        <v>0</v>
      </c>
      <c r="C1" t="s">
        <v>1</v>
      </c>
      <c r="D1" t="s">
        <v>1</v>
      </c>
      <c r="E1" t="s">
        <v>1</v>
      </c>
      <c r="F1" t="s">
        <v>1</v>
      </c>
      <c r="G1" t="s">
        <v>1</v>
      </c>
      <c r="H1" t="s">
        <v>1</v>
      </c>
      <c r="I1" t="s">
        <v>1</v>
      </c>
      <c r="J1" t="s">
        <v>1</v>
      </c>
      <c r="K1" t="s">
        <v>1</v>
      </c>
      <c r="M1" t="s">
        <v>1</v>
      </c>
      <c r="N1" t="s">
        <v>1</v>
      </c>
      <c r="O1" t="s">
        <v>1</v>
      </c>
      <c r="P1" t="s">
        <v>1</v>
      </c>
      <c r="Q1" t="s">
        <v>1</v>
      </c>
      <c r="R1" t="s">
        <v>1</v>
      </c>
      <c r="S1" t="s">
        <v>1</v>
      </c>
      <c r="T1" t="s">
        <v>1</v>
      </c>
      <c r="U1" t="s">
        <v>1</v>
      </c>
      <c r="V1" t="s">
        <v>1</v>
      </c>
      <c r="W1" t="s">
        <v>1</v>
      </c>
      <c r="X1" t="s">
        <v>1</v>
      </c>
      <c r="Y1" t="s">
        <v>1</v>
      </c>
      <c r="Z1" t="s">
        <v>1</v>
      </c>
      <c r="AA1" t="s">
        <v>1</v>
      </c>
      <c r="AB1" t="s">
        <v>1</v>
      </c>
      <c r="AD1" t="s">
        <v>1</v>
      </c>
      <c r="AG1" t="s">
        <v>1</v>
      </c>
      <c r="AH1" t="s">
        <v>1</v>
      </c>
      <c r="AI1" t="s">
        <v>1</v>
      </c>
      <c r="AJ1" t="s">
        <v>1</v>
      </c>
      <c r="AK1" t="s">
        <v>1</v>
      </c>
    </row>
    <row r="2" spans="1:38">
      <c r="A2" s="1"/>
      <c r="B2" s="2" t="s">
        <v>2</v>
      </c>
      <c r="C2" t="s">
        <v>3</v>
      </c>
      <c r="D2" t="s">
        <v>3</v>
      </c>
      <c r="E2" t="s">
        <v>3</v>
      </c>
      <c r="F2" t="s">
        <v>3</v>
      </c>
      <c r="G2" t="s">
        <v>3</v>
      </c>
      <c r="H2" t="s">
        <v>3</v>
      </c>
      <c r="I2" t="s">
        <v>4</v>
      </c>
      <c r="J2" t="s">
        <v>4</v>
      </c>
      <c r="K2" t="s">
        <v>4</v>
      </c>
      <c r="L2" t="s">
        <v>4</v>
      </c>
      <c r="M2" t="s">
        <v>4</v>
      </c>
      <c r="N2" t="s">
        <v>4</v>
      </c>
      <c r="O2" t="s">
        <v>4</v>
      </c>
      <c r="P2" t="s">
        <v>5</v>
      </c>
      <c r="Q2" t="s">
        <v>5</v>
      </c>
      <c r="R2" t="s">
        <v>5</v>
      </c>
      <c r="S2" t="s">
        <v>5</v>
      </c>
      <c r="T2" t="s">
        <v>5</v>
      </c>
      <c r="U2" t="s">
        <v>5</v>
      </c>
      <c r="V2" t="s">
        <v>5</v>
      </c>
      <c r="W2" t="s">
        <v>5</v>
      </c>
      <c r="X2" t="s">
        <v>5</v>
      </c>
      <c r="Y2" t="s">
        <v>5</v>
      </c>
      <c r="Z2" t="s">
        <v>5</v>
      </c>
      <c r="AA2" t="s">
        <v>5</v>
      </c>
      <c r="AB2" t="s">
        <v>7</v>
      </c>
      <c r="AC2" t="s">
        <v>7</v>
      </c>
      <c r="AD2" t="s">
        <v>7</v>
      </c>
      <c r="AE2" t="s">
        <v>7</v>
      </c>
      <c r="AF2" t="s">
        <v>7</v>
      </c>
      <c r="AG2" t="s">
        <v>6</v>
      </c>
      <c r="AH2" t="s">
        <v>6</v>
      </c>
      <c r="AI2" t="s">
        <v>6</v>
      </c>
      <c r="AJ2" t="s">
        <v>6</v>
      </c>
      <c r="AK2" t="s">
        <v>6</v>
      </c>
    </row>
    <row r="3" spans="1:38" ht="15.5">
      <c r="A3" s="1"/>
      <c r="B3" s="3" t="s">
        <v>8</v>
      </c>
      <c r="C3" s="3" t="s">
        <v>9</v>
      </c>
      <c r="D3" s="3" t="s">
        <v>9</v>
      </c>
      <c r="E3" s="3" t="s">
        <v>9</v>
      </c>
      <c r="F3" s="3" t="s">
        <v>9</v>
      </c>
      <c r="G3" s="3" t="s">
        <v>9</v>
      </c>
      <c r="H3" s="3" t="s">
        <v>9</v>
      </c>
      <c r="I3" s="3" t="s">
        <v>9</v>
      </c>
      <c r="J3" s="3" t="s">
        <v>9</v>
      </c>
      <c r="K3" s="3" t="s">
        <v>9</v>
      </c>
      <c r="L3" s="3" t="s">
        <v>9</v>
      </c>
      <c r="M3" s="3" t="s">
        <v>9</v>
      </c>
      <c r="N3" s="3" t="s">
        <v>9</v>
      </c>
      <c r="O3" s="3" t="s">
        <v>9</v>
      </c>
      <c r="P3" s="3" t="s">
        <v>9</v>
      </c>
      <c r="Q3" s="3" t="s">
        <v>9</v>
      </c>
      <c r="R3" s="3" t="s">
        <v>9</v>
      </c>
      <c r="S3" s="3" t="s">
        <v>9</v>
      </c>
      <c r="T3" s="3" t="s">
        <v>9</v>
      </c>
      <c r="U3" s="3" t="s">
        <v>9</v>
      </c>
      <c r="V3" s="3" t="s">
        <v>9</v>
      </c>
      <c r="W3" s="3" t="s">
        <v>9</v>
      </c>
      <c r="X3" s="3" t="s">
        <v>9</v>
      </c>
      <c r="Y3" s="3" t="s">
        <v>9</v>
      </c>
      <c r="Z3" s="3" t="s">
        <v>9</v>
      </c>
      <c r="AA3" s="3" t="s">
        <v>9</v>
      </c>
      <c r="AB3" s="3" t="s">
        <v>9</v>
      </c>
      <c r="AC3" s="3" t="s">
        <v>9</v>
      </c>
      <c r="AD3" s="3" t="s">
        <v>9</v>
      </c>
      <c r="AE3" s="3" t="s">
        <v>9</v>
      </c>
      <c r="AF3" s="3" t="s">
        <v>9</v>
      </c>
      <c r="AG3" s="3" t="s">
        <v>9</v>
      </c>
      <c r="AH3" s="3" t="s">
        <v>9</v>
      </c>
      <c r="AI3" s="3" t="s">
        <v>9</v>
      </c>
      <c r="AJ3" s="3" t="s">
        <v>9</v>
      </c>
      <c r="AK3" s="3" t="s">
        <v>9</v>
      </c>
    </row>
    <row r="4" spans="1:38">
      <c r="A4" s="1"/>
      <c r="B4" t="s">
        <v>10</v>
      </c>
      <c r="G4" t="s">
        <v>11</v>
      </c>
      <c r="H4" t="s">
        <v>11</v>
      </c>
      <c r="M4" t="s">
        <v>11</v>
      </c>
      <c r="N4" t="s">
        <v>11</v>
      </c>
      <c r="O4" t="s">
        <v>11</v>
      </c>
      <c r="V4" t="s">
        <v>11</v>
      </c>
      <c r="W4" t="s">
        <v>11</v>
      </c>
      <c r="X4" t="s">
        <v>11</v>
      </c>
      <c r="Y4" t="s">
        <v>11</v>
      </c>
      <c r="Z4" t="s">
        <v>11</v>
      </c>
      <c r="AA4" t="s">
        <v>11</v>
      </c>
      <c r="AD4" t="s">
        <v>11</v>
      </c>
    </row>
    <row r="5" spans="1:38" ht="87">
      <c r="A5" s="1"/>
      <c r="B5" t="s">
        <v>12</v>
      </c>
      <c r="L5" s="170" t="s">
        <v>13</v>
      </c>
      <c r="U5" t="s">
        <v>14</v>
      </c>
      <c r="Y5" s="240" t="s">
        <v>15</v>
      </c>
      <c r="Z5" s="240"/>
      <c r="AA5" s="240"/>
      <c r="AB5" s="170" t="s">
        <v>13</v>
      </c>
      <c r="AC5" s="4" t="s">
        <v>16</v>
      </c>
      <c r="AE5" t="s">
        <v>17</v>
      </c>
      <c r="AF5" t="s">
        <v>17</v>
      </c>
    </row>
    <row r="6" spans="1:38">
      <c r="A6" s="6"/>
    </row>
    <row r="7" spans="1:38" ht="409.5">
      <c r="A7" s="7"/>
      <c r="B7" s="8" t="s">
        <v>18</v>
      </c>
      <c r="C7" s="171" t="s">
        <v>19</v>
      </c>
      <c r="D7" s="173" t="s">
        <v>20</v>
      </c>
      <c r="E7" s="174" t="s">
        <v>21</v>
      </c>
      <c r="F7" s="173" t="s">
        <v>22</v>
      </c>
      <c r="G7" s="174" t="s">
        <v>23</v>
      </c>
      <c r="H7" s="11" t="s">
        <v>24</v>
      </c>
      <c r="I7" s="175" t="s">
        <v>25</v>
      </c>
      <c r="J7" s="177" t="s">
        <v>26</v>
      </c>
      <c r="K7" s="176" t="s">
        <v>27</v>
      </c>
      <c r="L7" s="179" t="s">
        <v>28</v>
      </c>
      <c r="M7" s="176" t="s">
        <v>34</v>
      </c>
      <c r="N7" s="177" t="s">
        <v>35</v>
      </c>
      <c r="O7" s="16" t="s">
        <v>36</v>
      </c>
      <c r="P7" s="181" t="s">
        <v>37</v>
      </c>
      <c r="Q7" s="182" t="s">
        <v>38</v>
      </c>
      <c r="R7" s="178" t="s">
        <v>39</v>
      </c>
      <c r="S7" s="182" t="s">
        <v>40</v>
      </c>
      <c r="T7" s="178" t="s">
        <v>41</v>
      </c>
      <c r="U7" s="182" t="s">
        <v>42</v>
      </c>
      <c r="V7" s="178" t="s">
        <v>43</v>
      </c>
      <c r="W7" s="182" t="s">
        <v>44</v>
      </c>
      <c r="X7" s="178" t="s">
        <v>45</v>
      </c>
      <c r="Y7" s="182" t="s">
        <v>46</v>
      </c>
      <c r="Z7" s="178" t="s">
        <v>47</v>
      </c>
      <c r="AA7" s="19" t="s">
        <v>48</v>
      </c>
      <c r="AB7" s="187" t="s">
        <v>54</v>
      </c>
      <c r="AC7" s="179" t="s">
        <v>60</v>
      </c>
      <c r="AD7" s="189" t="s">
        <v>66</v>
      </c>
      <c r="AE7" s="179" t="s">
        <v>67</v>
      </c>
      <c r="AF7" s="179" t="s">
        <v>72</v>
      </c>
      <c r="AG7" s="184" t="s">
        <v>49</v>
      </c>
      <c r="AH7" s="186" t="s">
        <v>50</v>
      </c>
      <c r="AI7" s="185" t="s">
        <v>51</v>
      </c>
      <c r="AJ7" s="186" t="s">
        <v>52</v>
      </c>
      <c r="AK7" s="185" t="s">
        <v>53</v>
      </c>
    </row>
    <row r="8" spans="1:38" ht="29">
      <c r="A8" s="25"/>
      <c r="B8" s="26" t="s">
        <v>76</v>
      </c>
      <c r="C8" s="171" t="s">
        <v>77</v>
      </c>
      <c r="D8" s="27" t="s">
        <v>77</v>
      </c>
      <c r="E8" s="172" t="s">
        <v>77</v>
      </c>
      <c r="F8" s="27" t="s">
        <v>77</v>
      </c>
      <c r="G8" s="172" t="s">
        <v>78</v>
      </c>
      <c r="H8" s="29" t="s">
        <v>78</v>
      </c>
      <c r="I8" s="30" t="s">
        <v>77</v>
      </c>
      <c r="J8" s="180" t="s">
        <v>77</v>
      </c>
      <c r="K8" s="31" t="s">
        <v>77</v>
      </c>
      <c r="L8" s="31" t="s">
        <v>77</v>
      </c>
      <c r="M8" s="31" t="s">
        <v>78</v>
      </c>
      <c r="N8" s="180" t="s">
        <v>78</v>
      </c>
      <c r="O8" s="32" t="s">
        <v>78</v>
      </c>
      <c r="P8" s="33" t="s">
        <v>77</v>
      </c>
      <c r="Q8" s="34" t="s">
        <v>77</v>
      </c>
      <c r="R8" s="35" t="s">
        <v>77</v>
      </c>
      <c r="S8" s="34" t="s">
        <v>77</v>
      </c>
      <c r="T8" s="35" t="s">
        <v>77</v>
      </c>
      <c r="U8" s="34" t="s">
        <v>77</v>
      </c>
      <c r="V8" s="35" t="s">
        <v>78</v>
      </c>
      <c r="W8" s="34" t="s">
        <v>78</v>
      </c>
      <c r="X8" s="35" t="s">
        <v>78</v>
      </c>
      <c r="Y8" s="34" t="s">
        <v>78</v>
      </c>
      <c r="Z8" s="35" t="s">
        <v>78</v>
      </c>
      <c r="AA8" s="36" t="s">
        <v>78</v>
      </c>
      <c r="AB8" s="188" t="s">
        <v>77</v>
      </c>
      <c r="AC8" s="188" t="s">
        <v>78</v>
      </c>
      <c r="AD8" s="183" t="s">
        <v>78</v>
      </c>
      <c r="AE8" s="188" t="s">
        <v>78</v>
      </c>
      <c r="AF8" s="188" t="s">
        <v>78</v>
      </c>
      <c r="AG8" s="37" t="s">
        <v>77</v>
      </c>
      <c r="AH8" s="38" t="s">
        <v>77</v>
      </c>
      <c r="AI8" s="39" t="s">
        <v>77</v>
      </c>
      <c r="AJ8" s="38" t="s">
        <v>77</v>
      </c>
      <c r="AK8" s="39" t="s">
        <v>77</v>
      </c>
    </row>
    <row r="9" spans="1:38" ht="72.5">
      <c r="A9" s="4"/>
      <c r="B9" s="4" t="s">
        <v>79</v>
      </c>
      <c r="C9" s="42" t="s">
        <v>237</v>
      </c>
      <c r="D9" s="43" t="s">
        <v>238</v>
      </c>
      <c r="E9" s="42" t="s">
        <v>239</v>
      </c>
      <c r="F9" s="44" t="s">
        <v>240</v>
      </c>
      <c r="G9" s="42" t="s">
        <v>241</v>
      </c>
      <c r="H9" s="44" t="s">
        <v>242</v>
      </c>
      <c r="I9" s="45" t="s">
        <v>243</v>
      </c>
      <c r="J9" s="46" t="s">
        <v>244</v>
      </c>
      <c r="K9" s="45" t="s">
        <v>245</v>
      </c>
      <c r="L9" s="47" t="s">
        <v>246</v>
      </c>
      <c r="M9" s="48" t="s">
        <v>247</v>
      </c>
      <c r="N9" s="49" t="s">
        <v>248</v>
      </c>
      <c r="O9" s="48" t="s">
        <v>249</v>
      </c>
      <c r="P9" s="50" t="s">
        <v>250</v>
      </c>
      <c r="Q9" s="51" t="s">
        <v>251</v>
      </c>
      <c r="R9" s="50" t="s">
        <v>252</v>
      </c>
      <c r="S9" s="51" t="s">
        <v>253</v>
      </c>
      <c r="T9" s="50" t="s">
        <v>254</v>
      </c>
      <c r="U9" s="51" t="s">
        <v>255</v>
      </c>
      <c r="V9" s="50" t="s">
        <v>256</v>
      </c>
      <c r="W9" s="51" t="s">
        <v>257</v>
      </c>
      <c r="X9" s="50" t="s">
        <v>258</v>
      </c>
      <c r="Y9" s="51" t="s">
        <v>259</v>
      </c>
      <c r="Z9" s="50" t="s">
        <v>387</v>
      </c>
      <c r="AA9" s="51" t="s">
        <v>388</v>
      </c>
      <c r="AB9" s="54" t="s">
        <v>265</v>
      </c>
      <c r="AC9" s="54" t="s">
        <v>266</v>
      </c>
      <c r="AD9" s="55" t="s">
        <v>267</v>
      </c>
      <c r="AE9" s="54" t="s">
        <v>268</v>
      </c>
      <c r="AF9" s="54" t="s">
        <v>269</v>
      </c>
      <c r="AG9" s="52" t="s">
        <v>260</v>
      </c>
      <c r="AH9" s="53" t="s">
        <v>261</v>
      </c>
      <c r="AI9" s="52" t="s">
        <v>262</v>
      </c>
      <c r="AJ9" s="53" t="s">
        <v>263</v>
      </c>
      <c r="AK9" s="52" t="s">
        <v>264</v>
      </c>
    </row>
    <row r="10" spans="1:38" ht="87">
      <c r="A10" s="58"/>
      <c r="B10" s="58" t="s">
        <v>109</v>
      </c>
      <c r="C10" s="59" t="str">
        <f>C9&amp;":"&amp;C8</f>
        <v>Defined objectives:Yes/No</v>
      </c>
      <c r="D10" s="59" t="str">
        <f t="shared" ref="D10:AK10" si="0">D9&amp;":"&amp;D8</f>
        <v>Reaching vuln:Yes/No</v>
      </c>
      <c r="E10" s="59" t="str">
        <f t="shared" si="0"/>
        <v>Resource needs projected:Yes/No</v>
      </c>
      <c r="F10" s="59" t="str">
        <f t="shared" si="0"/>
        <v>Diverse participation:Yes/No</v>
      </c>
      <c r="G10" s="59" t="str">
        <f t="shared" si="0"/>
        <v>High level support:Rating (1-10)</v>
      </c>
      <c r="H10" s="59" t="str">
        <f t="shared" si="0"/>
        <v>Supplies regulations:Rating (1-10)</v>
      </c>
      <c r="I10" s="59" t="str">
        <f t="shared" si="0"/>
        <v>Data collect: private commodities:Yes/No</v>
      </c>
      <c r="J10" s="59" t="str">
        <f t="shared" si="0"/>
        <v>Quality control for SS:Yes/No</v>
      </c>
      <c r="K10" s="59" t="str">
        <f t="shared" si="0"/>
        <v>Data used for vuln access:Yes/No</v>
      </c>
      <c r="L10" s="59" t="str">
        <f t="shared" si="0"/>
        <v>Data to monitor subgroups:Yes/No</v>
      </c>
      <c r="M10" s="59" t="str">
        <f t="shared" si="0"/>
        <v>Record keeping:Rating (1-10)</v>
      </c>
      <c r="N10" s="59" t="str">
        <f t="shared" si="0"/>
        <v>Data used to measure progress:Rating (1-10)</v>
      </c>
      <c r="O10" s="59" t="str">
        <f t="shared" si="0"/>
        <v>Data used for program improvement:Rating (1-10)</v>
      </c>
      <c r="P10" s="59" t="str">
        <f t="shared" si="0"/>
        <v>SOPs match WHO:Yes/No</v>
      </c>
      <c r="Q10" s="59" t="str">
        <f t="shared" si="0"/>
        <v>Taskshare:Yes/No</v>
      </c>
      <c r="R10" s="59" t="str">
        <f t="shared" si="0"/>
        <v>QoC indicators: pubic:Yes/No</v>
      </c>
      <c r="S10" s="59" t="str">
        <f t="shared" si="0"/>
        <v>QoC indicators: private:Yes/No</v>
      </c>
      <c r="T10" s="59" t="str">
        <f t="shared" si="0"/>
        <v>Structures to address QoC:Yes/No</v>
      </c>
      <c r="U10" s="59" t="str">
        <f t="shared" si="0"/>
        <v>Info on provider bias:Yes/No</v>
      </c>
      <c r="V10" s="59" t="str">
        <f t="shared" si="0"/>
        <v>Training:Rating (1-10)</v>
      </c>
      <c r="W10" s="59" t="str">
        <f t="shared" si="0"/>
        <v>Logistics and supply:Rating (1-10)</v>
      </c>
      <c r="X10" s="59" t="str">
        <f t="shared" si="0"/>
        <v>Supervision:Rating (1-10)</v>
      </c>
      <c r="Y10" s="59" t="str">
        <f t="shared" si="0"/>
        <v>Sterilization counsel:Rating (1-10)</v>
      </c>
      <c r="Z10" s="59" t="str">
        <f t="shared" si="0"/>
        <v>IUD removal access:Rating (1-10)</v>
      </c>
      <c r="AA10" s="59" t="str">
        <f t="shared" si="0"/>
        <v>Implant removal access:Rating (1-10)</v>
      </c>
      <c r="AB10" s="59" t="str">
        <f>AB9&amp;":"&amp;AB8</f>
        <v>Anti-discrimination policy:Yes/No</v>
      </c>
      <c r="AC10" s="59"/>
      <c r="AD10" s="59" t="str">
        <f t="shared" ref="AD10" si="1">AD9&amp;":"&amp;AD8</f>
        <v>CBD dist:Rating (1-10)</v>
      </c>
      <c r="AE10" s="59"/>
      <c r="AF10" s="59"/>
      <c r="AG10" s="59" t="str">
        <f t="shared" si="0"/>
        <v>Monitor access:Yes/No</v>
      </c>
      <c r="AH10" s="59" t="str">
        <f t="shared" si="0"/>
        <v>Monitor denial of services:Yes/No</v>
      </c>
      <c r="AI10" s="59" t="str">
        <f t="shared" si="0"/>
        <v>Violations review:Yes/No</v>
      </c>
      <c r="AJ10" s="59" t="str">
        <f t="shared" si="0"/>
        <v>Feedback:Yes/No</v>
      </c>
      <c r="AK10" s="59" t="str">
        <f t="shared" si="0"/>
        <v>Communication:Yes/No</v>
      </c>
      <c r="AL10" s="96" t="s">
        <v>229</v>
      </c>
    </row>
    <row r="11" spans="1:38">
      <c r="A11" s="149" t="s">
        <v>435</v>
      </c>
      <c r="B11" t="s">
        <v>111</v>
      </c>
      <c r="C11">
        <v>42.857142857142854</v>
      </c>
      <c r="D11">
        <v>50</v>
      </c>
      <c r="E11">
        <v>50</v>
      </c>
      <c r="F11">
        <v>9.0909090909090917</v>
      </c>
      <c r="G11">
        <v>36.296296296296298</v>
      </c>
      <c r="H11">
        <v>32.592592592592588</v>
      </c>
      <c r="I11">
        <v>13.333333333333334</v>
      </c>
      <c r="J11">
        <v>69.230769230769226</v>
      </c>
      <c r="K11">
        <v>0</v>
      </c>
      <c r="L11">
        <v>20.80062794348509</v>
      </c>
      <c r="M11">
        <v>44.444444444444443</v>
      </c>
      <c r="N11">
        <v>36.296296296296298</v>
      </c>
      <c r="O11">
        <v>30.158730158730158</v>
      </c>
      <c r="P11">
        <v>50</v>
      </c>
      <c r="Q11">
        <v>38.461538461538467</v>
      </c>
      <c r="R11">
        <v>75</v>
      </c>
      <c r="S11">
        <v>16.666666666666664</v>
      </c>
      <c r="T11">
        <v>50</v>
      </c>
      <c r="U11">
        <v>18.181818181818183</v>
      </c>
      <c r="V11">
        <v>42.857142857142854</v>
      </c>
      <c r="W11">
        <v>35.714285714285715</v>
      </c>
      <c r="X11">
        <v>27.407407407407408</v>
      </c>
      <c r="Y11">
        <v>35.897435897435898</v>
      </c>
      <c r="Z11">
        <v>30.37037037037037</v>
      </c>
      <c r="AA11">
        <v>10.317460317460318</v>
      </c>
      <c r="AB11">
        <v>32.282051282051285</v>
      </c>
      <c r="AC11">
        <v>47.772597772597777</v>
      </c>
      <c r="AD11">
        <v>46.825396825396822</v>
      </c>
      <c r="AE11">
        <v>13.473748473748476</v>
      </c>
      <c r="AF11">
        <v>61.728395061728385</v>
      </c>
      <c r="AG11">
        <v>15.384615384615385</v>
      </c>
      <c r="AH11">
        <v>0</v>
      </c>
      <c r="AI11">
        <v>7.6923076923076925</v>
      </c>
      <c r="AJ11">
        <v>0</v>
      </c>
      <c r="AK11">
        <v>46.153846153846153</v>
      </c>
      <c r="AL11">
        <v>8330.0709999999999</v>
      </c>
    </row>
    <row r="12" spans="1:38">
      <c r="B12" t="s">
        <v>116</v>
      </c>
      <c r="C12">
        <v>85.714285714285708</v>
      </c>
      <c r="D12">
        <v>85.714285714285708</v>
      </c>
      <c r="E12">
        <v>28.571428571428569</v>
      </c>
      <c r="F12">
        <v>57.142857142857139</v>
      </c>
      <c r="G12">
        <v>38.888888888888886</v>
      </c>
      <c r="H12">
        <v>31.944444444444443</v>
      </c>
      <c r="I12">
        <v>0</v>
      </c>
      <c r="J12">
        <v>25</v>
      </c>
      <c r="K12">
        <v>62.5</v>
      </c>
      <c r="L12">
        <v>15.561224489795919</v>
      </c>
      <c r="M12">
        <v>24.691358024691358</v>
      </c>
      <c r="N12">
        <v>37.037037037037031</v>
      </c>
      <c r="O12">
        <v>34.722222222222221</v>
      </c>
      <c r="P12">
        <v>16.666666666666664</v>
      </c>
      <c r="Q12">
        <v>57.142857142857139</v>
      </c>
      <c r="R12">
        <v>0</v>
      </c>
      <c r="S12">
        <v>25</v>
      </c>
      <c r="T12">
        <v>25</v>
      </c>
      <c r="U12">
        <v>33.333333333333329</v>
      </c>
      <c r="V12">
        <v>47.777777777777771</v>
      </c>
      <c r="W12">
        <v>15.555555555555554</v>
      </c>
      <c r="X12">
        <v>15.555555555555554</v>
      </c>
      <c r="Y12">
        <v>61.111111111111107</v>
      </c>
      <c r="Z12">
        <v>82.716049382716051</v>
      </c>
      <c r="AA12">
        <v>12.345679012345679</v>
      </c>
      <c r="AB12">
        <v>43.214285714285708</v>
      </c>
      <c r="AC12">
        <v>61.16402116402115</v>
      </c>
      <c r="AD12">
        <v>22.222222222222221</v>
      </c>
      <c r="AE12">
        <v>23.518518518518515</v>
      </c>
      <c r="AF12">
        <v>36.543209876543209</v>
      </c>
      <c r="AG12">
        <v>33.333333333333329</v>
      </c>
      <c r="AH12">
        <v>75</v>
      </c>
      <c r="AI12">
        <v>66.666666666666657</v>
      </c>
      <c r="AJ12">
        <v>60</v>
      </c>
      <c r="AK12">
        <v>50</v>
      </c>
      <c r="AL12">
        <v>757.87400000000002</v>
      </c>
    </row>
    <row r="13" spans="1:38">
      <c r="B13" t="s">
        <v>118</v>
      </c>
      <c r="C13">
        <v>92.857142857142861</v>
      </c>
      <c r="D13">
        <v>76.923076923076934</v>
      </c>
      <c r="E13">
        <v>78.571428571428569</v>
      </c>
      <c r="F13">
        <v>58.333333333333336</v>
      </c>
      <c r="G13">
        <v>82.539682539682545</v>
      </c>
      <c r="H13">
        <v>83.333333333333329</v>
      </c>
      <c r="I13">
        <v>61.53846153846154</v>
      </c>
      <c r="J13">
        <v>50</v>
      </c>
      <c r="K13">
        <v>41.666666666666671</v>
      </c>
      <c r="L13">
        <v>30.219780219780215</v>
      </c>
      <c r="M13">
        <v>71.428571428571431</v>
      </c>
      <c r="N13">
        <v>69.047619047619051</v>
      </c>
      <c r="O13">
        <v>59.523809523809518</v>
      </c>
      <c r="P13">
        <v>69.230769230769226</v>
      </c>
      <c r="Q13">
        <v>15.384615384615385</v>
      </c>
      <c r="R13">
        <v>30.76923076923077</v>
      </c>
      <c r="S13">
        <v>9.0909090909090917</v>
      </c>
      <c r="T13">
        <v>9.0909090909090917</v>
      </c>
      <c r="U13">
        <v>8.3333333333333321</v>
      </c>
      <c r="V13">
        <v>61.904761904761898</v>
      </c>
      <c r="W13">
        <v>80.952380952380963</v>
      </c>
      <c r="X13">
        <v>40.476190476190482</v>
      </c>
      <c r="Y13">
        <v>73.015873015873012</v>
      </c>
      <c r="Z13">
        <v>62.698412698412703</v>
      </c>
      <c r="AA13">
        <v>57.936507936507937</v>
      </c>
      <c r="AB13">
        <v>36.787878787878789</v>
      </c>
      <c r="AC13">
        <v>46.648536648536641</v>
      </c>
      <c r="AD13">
        <v>84.92063492063491</v>
      </c>
      <c r="AE13">
        <v>62.286324786324791</v>
      </c>
      <c r="AF13">
        <v>86.507936507936506</v>
      </c>
      <c r="AG13">
        <v>46.153846153846153</v>
      </c>
      <c r="AH13">
        <v>9.0909090909090917</v>
      </c>
      <c r="AI13">
        <v>16.666666666666664</v>
      </c>
      <c r="AJ13">
        <v>18.181818181818183</v>
      </c>
      <c r="AK13">
        <v>45.454545454545453</v>
      </c>
      <c r="AL13">
        <v>44655.387000000002</v>
      </c>
    </row>
    <row r="14" spans="1:38">
      <c r="B14" t="s">
        <v>123</v>
      </c>
      <c r="C14">
        <v>100</v>
      </c>
      <c r="D14">
        <v>93.75</v>
      </c>
      <c r="E14">
        <v>37.5</v>
      </c>
      <c r="F14">
        <v>60</v>
      </c>
      <c r="G14">
        <v>55.555555555555557</v>
      </c>
      <c r="H14">
        <v>67.361111111111114</v>
      </c>
      <c r="I14">
        <v>62.5</v>
      </c>
      <c r="J14">
        <v>75</v>
      </c>
      <c r="K14">
        <v>43.75</v>
      </c>
      <c r="L14">
        <v>52.678571428571431</v>
      </c>
      <c r="M14">
        <v>63.194444444444443</v>
      </c>
      <c r="N14">
        <v>61.111111111111107</v>
      </c>
      <c r="O14">
        <v>65.972222222222214</v>
      </c>
      <c r="P14">
        <v>37.5</v>
      </c>
      <c r="Q14">
        <v>37.5</v>
      </c>
      <c r="R14">
        <v>87.5</v>
      </c>
      <c r="S14">
        <v>75</v>
      </c>
      <c r="T14">
        <v>25</v>
      </c>
      <c r="U14">
        <v>0</v>
      </c>
      <c r="V14">
        <v>63.194444444444443</v>
      </c>
      <c r="W14">
        <v>47.916666666666664</v>
      </c>
      <c r="X14">
        <v>56.25</v>
      </c>
      <c r="Y14">
        <v>65.185185185185176</v>
      </c>
      <c r="Z14">
        <v>73.333333333333329</v>
      </c>
      <c r="AA14">
        <v>39.25925925925926</v>
      </c>
      <c r="AB14">
        <v>81</v>
      </c>
      <c r="AC14">
        <v>70.055555555555571</v>
      </c>
      <c r="AD14">
        <v>60.416666666666664</v>
      </c>
      <c r="AE14">
        <v>34.847883597883595</v>
      </c>
      <c r="AF14">
        <v>76.604938271604937</v>
      </c>
      <c r="AG14">
        <v>40</v>
      </c>
      <c r="AH14" t="s">
        <v>114</v>
      </c>
      <c r="AI14">
        <v>71.428571428571431</v>
      </c>
      <c r="AJ14" t="s">
        <v>114</v>
      </c>
      <c r="AK14" t="s">
        <v>114</v>
      </c>
      <c r="AL14">
        <v>2846.9920000000002</v>
      </c>
    </row>
    <row r="15" spans="1:38">
      <c r="B15" t="s">
        <v>125</v>
      </c>
      <c r="C15">
        <v>78.571428571428569</v>
      </c>
      <c r="D15">
        <v>23.076923076923077</v>
      </c>
      <c r="E15">
        <v>71.428571428571431</v>
      </c>
      <c r="F15">
        <v>57.142857142857139</v>
      </c>
      <c r="G15">
        <v>72.649572649572647</v>
      </c>
      <c r="H15">
        <v>79.629629629629619</v>
      </c>
      <c r="I15">
        <v>53.846153846153847</v>
      </c>
      <c r="J15">
        <v>78.571428571428569</v>
      </c>
      <c r="K15">
        <v>14.285714285714285</v>
      </c>
      <c r="L15">
        <v>50.784929356357928</v>
      </c>
      <c r="M15">
        <v>61.904761904761898</v>
      </c>
      <c r="N15">
        <v>59.523809523809518</v>
      </c>
      <c r="O15">
        <v>53.968253968253961</v>
      </c>
      <c r="P15">
        <v>84.615384615384613</v>
      </c>
      <c r="Q15">
        <v>75</v>
      </c>
      <c r="R15">
        <v>78.571428571428569</v>
      </c>
      <c r="S15">
        <v>14.285714285714285</v>
      </c>
      <c r="T15">
        <v>76.923076923076934</v>
      </c>
      <c r="U15">
        <v>41.666666666666671</v>
      </c>
      <c r="V15">
        <v>69.841269841269835</v>
      </c>
      <c r="W15">
        <v>69.047619047619051</v>
      </c>
      <c r="X15">
        <v>64.957264957264954</v>
      </c>
      <c r="Y15">
        <v>47.222222222222221</v>
      </c>
      <c r="Z15">
        <v>69.135802469135797</v>
      </c>
      <c r="AA15">
        <v>57.575757575757571</v>
      </c>
      <c r="AB15">
        <v>26.153846153846153</v>
      </c>
      <c r="AC15">
        <v>67.575757575757578</v>
      </c>
      <c r="AD15">
        <v>51.587301587301589</v>
      </c>
      <c r="AE15">
        <v>44.658119658119659</v>
      </c>
      <c r="AF15">
        <v>78.062678062678074</v>
      </c>
      <c r="AG15">
        <v>54.54545454545454</v>
      </c>
      <c r="AH15">
        <v>25</v>
      </c>
      <c r="AI15">
        <v>10</v>
      </c>
      <c r="AJ15">
        <v>40</v>
      </c>
      <c r="AK15">
        <v>80</v>
      </c>
      <c r="AL15">
        <v>2530.9380000000001</v>
      </c>
    </row>
    <row r="16" spans="1:38">
      <c r="B16" s="192" t="s">
        <v>126</v>
      </c>
      <c r="C16">
        <v>70</v>
      </c>
      <c r="D16">
        <v>90</v>
      </c>
      <c r="E16">
        <v>30</v>
      </c>
      <c r="F16">
        <v>22.222222222222221</v>
      </c>
      <c r="G16">
        <v>64.444444444444443</v>
      </c>
      <c r="H16">
        <v>61.728395061728392</v>
      </c>
      <c r="I16">
        <v>11.111111111111111</v>
      </c>
      <c r="J16">
        <v>70</v>
      </c>
      <c r="K16">
        <v>40</v>
      </c>
      <c r="L16">
        <v>44.126984126984134</v>
      </c>
      <c r="M16">
        <v>56.666666666666657</v>
      </c>
      <c r="N16">
        <v>50</v>
      </c>
      <c r="O16">
        <v>53.333333333333329</v>
      </c>
      <c r="P16">
        <v>50</v>
      </c>
      <c r="Q16">
        <v>60</v>
      </c>
      <c r="R16" t="s">
        <v>114</v>
      </c>
      <c r="S16">
        <v>50</v>
      </c>
      <c r="T16">
        <v>40</v>
      </c>
      <c r="U16">
        <v>70</v>
      </c>
      <c r="V16">
        <v>63.333333333333336</v>
      </c>
      <c r="W16">
        <v>68.888888888888886</v>
      </c>
      <c r="X16">
        <v>56.666666666666657</v>
      </c>
      <c r="Y16">
        <v>31.111111111111107</v>
      </c>
      <c r="Z16">
        <v>63.333333333333336</v>
      </c>
      <c r="AA16">
        <v>55.555555555555557</v>
      </c>
      <c r="AB16">
        <v>87.5</v>
      </c>
      <c r="AC16">
        <v>65.925925925925938</v>
      </c>
      <c r="AD16">
        <v>54.44444444444445</v>
      </c>
      <c r="AE16">
        <v>42.5</v>
      </c>
      <c r="AF16">
        <v>80.370370370370381</v>
      </c>
      <c r="AG16">
        <v>66.666666666666657</v>
      </c>
      <c r="AH16">
        <v>22.222222222222221</v>
      </c>
      <c r="AI16">
        <v>22.222222222222221</v>
      </c>
      <c r="AJ16">
        <v>37.5</v>
      </c>
      <c r="AK16">
        <v>33.333333333333329</v>
      </c>
      <c r="AL16">
        <v>4360.8389999999999</v>
      </c>
    </row>
    <row r="17" spans="2:38">
      <c r="B17" t="s">
        <v>128</v>
      </c>
      <c r="C17">
        <v>55.555555555555557</v>
      </c>
      <c r="D17">
        <v>87.5</v>
      </c>
      <c r="E17">
        <v>62.5</v>
      </c>
      <c r="F17">
        <v>62.5</v>
      </c>
      <c r="G17">
        <v>30.864197530864196</v>
      </c>
      <c r="H17">
        <v>50</v>
      </c>
      <c r="I17">
        <v>75</v>
      </c>
      <c r="J17">
        <v>50</v>
      </c>
      <c r="K17">
        <v>77.777777777777786</v>
      </c>
      <c r="L17">
        <v>74.761904761904745</v>
      </c>
      <c r="M17">
        <v>23.611111111111111</v>
      </c>
      <c r="N17">
        <v>34.444444444444436</v>
      </c>
      <c r="O17">
        <v>41.111111111111114</v>
      </c>
      <c r="P17">
        <v>14.285714285714285</v>
      </c>
      <c r="Q17">
        <v>50</v>
      </c>
      <c r="R17">
        <v>88.888888888888886</v>
      </c>
      <c r="S17">
        <v>71.428571428571431</v>
      </c>
      <c r="T17">
        <v>20</v>
      </c>
      <c r="U17">
        <v>50</v>
      </c>
      <c r="V17">
        <v>40.404040404040408</v>
      </c>
      <c r="W17">
        <v>38.383838383838381</v>
      </c>
      <c r="X17">
        <v>28.28282828282828</v>
      </c>
      <c r="Y17">
        <v>44.444444444444443</v>
      </c>
      <c r="Z17">
        <v>42.222222222222221</v>
      </c>
      <c r="AA17">
        <v>39.393939393939398</v>
      </c>
      <c r="AB17">
        <v>63.333333333333329</v>
      </c>
      <c r="AC17">
        <v>66.666666666666671</v>
      </c>
      <c r="AD17">
        <v>37.37373737373737</v>
      </c>
      <c r="AE17">
        <v>27.297979797979796</v>
      </c>
      <c r="AF17">
        <v>69.02356902356901</v>
      </c>
      <c r="AG17" t="s">
        <v>114</v>
      </c>
      <c r="AH17" t="s">
        <v>114</v>
      </c>
      <c r="AI17">
        <v>50</v>
      </c>
      <c r="AJ17" t="s">
        <v>114</v>
      </c>
      <c r="AK17" t="s">
        <v>114</v>
      </c>
      <c r="AL17">
        <v>5903.4080000000004</v>
      </c>
    </row>
    <row r="18" spans="2:38">
      <c r="B18" t="s">
        <v>130</v>
      </c>
      <c r="C18">
        <v>66.666666666666657</v>
      </c>
      <c r="D18">
        <v>83.333333333333343</v>
      </c>
      <c r="E18">
        <v>66.666666666666657</v>
      </c>
      <c r="F18">
        <v>40</v>
      </c>
      <c r="G18">
        <v>53.84615384615384</v>
      </c>
      <c r="H18">
        <v>46.153846153846153</v>
      </c>
      <c r="I18">
        <v>54.54545454545454</v>
      </c>
      <c r="J18">
        <v>58.333333333333336</v>
      </c>
      <c r="K18">
        <v>72.727272727272734</v>
      </c>
      <c r="L18">
        <v>58.333333333333336</v>
      </c>
      <c r="M18">
        <v>59.259259259259252</v>
      </c>
      <c r="N18">
        <v>47.619047619047613</v>
      </c>
      <c r="O18">
        <v>41.666666666666664</v>
      </c>
      <c r="P18">
        <v>69.230769230769226</v>
      </c>
      <c r="Q18">
        <v>66.666666666666657</v>
      </c>
      <c r="R18">
        <v>80</v>
      </c>
      <c r="S18">
        <v>50</v>
      </c>
      <c r="T18">
        <v>50</v>
      </c>
      <c r="U18">
        <v>63.636363636363633</v>
      </c>
      <c r="V18">
        <v>49.629629629629626</v>
      </c>
      <c r="W18">
        <v>37.037037037037031</v>
      </c>
      <c r="X18">
        <v>33.333333333333329</v>
      </c>
      <c r="Y18">
        <v>8.5470085470085451</v>
      </c>
      <c r="Z18">
        <v>51.111111111111107</v>
      </c>
      <c r="AA18">
        <v>46.666666666666664</v>
      </c>
      <c r="AB18">
        <v>65</v>
      </c>
      <c r="AC18">
        <v>73.480963480963482</v>
      </c>
      <c r="AD18">
        <v>41.481481481481481</v>
      </c>
      <c r="AE18">
        <v>32.460317460317462</v>
      </c>
      <c r="AF18">
        <v>69.382716049382722</v>
      </c>
      <c r="AG18">
        <v>33.333333333333329</v>
      </c>
      <c r="AH18">
        <v>16.666666666666664</v>
      </c>
      <c r="AI18">
        <v>18.181818181818183</v>
      </c>
      <c r="AJ18">
        <v>45.454545454545453</v>
      </c>
      <c r="AK18">
        <v>50</v>
      </c>
      <c r="AL18">
        <v>3345.6819999999998</v>
      </c>
    </row>
    <row r="19" spans="2:38">
      <c r="B19" t="s">
        <v>236</v>
      </c>
      <c r="C19">
        <v>72.727272727272734</v>
      </c>
      <c r="D19">
        <v>75</v>
      </c>
      <c r="E19">
        <v>77.777777777777786</v>
      </c>
      <c r="F19">
        <v>50</v>
      </c>
      <c r="G19">
        <v>37.606837606837608</v>
      </c>
      <c r="H19">
        <v>46.031746031746032</v>
      </c>
      <c r="I19">
        <v>37.5</v>
      </c>
      <c r="J19">
        <v>40</v>
      </c>
      <c r="K19">
        <v>71.428571428571431</v>
      </c>
      <c r="L19">
        <v>76.92063492063491</v>
      </c>
      <c r="M19">
        <v>30.952380952380949</v>
      </c>
      <c r="N19">
        <v>35.714285714285715</v>
      </c>
      <c r="O19">
        <v>35.714285714285715</v>
      </c>
      <c r="P19">
        <v>83.333333333333343</v>
      </c>
      <c r="Q19">
        <v>66.666666666666657</v>
      </c>
      <c r="R19">
        <v>100</v>
      </c>
      <c r="S19">
        <v>100</v>
      </c>
      <c r="T19">
        <v>42.857142857142854</v>
      </c>
      <c r="U19">
        <v>66.666666666666657</v>
      </c>
      <c r="V19">
        <v>55.555555555555557</v>
      </c>
      <c r="W19">
        <v>36.507936507936506</v>
      </c>
      <c r="X19">
        <v>28.571428571428573</v>
      </c>
      <c r="Y19">
        <v>3.1746031746031758</v>
      </c>
      <c r="Z19">
        <v>59.523809523809518</v>
      </c>
      <c r="AA19">
        <v>39.682539682539677</v>
      </c>
      <c r="AB19">
        <v>81.984126984126988</v>
      </c>
      <c r="AC19">
        <v>62.222222222222229</v>
      </c>
      <c r="AD19">
        <v>33.333333333333329</v>
      </c>
      <c r="AE19">
        <v>23.015873015873012</v>
      </c>
      <c r="AF19">
        <v>64.8962148962149</v>
      </c>
      <c r="AG19">
        <v>16.666666666666664</v>
      </c>
      <c r="AH19">
        <v>0</v>
      </c>
      <c r="AI19">
        <v>20</v>
      </c>
      <c r="AJ19">
        <v>60</v>
      </c>
      <c r="AK19">
        <v>33.333333333333329</v>
      </c>
      <c r="AL19">
        <v>1230.5350000000001</v>
      </c>
    </row>
    <row r="20" spans="2:38">
      <c r="B20" t="s">
        <v>133</v>
      </c>
      <c r="C20">
        <v>100</v>
      </c>
      <c r="D20">
        <v>100</v>
      </c>
      <c r="E20">
        <v>100</v>
      </c>
      <c r="F20">
        <v>40</v>
      </c>
      <c r="G20">
        <v>47.777777777777771</v>
      </c>
      <c r="H20">
        <v>75.308641975308632</v>
      </c>
      <c r="I20">
        <v>77.777777777777786</v>
      </c>
      <c r="J20">
        <v>71.428571428571431</v>
      </c>
      <c r="K20">
        <v>100</v>
      </c>
      <c r="L20">
        <v>65.277777777777786</v>
      </c>
      <c r="M20">
        <v>43.333333333333336</v>
      </c>
      <c r="N20">
        <v>54.320987654320987</v>
      </c>
      <c r="O20">
        <v>58.02469135802469</v>
      </c>
      <c r="P20">
        <v>80</v>
      </c>
      <c r="Q20">
        <v>66.666666666666657</v>
      </c>
      <c r="R20">
        <v>66.666666666666657</v>
      </c>
      <c r="S20">
        <v>50</v>
      </c>
      <c r="T20">
        <v>60</v>
      </c>
      <c r="U20">
        <v>16.666666666666664</v>
      </c>
      <c r="V20">
        <v>52.222222222222221</v>
      </c>
      <c r="W20">
        <v>46.666666666666664</v>
      </c>
      <c r="X20">
        <v>33.333333333333329</v>
      </c>
      <c r="Y20">
        <v>18.055555555555554</v>
      </c>
      <c r="Z20">
        <v>46.913580246913583</v>
      </c>
      <c r="AA20">
        <v>40.74074074074074</v>
      </c>
      <c r="AB20">
        <v>92</v>
      </c>
      <c r="AC20">
        <v>74.87654320987653</v>
      </c>
      <c r="AD20">
        <v>27.160493827160494</v>
      </c>
      <c r="AE20">
        <v>18.734567901234566</v>
      </c>
      <c r="AF20">
        <v>65.925925925925924</v>
      </c>
      <c r="AG20">
        <v>0</v>
      </c>
      <c r="AH20">
        <v>0</v>
      </c>
      <c r="AI20">
        <v>0</v>
      </c>
      <c r="AJ20">
        <v>16.666666666666664</v>
      </c>
      <c r="AK20">
        <v>25</v>
      </c>
      <c r="AL20">
        <v>5853.4309999999996</v>
      </c>
    </row>
    <row r="21" spans="2:38">
      <c r="B21" s="192" t="s">
        <v>134</v>
      </c>
      <c r="C21">
        <v>45.454545454545453</v>
      </c>
      <c r="D21">
        <v>70</v>
      </c>
      <c r="E21">
        <v>50</v>
      </c>
      <c r="F21">
        <v>54.54545454545454</v>
      </c>
      <c r="G21">
        <v>57.142857142857146</v>
      </c>
      <c r="H21">
        <v>67.460317460317455</v>
      </c>
      <c r="I21">
        <v>38.461538461538467</v>
      </c>
      <c r="J21">
        <v>46.153846153846153</v>
      </c>
      <c r="K21">
        <v>53.846153846153847</v>
      </c>
      <c r="L21">
        <v>53.413253413253408</v>
      </c>
      <c r="M21">
        <v>42.857142857142854</v>
      </c>
      <c r="N21">
        <v>42.063492063492063</v>
      </c>
      <c r="O21">
        <v>37.301587301587297</v>
      </c>
      <c r="P21">
        <v>57.142857142857139</v>
      </c>
      <c r="Q21">
        <v>57.142857142857139</v>
      </c>
      <c r="R21">
        <v>69.230769230769226</v>
      </c>
      <c r="S21">
        <v>33.333333333333329</v>
      </c>
      <c r="T21">
        <v>30.76923076923077</v>
      </c>
      <c r="U21">
        <v>8.3333333333333321</v>
      </c>
      <c r="V21">
        <v>55.555555555555557</v>
      </c>
      <c r="W21">
        <v>47.619047619047613</v>
      </c>
      <c r="X21">
        <v>52.136752136752136</v>
      </c>
      <c r="Y21">
        <v>64.285714285714278</v>
      </c>
      <c r="Z21">
        <v>62.698412698412703</v>
      </c>
      <c r="AA21">
        <v>51.282051282051277</v>
      </c>
      <c r="AB21">
        <v>55.38461538461538</v>
      </c>
      <c r="AC21">
        <v>50.586080586080584</v>
      </c>
      <c r="AD21">
        <v>39.316239316239312</v>
      </c>
      <c r="AE21">
        <v>45.390720390720389</v>
      </c>
      <c r="AF21">
        <v>69.841269841269835</v>
      </c>
      <c r="AG21">
        <v>50</v>
      </c>
      <c r="AH21">
        <v>23.076923076923077</v>
      </c>
      <c r="AI21">
        <v>42.857142857142854</v>
      </c>
      <c r="AJ21">
        <v>42.857142857142854</v>
      </c>
      <c r="AK21">
        <v>23.076923076923077</v>
      </c>
      <c r="AL21">
        <v>2751.819</v>
      </c>
    </row>
    <row r="22" spans="2:38">
      <c r="B22" t="s">
        <v>403</v>
      </c>
      <c r="C22">
        <v>88.888888888888886</v>
      </c>
      <c r="D22">
        <v>100</v>
      </c>
      <c r="E22">
        <v>75</v>
      </c>
      <c r="F22">
        <v>50</v>
      </c>
      <c r="G22">
        <v>60.606060606060602</v>
      </c>
      <c r="H22">
        <v>33.333333333333329</v>
      </c>
      <c r="I22">
        <v>40</v>
      </c>
      <c r="J22">
        <v>44.444444444444443</v>
      </c>
      <c r="K22">
        <v>75</v>
      </c>
      <c r="L22">
        <v>66.26984126984128</v>
      </c>
      <c r="M22">
        <v>49.494949494949488</v>
      </c>
      <c r="N22">
        <v>55.555555555555557</v>
      </c>
      <c r="O22">
        <v>49.494949494949488</v>
      </c>
      <c r="P22">
        <v>71.428571428571431</v>
      </c>
      <c r="Q22">
        <v>71.428571428571431</v>
      </c>
      <c r="R22">
        <v>70</v>
      </c>
      <c r="S22">
        <v>33.333333333333329</v>
      </c>
      <c r="T22">
        <v>75</v>
      </c>
      <c r="U22">
        <v>14.285714285714285</v>
      </c>
      <c r="V22">
        <v>51.111111111111107</v>
      </c>
      <c r="W22">
        <v>15.151515151515152</v>
      </c>
      <c r="X22">
        <v>23.232323232323232</v>
      </c>
      <c r="Y22">
        <v>58.888888888888886</v>
      </c>
      <c r="Z22">
        <v>46.666666666666664</v>
      </c>
      <c r="AA22">
        <v>52.222222222222221</v>
      </c>
      <c r="AB22">
        <v>66.666666666666657</v>
      </c>
      <c r="AC22">
        <v>66.968253968253961</v>
      </c>
      <c r="AD22">
        <v>36.36363636363636</v>
      </c>
      <c r="AE22">
        <v>25.505050505050505</v>
      </c>
      <c r="AF22">
        <v>50.505050505050498</v>
      </c>
      <c r="AG22">
        <v>22.222222222222221</v>
      </c>
      <c r="AH22">
        <v>0</v>
      </c>
      <c r="AI22">
        <v>12.5</v>
      </c>
      <c r="AJ22">
        <v>11.111111111111111</v>
      </c>
      <c r="AK22">
        <v>66.666666666666657</v>
      </c>
      <c r="AL22">
        <v>18057.494999999999</v>
      </c>
    </row>
    <row r="23" spans="2:38">
      <c r="B23" t="s">
        <v>136</v>
      </c>
      <c r="C23">
        <v>53.846153846153847</v>
      </c>
      <c r="D23">
        <v>57.142857142857139</v>
      </c>
      <c r="E23">
        <v>36.363636363636367</v>
      </c>
      <c r="F23">
        <v>16.666666666666664</v>
      </c>
      <c r="G23">
        <v>61.538461538461533</v>
      </c>
      <c r="H23">
        <v>47.619047619047613</v>
      </c>
      <c r="I23">
        <v>21.428571428571427</v>
      </c>
      <c r="J23">
        <v>57.142857142857139</v>
      </c>
      <c r="K23">
        <v>53.846153846153847</v>
      </c>
      <c r="L23">
        <v>14.442700156985868</v>
      </c>
      <c r="M23">
        <v>64.957264957264954</v>
      </c>
      <c r="N23">
        <v>51.587301587301589</v>
      </c>
      <c r="O23">
        <v>44.444444444444443</v>
      </c>
      <c r="P23">
        <v>78.571428571428569</v>
      </c>
      <c r="Q23">
        <v>61.53846153846154</v>
      </c>
      <c r="R23">
        <v>92.857142857142861</v>
      </c>
      <c r="S23">
        <v>42.857142857142854</v>
      </c>
      <c r="T23">
        <v>72.727272727272734</v>
      </c>
      <c r="U23">
        <v>45.454545454545453</v>
      </c>
      <c r="V23">
        <v>56.349206349206341</v>
      </c>
      <c r="W23">
        <v>59.595959595959592</v>
      </c>
      <c r="X23">
        <v>68.518518518518519</v>
      </c>
      <c r="Y23">
        <v>25.252525252525253</v>
      </c>
      <c r="Z23">
        <v>76.984126984126988</v>
      </c>
      <c r="AA23">
        <v>55.555555555555557</v>
      </c>
      <c r="AB23">
        <v>38.571428571428569</v>
      </c>
      <c r="AC23">
        <v>59.287749287749293</v>
      </c>
      <c r="AD23">
        <v>41.880341880341881</v>
      </c>
      <c r="AE23">
        <v>32.967032967032964</v>
      </c>
      <c r="AF23">
        <v>83.862433862433861</v>
      </c>
      <c r="AG23">
        <v>15.384615384615385</v>
      </c>
      <c r="AH23">
        <v>7.6923076923076925</v>
      </c>
      <c r="AI23">
        <v>7.6923076923076925</v>
      </c>
      <c r="AJ23">
        <v>50</v>
      </c>
      <c r="AK23">
        <v>28.571428571428569</v>
      </c>
      <c r="AL23">
        <v>24140.243999999999</v>
      </c>
    </row>
    <row r="24" spans="2:38">
      <c r="B24" t="s">
        <v>137</v>
      </c>
      <c r="C24">
        <v>100</v>
      </c>
      <c r="D24">
        <v>69.230769230769226</v>
      </c>
      <c r="E24">
        <v>53.846153846153847</v>
      </c>
      <c r="F24">
        <v>33.333333333333329</v>
      </c>
      <c r="G24">
        <v>67.460317460317455</v>
      </c>
      <c r="H24">
        <v>50.925925925925924</v>
      </c>
      <c r="I24">
        <v>26.666666666666668</v>
      </c>
      <c r="J24">
        <v>60</v>
      </c>
      <c r="K24">
        <v>53.846153846153847</v>
      </c>
      <c r="L24">
        <v>81.161695447409741</v>
      </c>
      <c r="M24">
        <v>58.333333333333329</v>
      </c>
      <c r="N24">
        <v>59.722222222222221</v>
      </c>
      <c r="O24">
        <v>48.611111111111107</v>
      </c>
      <c r="P24">
        <v>66.666666666666657</v>
      </c>
      <c r="Q24">
        <v>61.53846153846154</v>
      </c>
      <c r="R24">
        <v>85.714285714285708</v>
      </c>
      <c r="S24">
        <v>7.1428571428571423</v>
      </c>
      <c r="T24">
        <v>50</v>
      </c>
      <c r="U24">
        <v>9.0909090909090917</v>
      </c>
      <c r="V24">
        <v>63.888888888888886</v>
      </c>
      <c r="W24">
        <v>50</v>
      </c>
      <c r="X24">
        <v>55.555555555555557</v>
      </c>
      <c r="Y24">
        <v>85.416666666666657</v>
      </c>
      <c r="Z24">
        <v>72.222222222222214</v>
      </c>
      <c r="AA24">
        <v>15.277777777777777</v>
      </c>
      <c r="AB24">
        <v>67.535714285714292</v>
      </c>
      <c r="AC24">
        <v>53.175925925925924</v>
      </c>
      <c r="AD24">
        <v>60</v>
      </c>
      <c r="AE24">
        <v>45.138888888888886</v>
      </c>
      <c r="AF24">
        <v>82.175925925925938</v>
      </c>
      <c r="AG24">
        <v>46.153846153846153</v>
      </c>
      <c r="AH24">
        <v>27.27272727272727</v>
      </c>
      <c r="AI24">
        <v>16.666666666666664</v>
      </c>
      <c r="AJ24">
        <v>28.571428571428569</v>
      </c>
      <c r="AK24">
        <v>21.428571428571427</v>
      </c>
      <c r="AL24">
        <v>1803.758</v>
      </c>
    </row>
    <row r="25" spans="2:38">
      <c r="B25" t="s">
        <v>138</v>
      </c>
      <c r="C25">
        <v>45.454545454545453</v>
      </c>
      <c r="D25">
        <v>44.444444444444443</v>
      </c>
      <c r="E25">
        <v>60</v>
      </c>
      <c r="F25">
        <v>14.285714285714285</v>
      </c>
      <c r="G25">
        <v>55.555555555555557</v>
      </c>
      <c r="H25">
        <v>48.484848484848477</v>
      </c>
      <c r="I25">
        <v>40</v>
      </c>
      <c r="J25">
        <v>60</v>
      </c>
      <c r="K25">
        <v>14.285714285714285</v>
      </c>
      <c r="L25">
        <v>49.624819624819622</v>
      </c>
      <c r="M25">
        <v>58.585858585858581</v>
      </c>
      <c r="N25">
        <v>34.343434343434339</v>
      </c>
      <c r="O25">
        <v>40.404040404040408</v>
      </c>
      <c r="P25">
        <v>30</v>
      </c>
      <c r="Q25">
        <v>12.5</v>
      </c>
      <c r="R25">
        <v>63.636363636363633</v>
      </c>
      <c r="S25">
        <v>37.5</v>
      </c>
      <c r="T25">
        <v>33.333333333333329</v>
      </c>
      <c r="U25">
        <v>11.111111111111111</v>
      </c>
      <c r="V25">
        <v>58.585858585858581</v>
      </c>
      <c r="W25">
        <v>48.484848484848477</v>
      </c>
      <c r="X25">
        <v>36.36363636363636</v>
      </c>
      <c r="Y25">
        <v>52.525252525252526</v>
      </c>
      <c r="Z25">
        <v>58.585858585858581</v>
      </c>
      <c r="AA25">
        <v>30.303030303030301</v>
      </c>
      <c r="AB25">
        <v>20</v>
      </c>
      <c r="AC25">
        <v>89.555555555555557</v>
      </c>
      <c r="AD25">
        <v>19.19191919191919</v>
      </c>
      <c r="AE25">
        <v>28.030303030303031</v>
      </c>
      <c r="AF25">
        <v>78.45117845117845</v>
      </c>
      <c r="AG25">
        <v>36.363636363636367</v>
      </c>
      <c r="AH25" t="s">
        <v>114</v>
      </c>
      <c r="AI25">
        <v>22.222222222222221</v>
      </c>
      <c r="AJ25">
        <v>22.222222222222221</v>
      </c>
      <c r="AK25">
        <v>37.5</v>
      </c>
      <c r="AL25">
        <v>796.10799999999995</v>
      </c>
    </row>
    <row r="26" spans="2:38">
      <c r="B26" t="s">
        <v>139</v>
      </c>
      <c r="C26">
        <v>100</v>
      </c>
      <c r="D26">
        <v>92.307692307692307</v>
      </c>
      <c r="E26">
        <v>76.923076923076934</v>
      </c>
      <c r="F26">
        <v>60</v>
      </c>
      <c r="G26">
        <v>76.19047619047619</v>
      </c>
      <c r="H26">
        <v>76.92307692307692</v>
      </c>
      <c r="I26">
        <v>41.666666666666671</v>
      </c>
      <c r="J26">
        <v>46.153846153846153</v>
      </c>
      <c r="K26">
        <v>76.923076923076934</v>
      </c>
      <c r="L26">
        <v>66.451643594500723</v>
      </c>
      <c r="M26">
        <v>48.888888888888893</v>
      </c>
      <c r="N26">
        <v>49.629629629629626</v>
      </c>
      <c r="O26">
        <v>54.074074074074069</v>
      </c>
      <c r="P26">
        <v>90.909090909090907</v>
      </c>
      <c r="Q26">
        <v>83.333333333333343</v>
      </c>
      <c r="R26">
        <v>81.818181818181827</v>
      </c>
      <c r="S26">
        <v>41.666666666666671</v>
      </c>
      <c r="T26">
        <v>40</v>
      </c>
      <c r="U26">
        <v>18.181818181818183</v>
      </c>
      <c r="V26">
        <v>64.285714285714278</v>
      </c>
      <c r="W26">
        <v>52.592592592592588</v>
      </c>
      <c r="X26">
        <v>46.666666666666664</v>
      </c>
      <c r="Y26">
        <v>71.717171717171709</v>
      </c>
      <c r="Z26">
        <v>45.238095238095234</v>
      </c>
      <c r="AA26">
        <v>55.555555555555557</v>
      </c>
      <c r="AB26">
        <v>95.384615384615387</v>
      </c>
      <c r="AC26">
        <v>78.019943019943</v>
      </c>
      <c r="AD26">
        <v>78.632478632478623</v>
      </c>
      <c r="AE26">
        <v>34.259259259259252</v>
      </c>
      <c r="AF26">
        <v>87.195767195767189</v>
      </c>
      <c r="AG26">
        <v>61.53846153846154</v>
      </c>
      <c r="AH26">
        <v>16.666666666666664</v>
      </c>
      <c r="AI26">
        <v>0</v>
      </c>
      <c r="AJ26">
        <v>63.636363636363633</v>
      </c>
      <c r="AK26">
        <v>33.333333333333329</v>
      </c>
      <c r="AL26">
        <v>25832.132000000001</v>
      </c>
    </row>
    <row r="27" spans="2:38">
      <c r="B27" t="s">
        <v>437</v>
      </c>
      <c r="C27">
        <v>50</v>
      </c>
      <c r="D27">
        <v>45.454545454545453</v>
      </c>
      <c r="E27">
        <v>54.54545454545454</v>
      </c>
      <c r="F27">
        <v>45.454545454545453</v>
      </c>
      <c r="G27">
        <v>45.454545454545453</v>
      </c>
      <c r="H27">
        <v>62.62626262626263</v>
      </c>
      <c r="I27">
        <v>90</v>
      </c>
      <c r="J27">
        <v>63.636363636363633</v>
      </c>
      <c r="K27">
        <v>80</v>
      </c>
      <c r="L27">
        <v>28.571428571428573</v>
      </c>
      <c r="M27">
        <v>51.851851851851855</v>
      </c>
      <c r="N27">
        <v>50</v>
      </c>
      <c r="O27">
        <v>38.888888888888886</v>
      </c>
      <c r="P27">
        <v>62.5</v>
      </c>
      <c r="Q27">
        <v>30</v>
      </c>
      <c r="R27">
        <v>60</v>
      </c>
      <c r="S27">
        <v>20</v>
      </c>
      <c r="T27">
        <v>55.555555555555557</v>
      </c>
      <c r="U27">
        <v>11.111111111111111</v>
      </c>
      <c r="V27">
        <v>64.646464646464651</v>
      </c>
      <c r="W27">
        <v>53.703703703703695</v>
      </c>
      <c r="X27">
        <v>48.148148148148145</v>
      </c>
      <c r="Y27">
        <v>71.296296296296291</v>
      </c>
      <c r="Z27">
        <v>60.185185185185183</v>
      </c>
      <c r="AA27">
        <v>55.555555555555557</v>
      </c>
      <c r="AB27">
        <v>45.833333333333336</v>
      </c>
      <c r="AC27">
        <v>72.020202020202021</v>
      </c>
      <c r="AD27">
        <v>58.333333333333329</v>
      </c>
      <c r="AE27">
        <v>39.583333333333329</v>
      </c>
      <c r="AF27">
        <v>82.098765432098759</v>
      </c>
      <c r="AG27">
        <v>0</v>
      </c>
      <c r="AH27">
        <v>22.222222222222221</v>
      </c>
      <c r="AI27">
        <v>11.111111111111111</v>
      </c>
      <c r="AJ27">
        <v>22.222222222222221</v>
      </c>
      <c r="AK27">
        <v>66.666666666666657</v>
      </c>
      <c r="AL27">
        <v>532.09799999999996</v>
      </c>
    </row>
    <row r="28" spans="2:38">
      <c r="B28" t="s">
        <v>141</v>
      </c>
      <c r="C28">
        <v>36.363636363636367</v>
      </c>
      <c r="D28">
        <v>36.363636363636367</v>
      </c>
      <c r="E28">
        <v>0</v>
      </c>
      <c r="F28">
        <v>0</v>
      </c>
      <c r="G28">
        <v>41.414141414141419</v>
      </c>
      <c r="H28">
        <v>66.666666666666657</v>
      </c>
      <c r="I28">
        <v>81.818181818181827</v>
      </c>
      <c r="J28">
        <v>36.363636363636367</v>
      </c>
      <c r="K28">
        <v>27.27272727272727</v>
      </c>
      <c r="L28">
        <v>57.142857142857146</v>
      </c>
      <c r="M28">
        <v>46.464646464646464</v>
      </c>
      <c r="N28">
        <v>48.484848484848477</v>
      </c>
      <c r="O28">
        <v>44.444444444444443</v>
      </c>
      <c r="P28">
        <v>72.727272727272734</v>
      </c>
      <c r="Q28">
        <v>90.909090909090907</v>
      </c>
      <c r="R28">
        <v>18.181818181818183</v>
      </c>
      <c r="S28">
        <v>81.818181818181827</v>
      </c>
      <c r="T28">
        <v>45.454545454545453</v>
      </c>
      <c r="U28">
        <v>9.0909090909090917</v>
      </c>
      <c r="V28">
        <v>40.404040404040408</v>
      </c>
      <c r="W28">
        <v>27.272727272727273</v>
      </c>
      <c r="X28">
        <v>29.292929292929291</v>
      </c>
      <c r="Y28">
        <v>76.767676767676761</v>
      </c>
      <c r="Z28">
        <v>85.858585858585855</v>
      </c>
      <c r="AA28">
        <v>65.656565656565661</v>
      </c>
      <c r="AB28">
        <v>20</v>
      </c>
      <c r="AC28">
        <v>83.636363636363626</v>
      </c>
      <c r="AD28">
        <v>49.494949494949488</v>
      </c>
      <c r="AE28">
        <v>43.939393939393938</v>
      </c>
      <c r="AF28">
        <v>65.656565656565647</v>
      </c>
      <c r="AG28">
        <v>45.454545454545453</v>
      </c>
      <c r="AH28">
        <v>18.181818181818183</v>
      </c>
      <c r="AI28">
        <v>63.636363636363633</v>
      </c>
      <c r="AJ28">
        <v>45.454545454545453</v>
      </c>
      <c r="AK28">
        <v>63.636363636363633</v>
      </c>
      <c r="AL28">
        <v>923.92100000000005</v>
      </c>
    </row>
    <row r="29" spans="2:38">
      <c r="B29" t="s">
        <v>142</v>
      </c>
      <c r="C29">
        <v>100</v>
      </c>
      <c r="D29">
        <v>84.615384615384613</v>
      </c>
      <c r="E29">
        <v>75</v>
      </c>
      <c r="F29">
        <v>75</v>
      </c>
      <c r="G29">
        <v>66.666666666666657</v>
      </c>
      <c r="H29">
        <v>58.730158730158728</v>
      </c>
      <c r="I29">
        <v>92.307692307692307</v>
      </c>
      <c r="J29">
        <v>100</v>
      </c>
      <c r="K29">
        <v>91.666666666666657</v>
      </c>
      <c r="L29">
        <v>86.172161172161182</v>
      </c>
      <c r="M29">
        <v>60.683760683760681</v>
      </c>
      <c r="N29">
        <v>72.222222222222214</v>
      </c>
      <c r="O29">
        <v>69.841269841269835</v>
      </c>
      <c r="P29">
        <v>100</v>
      </c>
      <c r="Q29">
        <v>92.307692307692307</v>
      </c>
      <c r="R29">
        <v>91.666666666666657</v>
      </c>
      <c r="S29">
        <v>80</v>
      </c>
      <c r="T29">
        <v>81.818181818181827</v>
      </c>
      <c r="U29">
        <v>100</v>
      </c>
      <c r="V29">
        <v>58.119658119658119</v>
      </c>
      <c r="W29">
        <v>40.476190476190482</v>
      </c>
      <c r="X29">
        <v>46.153846153846153</v>
      </c>
      <c r="Y29">
        <v>81.111111111111114</v>
      </c>
      <c r="Z29">
        <v>40.74074074074074</v>
      </c>
      <c r="AA29">
        <v>51.515151515151516</v>
      </c>
      <c r="AB29">
        <v>71.410256410256409</v>
      </c>
      <c r="AC29">
        <v>70.634920634920633</v>
      </c>
      <c r="AD29">
        <v>56.349206349206341</v>
      </c>
      <c r="AE29">
        <v>34.722222222222221</v>
      </c>
      <c r="AF29">
        <v>71.164021164021165</v>
      </c>
      <c r="AG29">
        <v>88.888888888888886</v>
      </c>
      <c r="AH29">
        <v>75</v>
      </c>
      <c r="AI29">
        <v>50</v>
      </c>
      <c r="AJ29">
        <v>88.888888888888886</v>
      </c>
      <c r="AK29">
        <v>90</v>
      </c>
      <c r="AL29">
        <v>7252.0039999999999</v>
      </c>
    </row>
    <row r="30" spans="2:38">
      <c r="B30" t="s">
        <v>143</v>
      </c>
      <c r="C30">
        <v>75</v>
      </c>
      <c r="D30">
        <v>75</v>
      </c>
      <c r="E30">
        <v>41.666666666666671</v>
      </c>
      <c r="F30">
        <v>41.666666666666671</v>
      </c>
      <c r="G30">
        <v>22.222222222222221</v>
      </c>
      <c r="H30">
        <v>36.111111111111107</v>
      </c>
      <c r="I30">
        <v>36.363636363636367</v>
      </c>
      <c r="J30">
        <v>27.27272727272727</v>
      </c>
      <c r="K30">
        <v>25</v>
      </c>
      <c r="L30">
        <v>42.857142857142847</v>
      </c>
      <c r="M30">
        <v>25.925925925925927</v>
      </c>
      <c r="N30">
        <v>34.259259259259252</v>
      </c>
      <c r="O30">
        <v>26.851851851851848</v>
      </c>
      <c r="P30">
        <v>33.333333333333329</v>
      </c>
      <c r="Q30">
        <v>36.363636363636367</v>
      </c>
      <c r="R30">
        <v>16.666666666666664</v>
      </c>
      <c r="S30">
        <v>25</v>
      </c>
      <c r="T30">
        <v>16.666666666666664</v>
      </c>
      <c r="U30">
        <v>0</v>
      </c>
      <c r="V30">
        <v>48.148148148148145</v>
      </c>
      <c r="W30">
        <v>20.37037037037037</v>
      </c>
      <c r="X30">
        <v>11.111111111111111</v>
      </c>
      <c r="Y30">
        <v>77.777777777777771</v>
      </c>
      <c r="Z30">
        <v>41.666666666666664</v>
      </c>
      <c r="AA30">
        <v>33.333333333333329</v>
      </c>
      <c r="AB30">
        <v>50.151515151515156</v>
      </c>
      <c r="AC30">
        <v>45.606060606060609</v>
      </c>
      <c r="AD30">
        <v>30.555555555555554</v>
      </c>
      <c r="AE30">
        <v>29.166666666666664</v>
      </c>
      <c r="AF30">
        <v>64.81481481481481</v>
      </c>
      <c r="AG30">
        <v>8.3333333333333321</v>
      </c>
      <c r="AH30">
        <v>8.3333333333333321</v>
      </c>
      <c r="AI30">
        <v>0</v>
      </c>
      <c r="AJ30">
        <v>0</v>
      </c>
      <c r="AK30">
        <v>0</v>
      </c>
      <c r="AL30">
        <v>4519.0309999999999</v>
      </c>
    </row>
    <row r="31" spans="2:38">
      <c r="B31" t="s">
        <v>438</v>
      </c>
      <c r="C31">
        <v>100</v>
      </c>
      <c r="D31">
        <v>77.777777777777786</v>
      </c>
      <c r="E31">
        <v>100</v>
      </c>
      <c r="F31">
        <v>80</v>
      </c>
      <c r="G31">
        <v>41.269841269841272</v>
      </c>
      <c r="H31">
        <v>38.095238095238095</v>
      </c>
      <c r="I31">
        <v>37.5</v>
      </c>
      <c r="J31">
        <v>44.444444444444443</v>
      </c>
      <c r="K31">
        <v>70</v>
      </c>
      <c r="L31">
        <v>71.298701298701289</v>
      </c>
      <c r="M31">
        <v>49.629629629629626</v>
      </c>
      <c r="N31">
        <v>44.444444444444443</v>
      </c>
      <c r="O31">
        <v>39.316239316239312</v>
      </c>
      <c r="P31">
        <v>75</v>
      </c>
      <c r="Q31">
        <v>100</v>
      </c>
      <c r="R31">
        <v>100</v>
      </c>
      <c r="S31">
        <v>50</v>
      </c>
      <c r="T31">
        <v>80</v>
      </c>
      <c r="U31">
        <v>62.5</v>
      </c>
      <c r="V31">
        <v>64.285714285714278</v>
      </c>
      <c r="W31">
        <v>45.185185185185183</v>
      </c>
      <c r="X31">
        <v>51.587301587301589</v>
      </c>
      <c r="Y31">
        <v>22.222222222222221</v>
      </c>
      <c r="Z31">
        <v>60.317460317460316</v>
      </c>
      <c r="AA31">
        <v>53.333333333333329</v>
      </c>
      <c r="AB31">
        <v>67.857142857142861</v>
      </c>
      <c r="AC31">
        <v>81.117845117845121</v>
      </c>
      <c r="AD31">
        <v>40.74074074074074</v>
      </c>
      <c r="AE31">
        <v>39.629629629629626</v>
      </c>
      <c r="AF31">
        <v>68.641975308641975</v>
      </c>
      <c r="AG31">
        <v>37.5</v>
      </c>
      <c r="AH31">
        <v>37.5</v>
      </c>
      <c r="AI31">
        <v>28.571428571428569</v>
      </c>
      <c r="AJ31">
        <v>37.5</v>
      </c>
      <c r="AK31">
        <v>55.555555555555557</v>
      </c>
      <c r="AL31">
        <v>453.48099999999999</v>
      </c>
    </row>
    <row r="32" spans="2:38">
      <c r="B32" t="s">
        <v>146</v>
      </c>
      <c r="C32">
        <v>100</v>
      </c>
      <c r="D32">
        <v>55.555555555555557</v>
      </c>
      <c r="E32">
        <v>66.666666666666657</v>
      </c>
      <c r="F32">
        <v>33.333333333333329</v>
      </c>
      <c r="G32">
        <v>66.666666666666657</v>
      </c>
      <c r="H32">
        <v>77.777777777777771</v>
      </c>
      <c r="I32">
        <v>62.5</v>
      </c>
      <c r="J32">
        <v>71.428571428571431</v>
      </c>
      <c r="K32">
        <v>85.714285714285708</v>
      </c>
      <c r="L32">
        <v>64.33673469387756</v>
      </c>
      <c r="M32">
        <v>48.888888888888893</v>
      </c>
      <c r="N32">
        <v>48.888888888888893</v>
      </c>
      <c r="O32">
        <v>54.44444444444445</v>
      </c>
      <c r="P32">
        <v>85.714285714285708</v>
      </c>
      <c r="Q32">
        <v>100</v>
      </c>
      <c r="R32">
        <v>100</v>
      </c>
      <c r="S32">
        <v>71.428571428571431</v>
      </c>
      <c r="T32">
        <v>71.428571428571431</v>
      </c>
      <c r="U32">
        <v>75</v>
      </c>
      <c r="V32">
        <v>58.888888888888886</v>
      </c>
      <c r="W32">
        <v>37.777777777777779</v>
      </c>
      <c r="X32">
        <v>32.222222222222221</v>
      </c>
      <c r="Y32">
        <v>75.555555555555557</v>
      </c>
      <c r="Z32">
        <v>36.666666666666664</v>
      </c>
      <c r="AA32">
        <v>51.111111111111107</v>
      </c>
      <c r="AB32">
        <v>74.476190476190467</v>
      </c>
      <c r="AC32">
        <v>79.277777777777786</v>
      </c>
      <c r="AD32">
        <v>60</v>
      </c>
      <c r="AE32">
        <v>30.555555555555557</v>
      </c>
      <c r="AF32">
        <v>81.481481481481481</v>
      </c>
      <c r="AG32">
        <v>50</v>
      </c>
      <c r="AH32">
        <v>20</v>
      </c>
      <c r="AI32">
        <v>14.285714285714285</v>
      </c>
      <c r="AJ32">
        <v>33.333333333333329</v>
      </c>
      <c r="AK32">
        <v>83.333333333333343</v>
      </c>
      <c r="AL32">
        <v>2921.049</v>
      </c>
    </row>
    <row r="33" spans="2:38">
      <c r="B33" t="s">
        <v>147</v>
      </c>
      <c r="C33">
        <v>80</v>
      </c>
      <c r="D33">
        <v>100</v>
      </c>
      <c r="E33">
        <v>72.727272727272734</v>
      </c>
      <c r="F33">
        <v>53.846153846153847</v>
      </c>
      <c r="G33">
        <v>73.737373737373744</v>
      </c>
      <c r="H33">
        <v>61.111111111111107</v>
      </c>
      <c r="I33">
        <v>28.571428571428569</v>
      </c>
      <c r="J33">
        <v>55.555555555555557</v>
      </c>
      <c r="K33">
        <v>100</v>
      </c>
      <c r="L33">
        <v>77.077922077922082</v>
      </c>
      <c r="M33">
        <v>63.63636363636364</v>
      </c>
      <c r="N33">
        <v>70.707070707070699</v>
      </c>
      <c r="O33">
        <v>60.606060606060602</v>
      </c>
      <c r="P33">
        <v>55.555555555555557</v>
      </c>
      <c r="Q33">
        <v>71.428571428571431</v>
      </c>
      <c r="R33">
        <v>90.909090909090907</v>
      </c>
      <c r="S33">
        <v>22.222222222222221</v>
      </c>
      <c r="T33">
        <v>50</v>
      </c>
      <c r="U33">
        <v>40</v>
      </c>
      <c r="V33">
        <v>68.376068376068375</v>
      </c>
      <c r="W33">
        <v>52.777777777777779</v>
      </c>
      <c r="X33">
        <v>55.555555555555557</v>
      </c>
      <c r="Y33">
        <v>94.01709401709401</v>
      </c>
      <c r="Z33">
        <v>85.470085470085465</v>
      </c>
      <c r="AA33">
        <v>35.353535353535349</v>
      </c>
      <c r="AB33">
        <v>66.269841269841265</v>
      </c>
      <c r="AC33">
        <v>61.535353535353536</v>
      </c>
      <c r="AD33">
        <v>57.575757575757571</v>
      </c>
      <c r="AE33">
        <v>45.54843304843304</v>
      </c>
      <c r="AF33">
        <v>74.074074074074076</v>
      </c>
      <c r="AG33">
        <v>66.666666666666657</v>
      </c>
      <c r="AH33">
        <v>16.666666666666664</v>
      </c>
      <c r="AI33">
        <v>50</v>
      </c>
      <c r="AJ33">
        <v>25</v>
      </c>
      <c r="AK33">
        <v>44.444444444444443</v>
      </c>
      <c r="AL33">
        <v>2561.152</v>
      </c>
    </row>
    <row r="34" spans="2:38">
      <c r="B34" t="s">
        <v>148</v>
      </c>
      <c r="C34">
        <v>100</v>
      </c>
      <c r="D34">
        <v>70</v>
      </c>
      <c r="E34">
        <v>70</v>
      </c>
      <c r="F34">
        <v>40</v>
      </c>
      <c r="G34">
        <v>77.777777777777771</v>
      </c>
      <c r="H34">
        <v>54.44444444444445</v>
      </c>
      <c r="I34">
        <v>33.333333333333329</v>
      </c>
      <c r="J34">
        <v>50</v>
      </c>
      <c r="K34">
        <v>60</v>
      </c>
      <c r="L34">
        <v>65.759637188208615</v>
      </c>
      <c r="M34">
        <v>53.086419753086417</v>
      </c>
      <c r="N34">
        <v>57.777777777777779</v>
      </c>
      <c r="O34">
        <v>50</v>
      </c>
      <c r="P34">
        <v>55.555555555555557</v>
      </c>
      <c r="Q34">
        <v>44.444444444444443</v>
      </c>
      <c r="R34" t="s">
        <v>114</v>
      </c>
      <c r="S34">
        <v>25</v>
      </c>
      <c r="T34">
        <v>44.444444444444443</v>
      </c>
      <c r="U34">
        <v>25</v>
      </c>
      <c r="V34">
        <v>52.222222222222221</v>
      </c>
      <c r="W34">
        <v>51.111111111111107</v>
      </c>
      <c r="X34">
        <v>50</v>
      </c>
      <c r="Y34">
        <v>84.126984126984127</v>
      </c>
      <c r="Z34">
        <v>67.901234567901227</v>
      </c>
      <c r="AA34">
        <v>3.7037037037037028</v>
      </c>
      <c r="AB34">
        <v>82.38095238095238</v>
      </c>
      <c r="AC34">
        <v>62.666666666666664</v>
      </c>
      <c r="AD34">
        <v>55.555555555555557</v>
      </c>
      <c r="AE34">
        <v>51.697530864197525</v>
      </c>
      <c r="AF34">
        <v>53.333333333333336</v>
      </c>
      <c r="AG34">
        <v>40</v>
      </c>
      <c r="AH34" t="s">
        <v>114</v>
      </c>
      <c r="AI34">
        <v>55.555555555555557</v>
      </c>
      <c r="AJ34">
        <v>28.571428571428569</v>
      </c>
      <c r="AK34">
        <v>62.5</v>
      </c>
      <c r="AL34">
        <v>345193.59499999997</v>
      </c>
    </row>
    <row r="35" spans="2:38">
      <c r="B35" t="s">
        <v>150</v>
      </c>
      <c r="C35">
        <v>88.888888888888886</v>
      </c>
      <c r="D35">
        <v>77.777777777777786</v>
      </c>
      <c r="E35">
        <v>75</v>
      </c>
      <c r="F35">
        <v>22.222222222222221</v>
      </c>
      <c r="G35">
        <v>15.555555555555554</v>
      </c>
      <c r="H35">
        <v>38.888888888888886</v>
      </c>
      <c r="I35">
        <v>0</v>
      </c>
      <c r="J35">
        <v>33.333333333333329</v>
      </c>
      <c r="K35">
        <v>55.555555555555557</v>
      </c>
      <c r="L35">
        <v>15.873015873015872</v>
      </c>
      <c r="M35">
        <v>57.777777777777779</v>
      </c>
      <c r="N35">
        <v>54.44444444444445</v>
      </c>
      <c r="O35">
        <v>54.44444444444445</v>
      </c>
      <c r="P35">
        <v>28.571428571428569</v>
      </c>
      <c r="Q35">
        <v>71.428571428571431</v>
      </c>
      <c r="R35">
        <v>100</v>
      </c>
      <c r="S35">
        <v>11.111111111111111</v>
      </c>
      <c r="T35">
        <v>0</v>
      </c>
      <c r="U35">
        <v>14.285714285714285</v>
      </c>
      <c r="V35">
        <v>62.222222222222214</v>
      </c>
      <c r="W35">
        <v>47.777777777777771</v>
      </c>
      <c r="X35">
        <v>50</v>
      </c>
      <c r="Y35">
        <v>90.123456790123456</v>
      </c>
      <c r="Z35">
        <v>75.555555555555557</v>
      </c>
      <c r="AA35">
        <v>17.777777777777779</v>
      </c>
      <c r="AB35">
        <v>6.6666666666666661</v>
      </c>
      <c r="AC35">
        <v>68.480599647266317</v>
      </c>
      <c r="AD35">
        <v>13.333333333333336</v>
      </c>
      <c r="AE35">
        <v>31.388888888888886</v>
      </c>
      <c r="AF35">
        <v>72.222222222222214</v>
      </c>
      <c r="AG35">
        <v>37.5</v>
      </c>
      <c r="AH35">
        <v>42.857142857142854</v>
      </c>
      <c r="AI35">
        <v>11.111111111111111</v>
      </c>
      <c r="AJ35">
        <v>12.5</v>
      </c>
      <c r="AK35">
        <v>33.333333333333329</v>
      </c>
      <c r="AL35">
        <v>9428.4249999999993</v>
      </c>
    </row>
    <row r="36" spans="2:38">
      <c r="B36" t="s">
        <v>151</v>
      </c>
      <c r="C36">
        <v>100</v>
      </c>
      <c r="D36">
        <v>100</v>
      </c>
      <c r="E36">
        <v>60</v>
      </c>
      <c r="F36">
        <v>40</v>
      </c>
      <c r="G36">
        <v>71.428571428571431</v>
      </c>
      <c r="H36">
        <v>81.746031746031747</v>
      </c>
      <c r="I36">
        <v>28.571428571428569</v>
      </c>
      <c r="J36">
        <v>75</v>
      </c>
      <c r="K36">
        <v>70</v>
      </c>
      <c r="L36">
        <v>70.670995670995666</v>
      </c>
      <c r="M36">
        <v>74.747474747474755</v>
      </c>
      <c r="N36">
        <v>75</v>
      </c>
      <c r="O36">
        <v>72.727272727272734</v>
      </c>
      <c r="P36">
        <v>85.714285714285708</v>
      </c>
      <c r="Q36">
        <v>62.5</v>
      </c>
      <c r="R36">
        <v>85.714285714285708</v>
      </c>
      <c r="S36">
        <v>20</v>
      </c>
      <c r="T36">
        <v>50</v>
      </c>
      <c r="U36">
        <v>25</v>
      </c>
      <c r="V36">
        <v>66.666666666666657</v>
      </c>
      <c r="W36">
        <v>64.646464646464651</v>
      </c>
      <c r="X36">
        <v>61.111111111111107</v>
      </c>
      <c r="Y36">
        <v>89.89898989898991</v>
      </c>
      <c r="Z36">
        <v>63.63636363636364</v>
      </c>
      <c r="AA36">
        <v>41.111111111111114</v>
      </c>
      <c r="AB36">
        <v>81.611111111111114</v>
      </c>
      <c r="AC36">
        <v>63.847510514177188</v>
      </c>
      <c r="AD36">
        <v>56.410256410256402</v>
      </c>
      <c r="AE36">
        <v>45.484654234654236</v>
      </c>
      <c r="AF36">
        <v>83.212589879256541</v>
      </c>
      <c r="AG36">
        <v>60</v>
      </c>
      <c r="AH36">
        <v>66.666666666666657</v>
      </c>
      <c r="AI36">
        <v>50</v>
      </c>
      <c r="AJ36">
        <v>44.444444444444443</v>
      </c>
      <c r="AK36">
        <v>28.571428571428569</v>
      </c>
      <c r="AL36">
        <v>782.82799999999997</v>
      </c>
    </row>
    <row r="37" spans="2:38">
      <c r="B37" t="s">
        <v>152</v>
      </c>
      <c r="C37">
        <v>100</v>
      </c>
      <c r="D37">
        <v>81.818181818181827</v>
      </c>
      <c r="E37">
        <v>72.727272727272734</v>
      </c>
      <c r="F37">
        <v>72.727272727272734</v>
      </c>
      <c r="G37">
        <v>42.857142857142854</v>
      </c>
      <c r="H37">
        <v>59.82905982905983</v>
      </c>
      <c r="I37">
        <v>30</v>
      </c>
      <c r="J37">
        <v>60</v>
      </c>
      <c r="K37">
        <v>81.818181818181827</v>
      </c>
      <c r="L37">
        <v>53.506493506493506</v>
      </c>
      <c r="M37">
        <v>62.037037037037031</v>
      </c>
      <c r="N37">
        <v>65.740740740740748</v>
      </c>
      <c r="O37">
        <v>62.037037037037031</v>
      </c>
      <c r="P37">
        <v>90</v>
      </c>
      <c r="Q37">
        <v>90.909090909090907</v>
      </c>
      <c r="R37">
        <v>100</v>
      </c>
      <c r="S37">
        <v>44.444444444444443</v>
      </c>
      <c r="T37">
        <v>40</v>
      </c>
      <c r="U37">
        <v>72.727272727272734</v>
      </c>
      <c r="V37">
        <v>68.376068376068375</v>
      </c>
      <c r="W37">
        <v>74.358974358974365</v>
      </c>
      <c r="X37">
        <v>61.538461538461533</v>
      </c>
      <c r="Y37">
        <v>86.324786324786331</v>
      </c>
      <c r="Z37">
        <v>82.539682539682545</v>
      </c>
      <c r="AA37">
        <v>60.683760683760681</v>
      </c>
      <c r="AB37">
        <v>30.388888888888893</v>
      </c>
      <c r="AC37">
        <v>57.619232619232619</v>
      </c>
      <c r="AD37">
        <v>66.666666666666657</v>
      </c>
      <c r="AE37">
        <v>48.565323565323567</v>
      </c>
      <c r="AF37">
        <v>81.99023199023199</v>
      </c>
      <c r="AG37">
        <v>50</v>
      </c>
      <c r="AH37">
        <v>42.857142857142854</v>
      </c>
      <c r="AI37">
        <v>37.5</v>
      </c>
      <c r="AJ37">
        <v>12.5</v>
      </c>
      <c r="AK37">
        <v>70</v>
      </c>
      <c r="AL37">
        <v>2543.5169999999998</v>
      </c>
    </row>
    <row r="38" spans="2:38">
      <c r="B38" t="s">
        <v>153</v>
      </c>
      <c r="C38">
        <v>93.333333333333329</v>
      </c>
      <c r="D38">
        <v>53.333333333333336</v>
      </c>
      <c r="E38">
        <v>40</v>
      </c>
      <c r="F38">
        <v>20</v>
      </c>
      <c r="G38">
        <v>68.148148148148152</v>
      </c>
      <c r="H38">
        <v>72.592592592592595</v>
      </c>
      <c r="I38">
        <v>13.333333333333334</v>
      </c>
      <c r="J38">
        <v>21.428571428571427</v>
      </c>
      <c r="K38">
        <v>46.666666666666664</v>
      </c>
      <c r="L38">
        <v>72.38095238095238</v>
      </c>
      <c r="M38">
        <v>36.296296296296298</v>
      </c>
      <c r="N38">
        <v>31.851851851851851</v>
      </c>
      <c r="O38">
        <v>27.407407407407408</v>
      </c>
      <c r="P38">
        <v>86.666666666666671</v>
      </c>
      <c r="Q38">
        <v>60</v>
      </c>
      <c r="R38">
        <v>100</v>
      </c>
      <c r="S38">
        <v>35.714285714285715</v>
      </c>
      <c r="T38">
        <v>13.333333333333334</v>
      </c>
      <c r="U38">
        <v>21.428571428571427</v>
      </c>
      <c r="V38">
        <v>50.370370370370367</v>
      </c>
      <c r="W38">
        <v>25.185185185185183</v>
      </c>
      <c r="X38">
        <v>28.148148148148145</v>
      </c>
      <c r="Y38">
        <v>61.481481481481481</v>
      </c>
      <c r="Z38">
        <v>88.148148148148152</v>
      </c>
      <c r="AA38">
        <v>19.999999999999996</v>
      </c>
      <c r="AB38">
        <v>88.974358974358978</v>
      </c>
      <c r="AC38">
        <v>78.518518518518519</v>
      </c>
      <c r="AD38">
        <v>20.74074074074074</v>
      </c>
      <c r="AE38">
        <v>29.814814814814817</v>
      </c>
      <c r="AF38">
        <v>57.530864197530867</v>
      </c>
      <c r="AG38">
        <v>46.666666666666664</v>
      </c>
      <c r="AH38">
        <v>6.666666666666667</v>
      </c>
      <c r="AI38">
        <v>26.666666666666668</v>
      </c>
      <c r="AJ38">
        <v>53.333333333333336</v>
      </c>
      <c r="AK38">
        <v>33.333333333333329</v>
      </c>
      <c r="AL38">
        <v>4505.2190000000001</v>
      </c>
    </row>
    <row r="39" spans="2:38">
      <c r="B39" t="s">
        <v>154</v>
      </c>
      <c r="C39">
        <v>100</v>
      </c>
      <c r="D39">
        <v>93.75</v>
      </c>
      <c r="E39">
        <v>100</v>
      </c>
      <c r="F39">
        <v>75</v>
      </c>
      <c r="G39">
        <v>69.444444444444443</v>
      </c>
      <c r="H39">
        <v>65.925925925925924</v>
      </c>
      <c r="I39">
        <v>68.75</v>
      </c>
      <c r="J39">
        <v>57.142857142857139</v>
      </c>
      <c r="K39">
        <v>86.666666666666671</v>
      </c>
      <c r="L39">
        <v>75.892857142857139</v>
      </c>
      <c r="M39">
        <v>40.972222222222221</v>
      </c>
      <c r="N39">
        <v>47.916666666666664</v>
      </c>
      <c r="O39">
        <v>44.444444444444443</v>
      </c>
      <c r="P39">
        <v>73.333333333333329</v>
      </c>
      <c r="Q39">
        <v>86.666666666666671</v>
      </c>
      <c r="R39">
        <v>80</v>
      </c>
      <c r="S39">
        <v>66.666666666666657</v>
      </c>
      <c r="T39">
        <v>37.5</v>
      </c>
      <c r="U39">
        <v>7.1428571428571423</v>
      </c>
      <c r="V39">
        <v>47.222222222222221</v>
      </c>
      <c r="W39">
        <v>36.805555555555557</v>
      </c>
      <c r="X39">
        <v>35.416666666666664</v>
      </c>
      <c r="Y39">
        <v>63.194444444444443</v>
      </c>
      <c r="Z39">
        <v>51.388888888888886</v>
      </c>
      <c r="AA39">
        <v>46.527777777777779</v>
      </c>
      <c r="AB39">
        <v>78.083333333333343</v>
      </c>
      <c r="AC39">
        <v>59.449735449735456</v>
      </c>
      <c r="AD39">
        <v>31.944444444444443</v>
      </c>
      <c r="AE39">
        <v>36.805555555555557</v>
      </c>
      <c r="AF39">
        <v>74.768518518518519</v>
      </c>
      <c r="AG39">
        <v>71.428571428571431</v>
      </c>
      <c r="AH39">
        <v>28.571428571428569</v>
      </c>
      <c r="AI39">
        <v>0</v>
      </c>
      <c r="AJ39">
        <v>86.666666666666671</v>
      </c>
      <c r="AK39">
        <v>66.666666666666657</v>
      </c>
      <c r="AL39">
        <v>12867.954</v>
      </c>
    </row>
    <row r="40" spans="2:38">
      <c r="B40" t="s">
        <v>155</v>
      </c>
      <c r="C40">
        <v>69.230769230769226</v>
      </c>
      <c r="D40">
        <v>100</v>
      </c>
      <c r="E40">
        <v>38.461538461538467</v>
      </c>
      <c r="F40">
        <v>46.153846153846153</v>
      </c>
      <c r="G40">
        <v>46.825396825396822</v>
      </c>
      <c r="H40">
        <v>31.746031746031747</v>
      </c>
      <c r="I40">
        <v>21.428571428571427</v>
      </c>
      <c r="J40">
        <v>76.923076923076934</v>
      </c>
      <c r="K40">
        <v>92.857142857142861</v>
      </c>
      <c r="L40">
        <v>45.91836734693878</v>
      </c>
      <c r="M40">
        <v>80.952380952380963</v>
      </c>
      <c r="N40">
        <v>74.603174603174608</v>
      </c>
      <c r="O40">
        <v>67.460317460317455</v>
      </c>
      <c r="P40">
        <v>78.571428571428569</v>
      </c>
      <c r="Q40">
        <v>71.428571428571431</v>
      </c>
      <c r="R40">
        <v>71.428571428571431</v>
      </c>
      <c r="S40">
        <v>7.1428571428571423</v>
      </c>
      <c r="T40">
        <v>57.142857142857139</v>
      </c>
      <c r="U40">
        <v>21.428571428571427</v>
      </c>
      <c r="V40">
        <v>70.634920634920633</v>
      </c>
      <c r="W40">
        <v>50</v>
      </c>
      <c r="X40">
        <v>62.698412698412703</v>
      </c>
      <c r="Y40">
        <v>66.666666666666657</v>
      </c>
      <c r="Z40">
        <v>84.92063492063491</v>
      </c>
      <c r="AA40">
        <v>16.666666666666664</v>
      </c>
      <c r="AB40">
        <v>58.571428571428577</v>
      </c>
      <c r="AC40">
        <v>80</v>
      </c>
      <c r="AD40">
        <v>64.285714285714278</v>
      </c>
      <c r="AE40">
        <v>36.507936507936499</v>
      </c>
      <c r="AF40">
        <v>64.550264550264544</v>
      </c>
      <c r="AG40">
        <v>61.53846153846154</v>
      </c>
      <c r="AH40">
        <v>21.428571428571427</v>
      </c>
      <c r="AI40">
        <v>46.153846153846153</v>
      </c>
      <c r="AJ40">
        <v>64.285714285714292</v>
      </c>
      <c r="AK40">
        <v>64.285714285714292</v>
      </c>
      <c r="AL40">
        <v>1587.4259999999999</v>
      </c>
    </row>
    <row r="41" spans="2:38">
      <c r="B41" t="s">
        <v>157</v>
      </c>
      <c r="C41">
        <v>71.428571428571431</v>
      </c>
      <c r="D41">
        <v>42.857142857142854</v>
      </c>
      <c r="E41">
        <v>28.571428571428569</v>
      </c>
      <c r="F41">
        <v>14.285714285714285</v>
      </c>
      <c r="G41">
        <v>49.494949494949488</v>
      </c>
      <c r="H41">
        <v>46.913580246913583</v>
      </c>
      <c r="I41">
        <v>60</v>
      </c>
      <c r="J41">
        <v>50</v>
      </c>
      <c r="K41">
        <v>63.636363636363633</v>
      </c>
      <c r="L41">
        <v>37.142857142857146</v>
      </c>
      <c r="M41">
        <v>39.393939393939398</v>
      </c>
      <c r="N41">
        <v>38.383838383838381</v>
      </c>
      <c r="O41">
        <v>39.393939393939398</v>
      </c>
      <c r="P41">
        <v>70</v>
      </c>
      <c r="Q41">
        <v>25</v>
      </c>
      <c r="R41">
        <v>33.333333333333329</v>
      </c>
      <c r="S41">
        <v>44.444444444444443</v>
      </c>
      <c r="T41">
        <v>33.333333333333329</v>
      </c>
      <c r="U41">
        <v>44.444444444444443</v>
      </c>
      <c r="V41">
        <v>45.454545454545453</v>
      </c>
      <c r="W41">
        <v>48.484848484848477</v>
      </c>
      <c r="X41">
        <v>32.323232323232325</v>
      </c>
      <c r="Y41">
        <v>44.444444444444443</v>
      </c>
      <c r="Z41">
        <v>53.333333333333329</v>
      </c>
      <c r="AA41">
        <v>43.434343434343432</v>
      </c>
      <c r="AB41">
        <v>49.090909090909079</v>
      </c>
      <c r="AC41">
        <v>67.160493827160494</v>
      </c>
      <c r="AD41">
        <v>41.414141414141419</v>
      </c>
      <c r="AE41">
        <v>25.479797979797979</v>
      </c>
      <c r="AF41">
        <v>70</v>
      </c>
      <c r="AG41">
        <v>30</v>
      </c>
      <c r="AH41">
        <v>0</v>
      </c>
      <c r="AI41">
        <v>10</v>
      </c>
      <c r="AJ41">
        <v>20</v>
      </c>
      <c r="AK41">
        <v>22.222222222222221</v>
      </c>
      <c r="AL41">
        <v>544.77599999999995</v>
      </c>
    </row>
    <row r="42" spans="2:38">
      <c r="B42" t="s">
        <v>158</v>
      </c>
      <c r="C42">
        <v>54.54545454545454</v>
      </c>
      <c r="D42">
        <v>81.818181818181827</v>
      </c>
      <c r="E42">
        <v>55.555555555555557</v>
      </c>
      <c r="F42">
        <v>50</v>
      </c>
      <c r="G42">
        <v>73.333333333333329</v>
      </c>
      <c r="H42">
        <v>61.728395061728392</v>
      </c>
      <c r="I42">
        <v>55.555555555555557</v>
      </c>
      <c r="J42">
        <v>87.5</v>
      </c>
      <c r="K42">
        <v>55.555555555555557</v>
      </c>
      <c r="L42">
        <v>60.992063492063494</v>
      </c>
      <c r="M42">
        <v>52.222222222222221</v>
      </c>
      <c r="N42">
        <v>42.222222222222221</v>
      </c>
      <c r="O42">
        <v>48.888888888888893</v>
      </c>
      <c r="P42">
        <v>77.777777777777786</v>
      </c>
      <c r="Q42">
        <v>88.888888888888886</v>
      </c>
      <c r="R42">
        <v>66.666666666666657</v>
      </c>
      <c r="S42">
        <v>12.5</v>
      </c>
      <c r="T42">
        <v>44.444444444444443</v>
      </c>
      <c r="U42">
        <v>55.555555555555557</v>
      </c>
      <c r="V42">
        <v>61.111111111111107</v>
      </c>
      <c r="W42">
        <v>31.111111111111107</v>
      </c>
      <c r="X42">
        <v>37.777777777777779</v>
      </c>
      <c r="Y42">
        <v>72.222222222222214</v>
      </c>
      <c r="Z42">
        <v>37.777777777777779</v>
      </c>
      <c r="AA42">
        <v>51.851851851851855</v>
      </c>
      <c r="AB42">
        <v>73.333333333333343</v>
      </c>
      <c r="AC42">
        <v>76.767676767676761</v>
      </c>
      <c r="AD42">
        <v>38.888888888888886</v>
      </c>
      <c r="AE42">
        <v>28.055555555555557</v>
      </c>
      <c r="AF42">
        <v>68.148148148148152</v>
      </c>
      <c r="AG42">
        <v>77.777777777777786</v>
      </c>
      <c r="AH42">
        <v>37.5</v>
      </c>
      <c r="AI42">
        <v>37.5</v>
      </c>
      <c r="AJ42">
        <v>37.5</v>
      </c>
      <c r="AK42">
        <v>87.5</v>
      </c>
      <c r="AL42">
        <v>1121.5360000000001</v>
      </c>
    </row>
    <row r="43" spans="2:38">
      <c r="B43" t="s">
        <v>159</v>
      </c>
      <c r="C43">
        <v>84.615384615384613</v>
      </c>
      <c r="D43">
        <v>66.666666666666657</v>
      </c>
      <c r="E43">
        <v>72.727272727272734</v>
      </c>
      <c r="F43">
        <v>30</v>
      </c>
      <c r="G43">
        <v>50.793650793650791</v>
      </c>
      <c r="H43">
        <v>48.717948717948723</v>
      </c>
      <c r="I43">
        <v>90.909090909090907</v>
      </c>
      <c r="J43">
        <v>62.5</v>
      </c>
      <c r="K43">
        <v>63.636363636363633</v>
      </c>
      <c r="L43">
        <v>47.204184704184698</v>
      </c>
      <c r="M43">
        <v>51.282051282051277</v>
      </c>
      <c r="N43">
        <v>47.863247863247857</v>
      </c>
      <c r="O43">
        <v>47.008547008547005</v>
      </c>
      <c r="P43">
        <v>70</v>
      </c>
      <c r="Q43">
        <v>77.777777777777786</v>
      </c>
      <c r="R43">
        <v>75</v>
      </c>
      <c r="S43">
        <v>50</v>
      </c>
      <c r="T43">
        <v>62.5</v>
      </c>
      <c r="U43">
        <v>62.5</v>
      </c>
      <c r="V43">
        <v>50.793650793650791</v>
      </c>
      <c r="W43">
        <v>50.793650793650791</v>
      </c>
      <c r="X43">
        <v>38.888888888888886</v>
      </c>
      <c r="Y43">
        <v>75.213675213675216</v>
      </c>
      <c r="Z43">
        <v>45.299145299145295</v>
      </c>
      <c r="AA43">
        <v>50.427350427350426</v>
      </c>
      <c r="AB43">
        <v>55.238095238095227</v>
      </c>
      <c r="AC43">
        <v>83.456790123456784</v>
      </c>
      <c r="AD43">
        <v>57.936507936507937</v>
      </c>
      <c r="AE43">
        <v>31.105006105006101</v>
      </c>
      <c r="AF43">
        <v>77.777777777777771</v>
      </c>
      <c r="AG43">
        <v>25</v>
      </c>
      <c r="AH43">
        <v>18.181818181818183</v>
      </c>
      <c r="AI43">
        <v>22.222222222222221</v>
      </c>
      <c r="AJ43">
        <v>12.5</v>
      </c>
      <c r="AK43">
        <v>22.222222222222221</v>
      </c>
      <c r="AL43">
        <v>6258.23</v>
      </c>
    </row>
    <row r="44" spans="2:38">
      <c r="B44" t="s">
        <v>160</v>
      </c>
      <c r="C44">
        <v>100</v>
      </c>
      <c r="D44">
        <v>87.5</v>
      </c>
      <c r="E44">
        <v>87.5</v>
      </c>
      <c r="F44">
        <v>71.428571428571431</v>
      </c>
      <c r="G44">
        <v>71.111111111111114</v>
      </c>
      <c r="H44">
        <v>56.79012345679012</v>
      </c>
      <c r="I44">
        <v>60</v>
      </c>
      <c r="J44">
        <v>50</v>
      </c>
      <c r="K44">
        <v>70</v>
      </c>
      <c r="L44">
        <v>75.649350649350637</v>
      </c>
      <c r="M44">
        <v>57.407407407407412</v>
      </c>
      <c r="N44">
        <v>52.777777777777779</v>
      </c>
      <c r="O44">
        <v>50.925925925925924</v>
      </c>
      <c r="P44">
        <v>80</v>
      </c>
      <c r="Q44">
        <v>72.727272727272734</v>
      </c>
      <c r="R44">
        <v>88.888888888888886</v>
      </c>
      <c r="S44">
        <v>85.714285714285708</v>
      </c>
      <c r="T44">
        <v>42.857142857142854</v>
      </c>
      <c r="U44">
        <v>33.333333333333329</v>
      </c>
      <c r="V44">
        <v>65.656565656565661</v>
      </c>
      <c r="W44">
        <v>52.777777777777779</v>
      </c>
      <c r="X44">
        <v>55.555555555555557</v>
      </c>
      <c r="Y44">
        <v>73.333333333333329</v>
      </c>
      <c r="Z44">
        <v>41.414141414141419</v>
      </c>
      <c r="AA44">
        <v>54.545454545454547</v>
      </c>
      <c r="AB44">
        <v>64.171717171717177</v>
      </c>
      <c r="AC44">
        <v>60.787878787878789</v>
      </c>
      <c r="AD44">
        <v>55.555555555555557</v>
      </c>
      <c r="AE44">
        <v>34.595959595959592</v>
      </c>
      <c r="AF44">
        <v>79.124579124579128</v>
      </c>
      <c r="AG44">
        <v>66.666666666666657</v>
      </c>
      <c r="AH44">
        <v>33.333333333333329</v>
      </c>
      <c r="AI44">
        <v>25</v>
      </c>
      <c r="AJ44">
        <v>44.444444444444443</v>
      </c>
      <c r="AK44">
        <v>44.444444444444443</v>
      </c>
      <c r="AL44">
        <v>4254.4639999999999</v>
      </c>
    </row>
    <row r="45" spans="2:38">
      <c r="B45" t="s">
        <v>161</v>
      </c>
      <c r="C45">
        <v>57.142857142857139</v>
      </c>
      <c r="D45">
        <v>85.714285714285708</v>
      </c>
      <c r="E45">
        <v>92.307692307692307</v>
      </c>
      <c r="F45">
        <v>92.857142857142861</v>
      </c>
      <c r="G45">
        <v>69.590643274853804</v>
      </c>
      <c r="H45">
        <v>59.259259259259252</v>
      </c>
      <c r="I45">
        <v>35.714285714285715</v>
      </c>
      <c r="J45">
        <v>84.615384615384613</v>
      </c>
      <c r="K45">
        <v>76.923076923076934</v>
      </c>
      <c r="L45">
        <v>60.706436420722135</v>
      </c>
      <c r="M45">
        <v>76.023391812865498</v>
      </c>
      <c r="N45">
        <v>72.514619883040936</v>
      </c>
      <c r="O45">
        <v>71.345029239766077</v>
      </c>
      <c r="P45">
        <v>100</v>
      </c>
      <c r="Q45">
        <v>100</v>
      </c>
      <c r="R45" t="s">
        <v>114</v>
      </c>
      <c r="S45">
        <v>46.153846153846153</v>
      </c>
      <c r="T45">
        <v>92.307692307692307</v>
      </c>
      <c r="U45">
        <v>60</v>
      </c>
      <c r="V45">
        <v>73.684210526315795</v>
      </c>
      <c r="W45">
        <v>74.26900584795321</v>
      </c>
      <c r="X45">
        <v>68.421052631578945</v>
      </c>
      <c r="Y45">
        <v>77.777777777777771</v>
      </c>
      <c r="Z45">
        <v>72.592592592592595</v>
      </c>
      <c r="AA45">
        <v>64.81481481481481</v>
      </c>
      <c r="AB45">
        <v>60.402930402930409</v>
      </c>
      <c r="AC45">
        <v>65.840050835148872</v>
      </c>
      <c r="AD45">
        <v>54.970760233918128</v>
      </c>
      <c r="AE45">
        <v>60.324695180216331</v>
      </c>
      <c r="AF45">
        <v>81.481481481481481</v>
      </c>
      <c r="AG45">
        <v>78.571428571428569</v>
      </c>
      <c r="AH45">
        <v>62.5</v>
      </c>
      <c r="AI45">
        <v>45.454545454545453</v>
      </c>
      <c r="AJ45">
        <v>83.333333333333343</v>
      </c>
      <c r="AK45">
        <v>83.333333333333343</v>
      </c>
      <c r="AL45">
        <v>8435.1939999999995</v>
      </c>
    </row>
    <row r="46" spans="2:38">
      <c r="B46" t="s">
        <v>162</v>
      </c>
      <c r="C46">
        <v>93.333333333333329</v>
      </c>
      <c r="D46">
        <v>66.666666666666657</v>
      </c>
      <c r="E46">
        <v>92.857142857142861</v>
      </c>
      <c r="F46">
        <v>76.923076923076934</v>
      </c>
      <c r="G46">
        <v>34.027777777777779</v>
      </c>
      <c r="H46">
        <v>75</v>
      </c>
      <c r="I46">
        <v>78.571428571428569</v>
      </c>
      <c r="J46">
        <v>50</v>
      </c>
      <c r="K46">
        <v>81.25</v>
      </c>
      <c r="L46">
        <v>70.928178963893245</v>
      </c>
      <c r="M46">
        <v>54.700854700854705</v>
      </c>
      <c r="N46">
        <v>57.037037037037038</v>
      </c>
      <c r="O46">
        <v>50.370370370370367</v>
      </c>
      <c r="P46">
        <v>76.923076923076934</v>
      </c>
      <c r="Q46">
        <v>100</v>
      </c>
      <c r="R46">
        <v>100</v>
      </c>
      <c r="S46">
        <v>77.777777777777786</v>
      </c>
      <c r="T46">
        <v>76.923076923076934</v>
      </c>
      <c r="U46">
        <v>72.727272727272734</v>
      </c>
      <c r="V46">
        <v>52.777777777777779</v>
      </c>
      <c r="W46">
        <v>51.388888888888886</v>
      </c>
      <c r="X46">
        <v>42.361111111111107</v>
      </c>
      <c r="Y46">
        <v>31.851851851851851</v>
      </c>
      <c r="Z46">
        <v>55.555555555555557</v>
      </c>
      <c r="AA46">
        <v>57.777777777777779</v>
      </c>
      <c r="AB46">
        <v>87.96536796536796</v>
      </c>
      <c r="AC46">
        <v>80.078563411896738</v>
      </c>
      <c r="AD46">
        <v>64.583333333333329</v>
      </c>
      <c r="AE46">
        <v>37.962962962962962</v>
      </c>
      <c r="AF46">
        <v>74.074074074074076</v>
      </c>
      <c r="AG46">
        <v>50</v>
      </c>
      <c r="AH46">
        <v>9.0909090909090917</v>
      </c>
      <c r="AI46">
        <v>11.111111111111111</v>
      </c>
      <c r="AJ46">
        <v>45.454545454545453</v>
      </c>
      <c r="AK46">
        <v>75</v>
      </c>
      <c r="AL46">
        <v>4098.0219999999999</v>
      </c>
    </row>
    <row r="47" spans="2:38">
      <c r="B47" t="s">
        <v>163</v>
      </c>
      <c r="C47">
        <v>84.615384615384613</v>
      </c>
      <c r="D47">
        <v>69.230769230769226</v>
      </c>
      <c r="E47">
        <v>54.54545454545454</v>
      </c>
      <c r="F47">
        <v>41.666666666666671</v>
      </c>
      <c r="G47">
        <v>29.292929292929291</v>
      </c>
      <c r="H47">
        <v>48.148148148148145</v>
      </c>
      <c r="I47">
        <v>9.0909090909090917</v>
      </c>
      <c r="J47">
        <v>23.076923076923077</v>
      </c>
      <c r="K47">
        <v>30.76923076923077</v>
      </c>
      <c r="L47">
        <v>16.666666666666664</v>
      </c>
      <c r="M47">
        <v>30.769230769230766</v>
      </c>
      <c r="N47">
        <v>16.666666666666664</v>
      </c>
      <c r="O47">
        <v>23.232323232323232</v>
      </c>
      <c r="P47">
        <v>20</v>
      </c>
      <c r="Q47">
        <v>50</v>
      </c>
      <c r="R47">
        <v>30.76923076923077</v>
      </c>
      <c r="S47">
        <v>0</v>
      </c>
      <c r="T47">
        <v>0</v>
      </c>
      <c r="U47">
        <v>0</v>
      </c>
      <c r="V47">
        <v>36.752136752136749</v>
      </c>
      <c r="W47">
        <v>19.658119658119656</v>
      </c>
      <c r="X47">
        <v>17.09401709401709</v>
      </c>
      <c r="Y47">
        <v>0</v>
      </c>
      <c r="Z47">
        <v>27.777777777777779</v>
      </c>
      <c r="AA47">
        <v>26.495726495726494</v>
      </c>
      <c r="AB47">
        <v>11.969696969696969</v>
      </c>
      <c r="AC47">
        <v>64.458689458689463</v>
      </c>
      <c r="AD47">
        <v>8.5470085470085451</v>
      </c>
      <c r="AE47">
        <v>14.102564102564102</v>
      </c>
      <c r="AF47">
        <v>63.817663817663821</v>
      </c>
      <c r="AG47">
        <v>8.3333333333333321</v>
      </c>
      <c r="AH47">
        <v>0</v>
      </c>
      <c r="AI47">
        <v>0</v>
      </c>
      <c r="AJ47">
        <v>0</v>
      </c>
      <c r="AK47">
        <v>0</v>
      </c>
      <c r="AL47">
        <v>1044.4369999999999</v>
      </c>
    </row>
    <row r="48" spans="2:38">
      <c r="B48" t="s">
        <v>164</v>
      </c>
      <c r="C48">
        <v>100</v>
      </c>
      <c r="D48">
        <v>85.714285714285708</v>
      </c>
      <c r="E48">
        <v>38.461538461538467</v>
      </c>
      <c r="F48">
        <v>28.571428571428569</v>
      </c>
      <c r="G48">
        <v>57.936507936507937</v>
      </c>
      <c r="H48">
        <v>65.384615384615387</v>
      </c>
      <c r="I48">
        <v>8.3333333333333321</v>
      </c>
      <c r="J48">
        <v>28.571428571428569</v>
      </c>
      <c r="K48">
        <v>50</v>
      </c>
      <c r="L48">
        <v>59.183673469387756</v>
      </c>
      <c r="M48">
        <v>54.761904761904766</v>
      </c>
      <c r="N48">
        <v>70.634920634920633</v>
      </c>
      <c r="O48">
        <v>62.698412698412703</v>
      </c>
      <c r="P48">
        <v>50</v>
      </c>
      <c r="Q48">
        <v>88.888888888888886</v>
      </c>
      <c r="R48">
        <v>53.846153846153847</v>
      </c>
      <c r="S48">
        <v>9.0909090909090917</v>
      </c>
      <c r="T48">
        <v>23.076923076923077</v>
      </c>
      <c r="U48">
        <v>12.5</v>
      </c>
      <c r="V48">
        <v>48.412698412698404</v>
      </c>
      <c r="W48">
        <v>52.136752136752136</v>
      </c>
      <c r="X48">
        <v>50</v>
      </c>
      <c r="Y48">
        <v>88.888888888888886</v>
      </c>
      <c r="Z48">
        <v>81.746031746031747</v>
      </c>
      <c r="AA48">
        <v>73.80952380952381</v>
      </c>
      <c r="AB48">
        <v>70.419580419580413</v>
      </c>
      <c r="AC48">
        <v>59.43833943833944</v>
      </c>
      <c r="AD48">
        <v>49.206349206349209</v>
      </c>
      <c r="AE48">
        <v>64.682539682539684</v>
      </c>
      <c r="AF48">
        <v>79.365079365079353</v>
      </c>
      <c r="AG48">
        <v>41.666666666666671</v>
      </c>
      <c r="AH48">
        <v>50</v>
      </c>
      <c r="AI48">
        <v>36.363636363636367</v>
      </c>
      <c r="AJ48">
        <v>58.333333333333336</v>
      </c>
      <c r="AK48">
        <v>25</v>
      </c>
      <c r="AL48">
        <v>34044.811000000002</v>
      </c>
    </row>
    <row r="49" spans="2:38">
      <c r="B49" t="s">
        <v>165</v>
      </c>
      <c r="C49">
        <v>93.333333333333329</v>
      </c>
      <c r="D49">
        <v>93.333333333333329</v>
      </c>
      <c r="E49">
        <v>6.666666666666667</v>
      </c>
      <c r="F49">
        <v>15.384615384615385</v>
      </c>
      <c r="G49">
        <v>55.555555555555557</v>
      </c>
      <c r="H49">
        <v>48.148148148148145</v>
      </c>
      <c r="I49">
        <v>0</v>
      </c>
      <c r="J49">
        <v>15.384615384615385</v>
      </c>
      <c r="K49">
        <v>86.666666666666671</v>
      </c>
      <c r="L49">
        <v>27.854526425954997</v>
      </c>
      <c r="M49">
        <v>54.074074074074069</v>
      </c>
      <c r="N49">
        <v>54.814814814814817</v>
      </c>
      <c r="O49">
        <v>56.296296296296291</v>
      </c>
      <c r="P49">
        <v>14.285714285714285</v>
      </c>
      <c r="Q49">
        <v>20</v>
      </c>
      <c r="R49">
        <v>0</v>
      </c>
      <c r="S49">
        <v>0</v>
      </c>
      <c r="T49">
        <v>26.666666666666668</v>
      </c>
      <c r="U49">
        <v>0</v>
      </c>
      <c r="V49">
        <v>54.074074074074069</v>
      </c>
      <c r="W49">
        <v>42.962962962962955</v>
      </c>
      <c r="X49">
        <v>42.962962962962955</v>
      </c>
      <c r="Y49">
        <v>59.259259259259252</v>
      </c>
      <c r="Z49">
        <v>83.703703703703695</v>
      </c>
      <c r="AA49">
        <v>11.111111111111111</v>
      </c>
      <c r="AB49">
        <v>83.714285714285708</v>
      </c>
      <c r="AC49">
        <v>70.074074074074076</v>
      </c>
      <c r="AD49">
        <v>48.888888888888893</v>
      </c>
      <c r="AE49">
        <v>44.25925925925926</v>
      </c>
      <c r="AF49">
        <v>51.111111111111107</v>
      </c>
      <c r="AG49">
        <v>13.333333333333334</v>
      </c>
      <c r="AH49">
        <v>20</v>
      </c>
      <c r="AI49">
        <v>23.076923076923077</v>
      </c>
      <c r="AJ49">
        <v>21.428571428571427</v>
      </c>
      <c r="AK49">
        <v>53.333333333333336</v>
      </c>
      <c r="AL49">
        <v>1065.857</v>
      </c>
    </row>
    <row r="50" spans="2:38">
      <c r="B50" t="s">
        <v>166</v>
      </c>
      <c r="C50">
        <v>93.75</v>
      </c>
      <c r="D50">
        <v>100</v>
      </c>
      <c r="E50">
        <v>75</v>
      </c>
      <c r="F50">
        <v>81.25</v>
      </c>
      <c r="G50">
        <v>54.074074074074069</v>
      </c>
      <c r="H50">
        <v>55.555555555555557</v>
      </c>
      <c r="I50">
        <v>86.666666666666671</v>
      </c>
      <c r="J50">
        <v>75</v>
      </c>
      <c r="K50">
        <v>100</v>
      </c>
      <c r="L50">
        <v>72.498453927025352</v>
      </c>
      <c r="M50">
        <v>67.361111111111114</v>
      </c>
      <c r="N50">
        <v>69.444444444444443</v>
      </c>
      <c r="O50">
        <v>59.722222222222221</v>
      </c>
      <c r="P50">
        <v>93.75</v>
      </c>
      <c r="Q50">
        <v>76.923076923076934</v>
      </c>
      <c r="R50">
        <v>93.75</v>
      </c>
      <c r="S50">
        <v>60</v>
      </c>
      <c r="T50">
        <v>66.666666666666657</v>
      </c>
      <c r="U50">
        <v>64.285714285714292</v>
      </c>
      <c r="V50">
        <v>65.925925925925924</v>
      </c>
      <c r="W50">
        <v>68.75</v>
      </c>
      <c r="X50">
        <v>52.592592592592588</v>
      </c>
      <c r="Y50">
        <v>38.888888888888886</v>
      </c>
      <c r="Z50">
        <v>72.222222222222214</v>
      </c>
      <c r="AA50">
        <v>52.083333333333329</v>
      </c>
      <c r="AB50">
        <v>90.833333333333329</v>
      </c>
      <c r="AC50">
        <v>86.687830687830683</v>
      </c>
      <c r="AD50">
        <v>75</v>
      </c>
      <c r="AE50">
        <v>36.111111111111107</v>
      </c>
      <c r="AF50">
        <v>80.092592592592595</v>
      </c>
      <c r="AG50">
        <v>93.333333333333329</v>
      </c>
      <c r="AH50">
        <v>40</v>
      </c>
      <c r="AI50">
        <v>38.461538461538467</v>
      </c>
      <c r="AJ50">
        <v>93.333333333333329</v>
      </c>
      <c r="AK50">
        <v>56.25</v>
      </c>
      <c r="AL50">
        <v>846.19799999999998</v>
      </c>
    </row>
    <row r="51" spans="2:38">
      <c r="B51" t="s">
        <v>167</v>
      </c>
      <c r="C51">
        <v>100</v>
      </c>
      <c r="D51">
        <v>75</v>
      </c>
      <c r="E51">
        <v>83.333333333333343</v>
      </c>
      <c r="F51">
        <v>50</v>
      </c>
      <c r="G51">
        <v>62.698412698412703</v>
      </c>
      <c r="H51">
        <v>88.888888888888886</v>
      </c>
      <c r="I51">
        <v>83.333333333333343</v>
      </c>
      <c r="J51">
        <v>83.333333333333343</v>
      </c>
      <c r="K51">
        <v>78.571428571428569</v>
      </c>
      <c r="L51">
        <v>50.865800865800864</v>
      </c>
      <c r="M51">
        <v>76.984126984126988</v>
      </c>
      <c r="N51">
        <v>76.19047619047619</v>
      </c>
      <c r="O51">
        <v>79.365079365079353</v>
      </c>
      <c r="P51">
        <v>92.857142857142861</v>
      </c>
      <c r="Q51">
        <v>85.714285714285708</v>
      </c>
      <c r="R51">
        <v>100</v>
      </c>
      <c r="S51">
        <v>7.1428571428571423</v>
      </c>
      <c r="T51">
        <v>85.714285714285708</v>
      </c>
      <c r="U51">
        <v>50</v>
      </c>
      <c r="V51">
        <v>72.222222222222214</v>
      </c>
      <c r="W51">
        <v>77.777777777777771</v>
      </c>
      <c r="X51">
        <v>56.349206349206341</v>
      </c>
      <c r="Y51">
        <v>80.158730158730151</v>
      </c>
      <c r="Z51">
        <v>80.158730158730151</v>
      </c>
      <c r="AA51">
        <v>52.136752136752136</v>
      </c>
      <c r="AB51">
        <v>48.571428571428569</v>
      </c>
      <c r="AC51">
        <v>71.282051282051285</v>
      </c>
      <c r="AD51">
        <v>58.730158730158728</v>
      </c>
      <c r="AE51">
        <v>36.30952380952381</v>
      </c>
      <c r="AF51">
        <v>76.19047619047619</v>
      </c>
      <c r="AG51">
        <v>64.285714285714292</v>
      </c>
      <c r="AH51">
        <v>71.428571428571431</v>
      </c>
      <c r="AI51">
        <v>35.714285714285715</v>
      </c>
      <c r="AJ51">
        <v>35.714285714285715</v>
      </c>
      <c r="AK51">
        <v>50</v>
      </c>
      <c r="AL51">
        <v>9381.4140000000007</v>
      </c>
    </row>
    <row r="52" spans="2:38">
      <c r="B52" t="s">
        <v>168</v>
      </c>
      <c r="C52">
        <v>100</v>
      </c>
      <c r="D52">
        <v>44.444444444444443</v>
      </c>
      <c r="E52">
        <v>100</v>
      </c>
      <c r="F52" t="s">
        <v>114</v>
      </c>
      <c r="G52">
        <v>67.676767676767668</v>
      </c>
      <c r="H52">
        <v>15.555555555555554</v>
      </c>
      <c r="I52">
        <v>11.111111111111111</v>
      </c>
      <c r="J52">
        <v>83.333333333333343</v>
      </c>
      <c r="K52">
        <v>22.222222222222221</v>
      </c>
      <c r="L52">
        <v>98.214285714285708</v>
      </c>
      <c r="M52">
        <v>70</v>
      </c>
      <c r="N52">
        <v>63.333333333333336</v>
      </c>
      <c r="O52">
        <v>58.888888888888886</v>
      </c>
      <c r="P52">
        <v>75</v>
      </c>
      <c r="Q52" t="s">
        <v>114</v>
      </c>
      <c r="R52">
        <v>100</v>
      </c>
      <c r="S52">
        <v>11.111111111111111</v>
      </c>
      <c r="T52">
        <v>83.333333333333343</v>
      </c>
      <c r="U52">
        <v>11.111111111111111</v>
      </c>
      <c r="V52">
        <v>81.818181818181813</v>
      </c>
      <c r="W52">
        <v>40.404040404040408</v>
      </c>
      <c r="X52">
        <v>45.454545454545453</v>
      </c>
      <c r="Y52">
        <v>50</v>
      </c>
      <c r="Z52">
        <v>57.777777777777779</v>
      </c>
      <c r="AA52">
        <v>24.691358024691358</v>
      </c>
      <c r="AB52">
        <v>90</v>
      </c>
      <c r="AC52">
        <v>86.975308641975317</v>
      </c>
      <c r="AD52">
        <v>28.28282828282828</v>
      </c>
      <c r="AE52">
        <v>30</v>
      </c>
      <c r="AF52">
        <v>77.407407407407405</v>
      </c>
      <c r="AG52">
        <v>20</v>
      </c>
      <c r="AH52">
        <v>90</v>
      </c>
      <c r="AI52">
        <v>25</v>
      </c>
      <c r="AJ52">
        <v>87.5</v>
      </c>
      <c r="AK52">
        <v>100</v>
      </c>
      <c r="AL52">
        <v>6829.3370000000004</v>
      </c>
    </row>
    <row r="53" spans="2:38">
      <c r="B53" t="s">
        <v>169</v>
      </c>
      <c r="C53">
        <v>90.909090909090907</v>
      </c>
      <c r="D53">
        <v>20</v>
      </c>
      <c r="E53">
        <v>90.909090909090907</v>
      </c>
      <c r="F53">
        <v>18.181818181818183</v>
      </c>
      <c r="G53">
        <v>57.142857142857146</v>
      </c>
      <c r="H53">
        <v>46.825396825396822</v>
      </c>
      <c r="I53">
        <v>0</v>
      </c>
      <c r="J53">
        <v>83.333333333333343</v>
      </c>
      <c r="K53">
        <v>60</v>
      </c>
      <c r="L53">
        <v>3.5714285714285707</v>
      </c>
      <c r="M53">
        <v>29.914529914529915</v>
      </c>
      <c r="N53">
        <v>41.880341880341881</v>
      </c>
      <c r="O53">
        <v>46.153846153846153</v>
      </c>
      <c r="P53">
        <v>81.818181818181827</v>
      </c>
      <c r="Q53">
        <v>18.181818181818183</v>
      </c>
      <c r="R53">
        <v>90.909090909090907</v>
      </c>
      <c r="S53">
        <v>9.0909090909090917</v>
      </c>
      <c r="T53">
        <v>9.0909090909090917</v>
      </c>
      <c r="U53">
        <v>9.0909090909090917</v>
      </c>
      <c r="V53">
        <v>46.031746031746032</v>
      </c>
      <c r="W53">
        <v>33.333333333333329</v>
      </c>
      <c r="X53">
        <v>26.19047619047619</v>
      </c>
      <c r="Y53">
        <v>88.095238095238102</v>
      </c>
      <c r="Z53">
        <v>44.444444444444443</v>
      </c>
      <c r="AA53">
        <v>11.904761904761907</v>
      </c>
      <c r="AB53">
        <v>85.454545454545453</v>
      </c>
      <c r="AC53">
        <v>75.396825396825392</v>
      </c>
      <c r="AD53">
        <v>32.478632478632477</v>
      </c>
      <c r="AE53">
        <v>20.833333333333336</v>
      </c>
      <c r="AF53">
        <v>65.873015873015873</v>
      </c>
      <c r="AG53">
        <v>25</v>
      </c>
      <c r="AH53">
        <v>0</v>
      </c>
      <c r="AI53">
        <v>8.3333333333333321</v>
      </c>
      <c r="AJ53">
        <v>8.3333333333333321</v>
      </c>
      <c r="AK53">
        <v>8.3333333333333321</v>
      </c>
      <c r="AL53">
        <v>14865.63</v>
      </c>
    </row>
    <row r="54" spans="2:38">
      <c r="B54" t="s">
        <v>170</v>
      </c>
      <c r="C54" t="s">
        <v>114</v>
      </c>
      <c r="D54">
        <v>83.333333333333343</v>
      </c>
      <c r="E54">
        <v>40</v>
      </c>
      <c r="F54" t="s">
        <v>114</v>
      </c>
      <c r="G54">
        <v>52.777777777777779</v>
      </c>
      <c r="H54">
        <v>62.222222222222214</v>
      </c>
      <c r="I54">
        <v>33.333333333333329</v>
      </c>
      <c r="J54" t="s">
        <v>114</v>
      </c>
      <c r="K54" t="s">
        <v>114</v>
      </c>
      <c r="L54">
        <v>24.285714285714285</v>
      </c>
      <c r="M54">
        <v>64.646464646464651</v>
      </c>
      <c r="N54">
        <v>49.494949494949488</v>
      </c>
      <c r="O54">
        <v>49.494949494949488</v>
      </c>
      <c r="P54" t="s">
        <v>114</v>
      </c>
      <c r="Q54" t="s">
        <v>114</v>
      </c>
      <c r="R54" t="s">
        <v>114</v>
      </c>
      <c r="S54" t="s">
        <v>114</v>
      </c>
      <c r="T54" t="s">
        <v>114</v>
      </c>
      <c r="U54">
        <v>20</v>
      </c>
      <c r="V54">
        <v>56.56565656565656</v>
      </c>
      <c r="W54">
        <v>53.333333333333329</v>
      </c>
      <c r="X54">
        <v>50.505050505050505</v>
      </c>
      <c r="Y54">
        <v>48.484848484848477</v>
      </c>
      <c r="Z54">
        <v>36.36363636363636</v>
      </c>
      <c r="AA54">
        <v>24.242424242424239</v>
      </c>
      <c r="AB54">
        <v>64</v>
      </c>
      <c r="AC54">
        <v>60</v>
      </c>
      <c r="AD54">
        <v>34.343434343434339</v>
      </c>
      <c r="AE54">
        <v>31.81818181818182</v>
      </c>
      <c r="AF54">
        <v>83.501683501683502</v>
      </c>
      <c r="AG54">
        <v>57.142857142857139</v>
      </c>
      <c r="AH54">
        <v>57.142857142857139</v>
      </c>
      <c r="AI54">
        <v>20</v>
      </c>
      <c r="AJ54">
        <v>28.571428571428569</v>
      </c>
      <c r="AK54">
        <v>42.857142857142854</v>
      </c>
      <c r="AL54">
        <v>636.05499999999995</v>
      </c>
    </row>
    <row r="55" spans="2:38">
      <c r="B55" t="s">
        <v>171</v>
      </c>
      <c r="C55">
        <v>91.666666666666657</v>
      </c>
      <c r="D55">
        <v>66.666666666666657</v>
      </c>
      <c r="E55">
        <v>60</v>
      </c>
      <c r="F55">
        <v>0</v>
      </c>
      <c r="G55">
        <v>80.555555555555557</v>
      </c>
      <c r="H55">
        <v>52.777777777777779</v>
      </c>
      <c r="I55">
        <v>54.54545454545454</v>
      </c>
      <c r="J55">
        <v>70</v>
      </c>
      <c r="K55">
        <v>55.555555555555557</v>
      </c>
      <c r="L55">
        <v>51.948051948051948</v>
      </c>
      <c r="M55">
        <v>55.555555555555557</v>
      </c>
      <c r="N55">
        <v>51.851851851851855</v>
      </c>
      <c r="O55">
        <v>47.222222222222221</v>
      </c>
      <c r="P55">
        <v>81.818181818181827</v>
      </c>
      <c r="Q55">
        <v>40</v>
      </c>
      <c r="R55">
        <v>77.777777777777786</v>
      </c>
      <c r="S55">
        <v>33.333333333333329</v>
      </c>
      <c r="T55">
        <v>20</v>
      </c>
      <c r="U55">
        <v>11.111111111111111</v>
      </c>
      <c r="V55">
        <v>55.555555555555557</v>
      </c>
      <c r="W55">
        <v>61.111111111111107</v>
      </c>
      <c r="X55">
        <v>43.518518518518519</v>
      </c>
      <c r="Y55">
        <v>60.185185185185183</v>
      </c>
      <c r="Z55">
        <v>54.629629629629633</v>
      </c>
      <c r="AA55">
        <v>46.296296296296298</v>
      </c>
      <c r="AB55">
        <v>72.181818181818173</v>
      </c>
      <c r="AC55">
        <v>55.185185185185183</v>
      </c>
      <c r="AD55">
        <v>65.740740740740748</v>
      </c>
      <c r="AE55">
        <v>46.296296296296298</v>
      </c>
      <c r="AF55">
        <v>72.222222222222214</v>
      </c>
      <c r="AG55">
        <v>80</v>
      </c>
      <c r="AH55">
        <v>36.363636363636367</v>
      </c>
      <c r="AI55">
        <v>10</v>
      </c>
      <c r="AJ55">
        <v>14.285714285714285</v>
      </c>
      <c r="AK55">
        <v>66.666666666666657</v>
      </c>
      <c r="AL55">
        <v>8414.8029999999999</v>
      </c>
    </row>
    <row r="56" spans="2:38">
      <c r="B56" t="s">
        <v>172</v>
      </c>
      <c r="C56">
        <v>100</v>
      </c>
      <c r="D56">
        <v>87.5</v>
      </c>
      <c r="E56">
        <v>12.5</v>
      </c>
      <c r="F56">
        <v>12.5</v>
      </c>
      <c r="G56">
        <v>56.56565656565656</v>
      </c>
      <c r="H56">
        <v>50.505050505050505</v>
      </c>
      <c r="I56">
        <v>40</v>
      </c>
      <c r="J56">
        <v>33.333333333333329</v>
      </c>
      <c r="K56">
        <v>87.5</v>
      </c>
      <c r="L56">
        <v>80</v>
      </c>
      <c r="M56">
        <v>56.56565656565656</v>
      </c>
      <c r="N56">
        <v>81.818181818181813</v>
      </c>
      <c r="O56">
        <v>67.676767676767668</v>
      </c>
      <c r="P56">
        <v>100</v>
      </c>
      <c r="Q56">
        <v>44.444444444444443</v>
      </c>
      <c r="R56">
        <v>100</v>
      </c>
      <c r="S56">
        <v>55.555555555555557</v>
      </c>
      <c r="T56">
        <v>77.777777777777786</v>
      </c>
      <c r="U56">
        <v>11.111111111111111</v>
      </c>
      <c r="V56">
        <v>68.686868686868678</v>
      </c>
      <c r="W56">
        <v>83.838383838383834</v>
      </c>
      <c r="X56">
        <v>74.747474747474755</v>
      </c>
      <c r="Y56">
        <v>94.949494949494934</v>
      </c>
      <c r="Z56">
        <v>76.767676767676761</v>
      </c>
      <c r="AA56">
        <v>14.444444444444441</v>
      </c>
      <c r="AB56">
        <v>79.722222222222214</v>
      </c>
      <c r="AC56">
        <v>80.606060606060595</v>
      </c>
      <c r="AD56">
        <v>82.828282828282838</v>
      </c>
      <c r="AE56">
        <v>51.994949494949502</v>
      </c>
      <c r="AF56">
        <v>94.478114478114477</v>
      </c>
      <c r="AG56">
        <v>81.818181818181827</v>
      </c>
      <c r="AH56">
        <v>9.0909090909090917</v>
      </c>
      <c r="AI56">
        <v>18.181818181818183</v>
      </c>
      <c r="AJ56">
        <v>18.181818181818183</v>
      </c>
      <c r="AK56">
        <v>72.727272727272734</v>
      </c>
      <c r="AL56">
        <v>1747.106</v>
      </c>
    </row>
    <row r="57" spans="2:38">
      <c r="B57" t="s">
        <v>173</v>
      </c>
      <c r="C57">
        <v>100</v>
      </c>
      <c r="D57">
        <v>91.666666666666657</v>
      </c>
      <c r="E57">
        <v>90.909090909090907</v>
      </c>
      <c r="F57">
        <v>58.333333333333336</v>
      </c>
      <c r="G57">
        <v>41.880341880341881</v>
      </c>
      <c r="H57">
        <v>80.952380952380963</v>
      </c>
      <c r="I57">
        <v>76.923076923076934</v>
      </c>
      <c r="J57">
        <v>76.923076923076934</v>
      </c>
      <c r="K57">
        <v>69.230769230769226</v>
      </c>
      <c r="L57">
        <v>56.868131868131869</v>
      </c>
      <c r="M57">
        <v>50.427350427350426</v>
      </c>
      <c r="N57">
        <v>58.730158730158728</v>
      </c>
      <c r="O57">
        <v>60.683760683760681</v>
      </c>
      <c r="P57">
        <v>75</v>
      </c>
      <c r="Q57">
        <v>76.923076923076934</v>
      </c>
      <c r="R57">
        <v>76.923076923076934</v>
      </c>
      <c r="S57">
        <v>50</v>
      </c>
      <c r="T57">
        <v>61.53846153846154</v>
      </c>
      <c r="U57">
        <v>36.363636363636367</v>
      </c>
      <c r="V57">
        <v>72.222222222222214</v>
      </c>
      <c r="W57">
        <v>57.142857142857146</v>
      </c>
      <c r="X57">
        <v>56.349206349206341</v>
      </c>
      <c r="Y57">
        <v>27.777777777777779</v>
      </c>
      <c r="Z57">
        <v>57.936507936507937</v>
      </c>
      <c r="AA57">
        <v>59.523809523809518</v>
      </c>
      <c r="AB57">
        <v>92.179487179487182</v>
      </c>
      <c r="AC57">
        <v>76.980056980056986</v>
      </c>
      <c r="AD57">
        <v>61.904761904761898</v>
      </c>
      <c r="AE57">
        <v>30.952380952380949</v>
      </c>
      <c r="AF57">
        <v>76.455026455026442</v>
      </c>
      <c r="AG57">
        <v>33.333333333333329</v>
      </c>
      <c r="AH57">
        <v>8.3333333333333321</v>
      </c>
      <c r="AI57">
        <v>0</v>
      </c>
      <c r="AJ57">
        <v>18.181818181818183</v>
      </c>
      <c r="AK57">
        <v>91.666666666666657</v>
      </c>
      <c r="AL57">
        <v>4512.875</v>
      </c>
    </row>
    <row r="58" spans="2:38">
      <c r="B58" t="s">
        <v>215</v>
      </c>
      <c r="C58">
        <v>100</v>
      </c>
      <c r="D58">
        <v>77.777777777777786</v>
      </c>
      <c r="E58">
        <v>60</v>
      </c>
      <c r="F58">
        <v>62.5</v>
      </c>
      <c r="G58">
        <v>65.740740740740748</v>
      </c>
      <c r="H58">
        <v>55.555555555555557</v>
      </c>
      <c r="I58">
        <v>16.666666666666664</v>
      </c>
      <c r="J58">
        <v>60</v>
      </c>
      <c r="K58">
        <v>57.142857142857139</v>
      </c>
      <c r="L58">
        <v>75.510204081632651</v>
      </c>
      <c r="M58">
        <v>31.313131313131315</v>
      </c>
      <c r="N58">
        <v>40.74074074074074</v>
      </c>
      <c r="O58">
        <v>39.393939393939398</v>
      </c>
      <c r="P58">
        <v>66.666666666666657</v>
      </c>
      <c r="Q58">
        <v>85.714285714285708</v>
      </c>
      <c r="R58">
        <v>62.5</v>
      </c>
      <c r="S58">
        <v>33.333333333333329</v>
      </c>
      <c r="T58">
        <v>71.428571428571431</v>
      </c>
      <c r="U58">
        <v>33.333333333333329</v>
      </c>
      <c r="V58">
        <v>41.666666666666664</v>
      </c>
      <c r="W58">
        <v>32.407407407407405</v>
      </c>
      <c r="X58">
        <v>32.323232323232325</v>
      </c>
      <c r="Y58">
        <v>54.629629629629633</v>
      </c>
      <c r="Z58">
        <v>41.666666666666664</v>
      </c>
      <c r="AA58">
        <v>34.259259259259252</v>
      </c>
      <c r="AB58">
        <v>65</v>
      </c>
      <c r="AC58">
        <v>59.333333333333336</v>
      </c>
      <c r="AD58">
        <v>38.888888888888886</v>
      </c>
      <c r="AE58">
        <v>21.527777777777775</v>
      </c>
      <c r="AF58">
        <v>67.283950617283949</v>
      </c>
      <c r="AG58">
        <v>60</v>
      </c>
      <c r="AH58">
        <v>0</v>
      </c>
      <c r="AI58">
        <v>0</v>
      </c>
      <c r="AJ58">
        <v>55.555555555555557</v>
      </c>
      <c r="AK58">
        <v>33.333333333333329</v>
      </c>
      <c r="AL58">
        <v>43652.665000000001</v>
      </c>
    </row>
    <row r="59" spans="2:38">
      <c r="B59" t="s">
        <v>216</v>
      </c>
      <c r="C59">
        <v>72.727272727272734</v>
      </c>
      <c r="D59">
        <v>70</v>
      </c>
      <c r="E59">
        <v>90</v>
      </c>
      <c r="F59">
        <v>40</v>
      </c>
      <c r="G59">
        <v>58.119658119658119</v>
      </c>
      <c r="H59">
        <v>52.136752136752136</v>
      </c>
      <c r="I59">
        <v>83.333333333333343</v>
      </c>
      <c r="J59">
        <v>38.461538461538467</v>
      </c>
      <c r="K59">
        <v>46.153846153846153</v>
      </c>
      <c r="L59">
        <v>35.064935064935064</v>
      </c>
      <c r="M59">
        <v>47.863247863247857</v>
      </c>
      <c r="N59">
        <v>46.153846153846153</v>
      </c>
      <c r="O59">
        <v>31.623931623931625</v>
      </c>
      <c r="P59">
        <v>27.27272727272727</v>
      </c>
      <c r="Q59">
        <v>20</v>
      </c>
      <c r="R59">
        <v>0</v>
      </c>
      <c r="S59">
        <v>18.181818181818183</v>
      </c>
      <c r="T59">
        <v>20</v>
      </c>
      <c r="U59">
        <v>27.27272727272727</v>
      </c>
      <c r="V59">
        <v>52.991452991452988</v>
      </c>
      <c r="W59">
        <v>59.82905982905983</v>
      </c>
      <c r="X59">
        <v>45.299145299145295</v>
      </c>
      <c r="Y59">
        <v>75.925925925925924</v>
      </c>
      <c r="Z59">
        <v>51.282051282051277</v>
      </c>
      <c r="AA59">
        <v>33.333333333333329</v>
      </c>
      <c r="AB59">
        <v>30.909090909090914</v>
      </c>
      <c r="AC59">
        <v>51.327160493827158</v>
      </c>
      <c r="AD59">
        <v>45.299145299145295</v>
      </c>
      <c r="AE59">
        <v>37.606837606837615</v>
      </c>
      <c r="AF59">
        <v>62.108262108262103</v>
      </c>
      <c r="AG59">
        <v>36.363636363636367</v>
      </c>
      <c r="AH59">
        <v>12.5</v>
      </c>
      <c r="AI59">
        <v>10</v>
      </c>
      <c r="AJ59">
        <v>10</v>
      </c>
      <c r="AK59">
        <v>60</v>
      </c>
      <c r="AL59">
        <v>52020.883999999998</v>
      </c>
    </row>
    <row r="60" spans="2:38">
      <c r="B60" t="s">
        <v>183</v>
      </c>
      <c r="C60">
        <v>45.454545454545453</v>
      </c>
      <c r="D60">
        <v>50</v>
      </c>
      <c r="E60">
        <v>41.666666666666671</v>
      </c>
      <c r="F60">
        <v>54.54545454545454</v>
      </c>
      <c r="G60">
        <v>41.025641025641029</v>
      </c>
      <c r="H60">
        <v>43.589743589743591</v>
      </c>
      <c r="I60">
        <v>15.384615384615385</v>
      </c>
      <c r="J60">
        <v>23.076923076923077</v>
      </c>
      <c r="K60">
        <v>45.454545454545453</v>
      </c>
      <c r="L60">
        <v>55.111555111555113</v>
      </c>
      <c r="M60">
        <v>41.269841269841272</v>
      </c>
      <c r="N60">
        <v>39.25925925925926</v>
      </c>
      <c r="O60">
        <v>27.777777777777779</v>
      </c>
      <c r="P60">
        <v>45.454545454545453</v>
      </c>
      <c r="Q60">
        <v>58.333333333333336</v>
      </c>
      <c r="R60">
        <v>37.5</v>
      </c>
      <c r="S60">
        <v>36.363636363636367</v>
      </c>
      <c r="T60">
        <v>10</v>
      </c>
      <c r="U60">
        <v>18.181818181818183</v>
      </c>
      <c r="V60">
        <v>33.333333333333329</v>
      </c>
      <c r="W60">
        <v>25.185185185185183</v>
      </c>
      <c r="X60">
        <v>30.952380952380949</v>
      </c>
      <c r="Y60">
        <v>75.396825396825392</v>
      </c>
      <c r="Z60">
        <v>62.698412698412703</v>
      </c>
      <c r="AA60">
        <v>24.603174603174605</v>
      </c>
      <c r="AB60">
        <v>72.412587412587413</v>
      </c>
      <c r="AC60">
        <v>61.495726495726487</v>
      </c>
      <c r="AD60">
        <v>31.111111111111107</v>
      </c>
      <c r="AE60">
        <v>31.111111111111111</v>
      </c>
      <c r="AF60">
        <v>57.53086419753086</v>
      </c>
      <c r="AG60">
        <v>16.666666666666664</v>
      </c>
      <c r="AH60">
        <v>9.0909090909090917</v>
      </c>
      <c r="AI60">
        <v>25</v>
      </c>
      <c r="AJ60">
        <v>61.53846153846154</v>
      </c>
      <c r="AK60">
        <v>10</v>
      </c>
      <c r="AL60">
        <v>1053.5319999999999</v>
      </c>
    </row>
    <row r="61" spans="2:38">
      <c r="B61" t="s">
        <v>184</v>
      </c>
      <c r="C61">
        <v>57.894736842105267</v>
      </c>
      <c r="D61">
        <v>45</v>
      </c>
      <c r="E61">
        <v>16.666666666666664</v>
      </c>
      <c r="F61">
        <v>21.052631578947366</v>
      </c>
      <c r="G61">
        <v>24.561403508771932</v>
      </c>
      <c r="H61">
        <v>54.4973544973545</v>
      </c>
      <c r="I61">
        <v>47.619047619047613</v>
      </c>
      <c r="J61">
        <v>28.571428571428569</v>
      </c>
      <c r="K61">
        <v>52.380952380952387</v>
      </c>
      <c r="L61">
        <v>18.344074471894022</v>
      </c>
      <c r="M61">
        <v>43.915343915343918</v>
      </c>
      <c r="N61">
        <v>42.328042328042322</v>
      </c>
      <c r="O61">
        <v>32.275132275132272</v>
      </c>
      <c r="P61">
        <v>30</v>
      </c>
      <c r="Q61">
        <v>50</v>
      </c>
      <c r="R61">
        <v>70</v>
      </c>
      <c r="S61">
        <v>25</v>
      </c>
      <c r="T61">
        <v>10.526315789473683</v>
      </c>
      <c r="U61">
        <v>20</v>
      </c>
      <c r="V61">
        <v>39.153439153439152</v>
      </c>
      <c r="W61">
        <v>24.338624338624339</v>
      </c>
      <c r="X61">
        <v>16.93121693121693</v>
      </c>
      <c r="Y61">
        <v>87.301587301587304</v>
      </c>
      <c r="Z61">
        <v>48.677248677248677</v>
      </c>
      <c r="AA61">
        <v>42.857142857142854</v>
      </c>
      <c r="AB61">
        <v>17.10526315789474</v>
      </c>
      <c r="AC61">
        <v>63.492063492063494</v>
      </c>
      <c r="AD61">
        <v>22.486772486772484</v>
      </c>
      <c r="AE61">
        <v>31.216931216931215</v>
      </c>
      <c r="AF61">
        <v>45.277777777777771</v>
      </c>
      <c r="AG61">
        <v>28.571428571428569</v>
      </c>
      <c r="AH61">
        <v>5</v>
      </c>
      <c r="AI61">
        <v>0</v>
      </c>
      <c r="AJ61">
        <v>20</v>
      </c>
      <c r="AK61">
        <v>23.809523809523807</v>
      </c>
      <c r="AL61">
        <v>2116.0949999999998</v>
      </c>
    </row>
    <row r="62" spans="2:38">
      <c r="B62" t="s">
        <v>185</v>
      </c>
      <c r="C62">
        <v>75</v>
      </c>
      <c r="D62">
        <v>66.666666666666657</v>
      </c>
      <c r="E62">
        <v>45.454545454545453</v>
      </c>
      <c r="F62">
        <v>20</v>
      </c>
      <c r="G62">
        <v>31.481481481481481</v>
      </c>
      <c r="H62">
        <v>64.81481481481481</v>
      </c>
      <c r="I62">
        <v>33.333333333333329</v>
      </c>
      <c r="J62">
        <v>16.666666666666664</v>
      </c>
      <c r="K62">
        <v>50</v>
      </c>
      <c r="L62">
        <v>78.571428571428569</v>
      </c>
      <c r="M62">
        <v>52.777777777777779</v>
      </c>
      <c r="N62">
        <v>55.158730158730158</v>
      </c>
      <c r="O62">
        <v>40.873015873015873</v>
      </c>
      <c r="P62">
        <v>50</v>
      </c>
      <c r="Q62">
        <v>37.5</v>
      </c>
      <c r="R62">
        <v>60</v>
      </c>
      <c r="S62">
        <v>18.181818181818183</v>
      </c>
      <c r="T62">
        <v>11.111111111111111</v>
      </c>
      <c r="U62">
        <v>33.333333333333329</v>
      </c>
      <c r="V62">
        <v>39.629629629629626</v>
      </c>
      <c r="W62">
        <v>38.148148148148152</v>
      </c>
      <c r="X62">
        <v>33.730158730158728</v>
      </c>
      <c r="Y62">
        <v>86.904761904761898</v>
      </c>
      <c r="Z62">
        <v>64.81481481481481</v>
      </c>
      <c r="AA62">
        <v>40.74074074074074</v>
      </c>
      <c r="AB62">
        <v>86.060606060606077</v>
      </c>
      <c r="AC62">
        <v>65.353276353276357</v>
      </c>
      <c r="AD62">
        <v>19.62962962962963</v>
      </c>
      <c r="AE62">
        <v>25.125661375661373</v>
      </c>
      <c r="AF62">
        <v>69.567901234567898</v>
      </c>
      <c r="AG62">
        <v>58.333333333333336</v>
      </c>
      <c r="AH62">
        <v>46.153846153846153</v>
      </c>
      <c r="AI62">
        <v>36.363636363636367</v>
      </c>
      <c r="AJ62">
        <v>63.636363636363633</v>
      </c>
      <c r="AK62">
        <v>25</v>
      </c>
      <c r="AL62">
        <v>8332.8940000000002</v>
      </c>
    </row>
    <row r="63" spans="2:38">
      <c r="B63" t="s">
        <v>186</v>
      </c>
      <c r="C63">
        <v>72.727272727272734</v>
      </c>
      <c r="D63">
        <v>100</v>
      </c>
      <c r="E63">
        <v>36.363636363636367</v>
      </c>
      <c r="F63">
        <v>54.54545454545454</v>
      </c>
      <c r="G63">
        <v>77.777777777777771</v>
      </c>
      <c r="H63">
        <v>60.493827160493829</v>
      </c>
      <c r="I63">
        <v>40</v>
      </c>
      <c r="J63">
        <v>77.777777777777786</v>
      </c>
      <c r="K63">
        <v>77.777777777777786</v>
      </c>
      <c r="L63">
        <v>66.416916416916408</v>
      </c>
      <c r="M63">
        <v>44.444444444444443</v>
      </c>
      <c r="N63">
        <v>67.592592592592581</v>
      </c>
      <c r="O63">
        <v>68.686868686868678</v>
      </c>
      <c r="P63">
        <v>75</v>
      </c>
      <c r="Q63">
        <v>60</v>
      </c>
      <c r="R63">
        <v>60</v>
      </c>
      <c r="S63">
        <v>60</v>
      </c>
      <c r="T63">
        <v>66.666666666666657</v>
      </c>
      <c r="U63">
        <v>62.5</v>
      </c>
      <c r="V63">
        <v>60.606060606060602</v>
      </c>
      <c r="W63">
        <v>44.444444444444443</v>
      </c>
      <c r="X63">
        <v>46.913580246913583</v>
      </c>
      <c r="Y63">
        <v>70</v>
      </c>
      <c r="Z63">
        <v>49.382716049382715</v>
      </c>
      <c r="AA63">
        <v>30.864197530864196</v>
      </c>
      <c r="AB63">
        <v>69.090909090909093</v>
      </c>
      <c r="AC63">
        <v>47.701372701372705</v>
      </c>
      <c r="AD63">
        <v>57.264957264957268</v>
      </c>
      <c r="AE63">
        <v>39.688552188552187</v>
      </c>
      <c r="AF63">
        <v>60.174393507726826</v>
      </c>
      <c r="AG63">
        <v>66.666666666666657</v>
      </c>
      <c r="AH63">
        <v>33.333333333333329</v>
      </c>
      <c r="AI63">
        <v>12.5</v>
      </c>
      <c r="AJ63">
        <v>50</v>
      </c>
      <c r="AK63">
        <v>70</v>
      </c>
      <c r="AL63">
        <v>27220.297999999999</v>
      </c>
    </row>
    <row r="64" spans="2:38">
      <c r="B64" t="s">
        <v>187</v>
      </c>
      <c r="C64">
        <v>20</v>
      </c>
      <c r="D64">
        <v>20</v>
      </c>
      <c r="E64">
        <v>6.666666666666667</v>
      </c>
      <c r="F64">
        <v>7.1428571428571423</v>
      </c>
      <c r="G64">
        <v>23.015873015873016</v>
      </c>
      <c r="H64">
        <v>54.629629629629633</v>
      </c>
      <c r="I64">
        <v>7.6923076923076925</v>
      </c>
      <c r="J64">
        <v>0</v>
      </c>
      <c r="K64">
        <v>15.384615384615385</v>
      </c>
      <c r="L64">
        <v>10.389610389610391</v>
      </c>
      <c r="M64">
        <v>49.206349206349209</v>
      </c>
      <c r="N64">
        <v>16.666666666666664</v>
      </c>
      <c r="O64">
        <v>19.047619047619047</v>
      </c>
      <c r="P64">
        <v>8.3333333333333321</v>
      </c>
      <c r="Q64">
        <v>25</v>
      </c>
      <c r="R64">
        <v>7.6923076923076925</v>
      </c>
      <c r="S64">
        <v>0</v>
      </c>
      <c r="T64">
        <v>45.454545454545453</v>
      </c>
      <c r="U64">
        <v>0</v>
      </c>
      <c r="V64">
        <v>34.814814814814817</v>
      </c>
      <c r="W64">
        <v>34.126984126984119</v>
      </c>
      <c r="X64">
        <v>17.777777777777779</v>
      </c>
      <c r="Y64">
        <v>68.686868686868678</v>
      </c>
      <c r="Z64">
        <v>53.84615384615384</v>
      </c>
      <c r="AA64">
        <v>7.6923076923076916</v>
      </c>
      <c r="AB64">
        <v>52.727272727272727</v>
      </c>
      <c r="AC64">
        <v>84.786324786324784</v>
      </c>
      <c r="AD64">
        <v>26.666666666666664</v>
      </c>
      <c r="AE64">
        <v>20.529100529100532</v>
      </c>
      <c r="AF64">
        <v>46.984126984126988</v>
      </c>
      <c r="AG64">
        <v>16.666666666666664</v>
      </c>
      <c r="AH64">
        <v>8.3333333333333321</v>
      </c>
      <c r="AI64">
        <v>0</v>
      </c>
      <c r="AJ64">
        <v>61.53846153846154</v>
      </c>
      <c r="AK64">
        <v>0</v>
      </c>
      <c r="AL64">
        <v>4508.9560000000001</v>
      </c>
    </row>
    <row r="65" spans="2:38">
      <c r="B65" s="193" t="s">
        <v>188</v>
      </c>
      <c r="C65">
        <v>25</v>
      </c>
      <c r="D65">
        <v>0</v>
      </c>
      <c r="E65">
        <v>12.5</v>
      </c>
      <c r="F65">
        <v>12.5</v>
      </c>
      <c r="G65">
        <v>17.283950617283949</v>
      </c>
      <c r="H65">
        <v>35.18518518518519</v>
      </c>
      <c r="I65">
        <v>16.666666666666664</v>
      </c>
      <c r="J65">
        <v>40</v>
      </c>
      <c r="K65">
        <v>25</v>
      </c>
      <c r="L65">
        <v>30.436507936507933</v>
      </c>
      <c r="M65">
        <v>52.222222222222221</v>
      </c>
      <c r="N65">
        <v>53.333333333333329</v>
      </c>
      <c r="O65">
        <v>26.666666666666664</v>
      </c>
      <c r="P65">
        <v>33.333333333333329</v>
      </c>
      <c r="Q65">
        <v>33.333333333333329</v>
      </c>
      <c r="R65">
        <v>50</v>
      </c>
      <c r="S65">
        <v>16.666666666666664</v>
      </c>
      <c r="T65">
        <v>20</v>
      </c>
      <c r="U65">
        <v>0</v>
      </c>
      <c r="V65">
        <v>34.567901234567898</v>
      </c>
      <c r="W65">
        <v>14.814814814814817</v>
      </c>
      <c r="X65">
        <v>17.283950617283949</v>
      </c>
      <c r="Y65">
        <v>54.320987654320987</v>
      </c>
      <c r="Z65">
        <v>83.333333333333329</v>
      </c>
      <c r="AA65">
        <v>62.5</v>
      </c>
      <c r="AB65">
        <v>35.714285714285708</v>
      </c>
      <c r="AC65">
        <v>73.641975308641975</v>
      </c>
      <c r="AD65">
        <v>16.666666666666664</v>
      </c>
      <c r="AE65">
        <v>45.595238095238095</v>
      </c>
      <c r="AF65">
        <v>49.722222222222221</v>
      </c>
      <c r="AG65">
        <v>22.222222222222221</v>
      </c>
      <c r="AH65">
        <v>37.5</v>
      </c>
      <c r="AI65">
        <v>0</v>
      </c>
      <c r="AJ65">
        <v>50</v>
      </c>
      <c r="AK65">
        <v>0</v>
      </c>
      <c r="AL65">
        <v>34489.928</v>
      </c>
    </row>
    <row r="66" spans="2:38">
      <c r="B66" t="s">
        <v>189</v>
      </c>
      <c r="C66">
        <v>100</v>
      </c>
      <c r="D66">
        <v>100</v>
      </c>
      <c r="E66">
        <v>100</v>
      </c>
      <c r="F66">
        <v>100</v>
      </c>
      <c r="G66">
        <v>91.919191919191917</v>
      </c>
      <c r="H66">
        <v>85.858585858585855</v>
      </c>
      <c r="I66">
        <v>100</v>
      </c>
      <c r="J66">
        <v>100</v>
      </c>
      <c r="K66">
        <v>90</v>
      </c>
      <c r="L66">
        <v>78.253968253968239</v>
      </c>
      <c r="M66">
        <v>74.747474747474755</v>
      </c>
      <c r="N66">
        <v>66.666666666666657</v>
      </c>
      <c r="O66">
        <v>72.727272727272734</v>
      </c>
      <c r="P66">
        <v>100</v>
      </c>
      <c r="Q66">
        <v>100</v>
      </c>
      <c r="R66">
        <v>100</v>
      </c>
      <c r="S66">
        <v>100</v>
      </c>
      <c r="T66">
        <v>100</v>
      </c>
      <c r="U66">
        <v>57.142857142857139</v>
      </c>
      <c r="V66">
        <v>73.737373737373744</v>
      </c>
      <c r="W66">
        <v>81.818181818181813</v>
      </c>
      <c r="X66">
        <v>71.717171717171709</v>
      </c>
      <c r="Y66">
        <v>88.888888888888886</v>
      </c>
      <c r="Z66">
        <v>81.481481481481481</v>
      </c>
      <c r="AA66">
        <v>75.757575757575751</v>
      </c>
      <c r="AB66">
        <v>100</v>
      </c>
      <c r="AC66">
        <v>90.81481481481481</v>
      </c>
      <c r="AD66">
        <v>83.838383838383834</v>
      </c>
      <c r="AE66">
        <v>66.161616161616166</v>
      </c>
      <c r="AF66">
        <v>90.909090909090921</v>
      </c>
      <c r="AG66">
        <v>100</v>
      </c>
      <c r="AH66">
        <v>83.333333333333343</v>
      </c>
      <c r="AI66">
        <v>83.333333333333343</v>
      </c>
      <c r="AJ66">
        <v>88.888888888888886</v>
      </c>
      <c r="AK66">
        <v>88.888888888888886</v>
      </c>
      <c r="AL66">
        <v>3020.2719999999999</v>
      </c>
    </row>
    <row r="67" spans="2:38">
      <c r="B67" t="s">
        <v>191</v>
      </c>
      <c r="C67">
        <v>88.888888888888886</v>
      </c>
      <c r="D67">
        <v>87.5</v>
      </c>
      <c r="E67">
        <v>90</v>
      </c>
      <c r="F67">
        <v>87.5</v>
      </c>
      <c r="G67">
        <v>47.916666666666664</v>
      </c>
      <c r="H67">
        <v>61.111111111111107</v>
      </c>
      <c r="I67">
        <v>71.428571428571431</v>
      </c>
      <c r="J67">
        <v>100</v>
      </c>
      <c r="K67">
        <v>77.777777777777786</v>
      </c>
      <c r="L67">
        <v>69.047619047619051</v>
      </c>
      <c r="M67">
        <v>58.518518518518519</v>
      </c>
      <c r="N67">
        <v>60</v>
      </c>
      <c r="O67">
        <v>68.888888888888886</v>
      </c>
      <c r="P67">
        <v>88.888888888888886</v>
      </c>
      <c r="Q67">
        <v>87.5</v>
      </c>
      <c r="R67">
        <v>100</v>
      </c>
      <c r="S67">
        <v>50</v>
      </c>
      <c r="T67">
        <v>100</v>
      </c>
      <c r="U67">
        <v>60</v>
      </c>
      <c r="V67">
        <v>67.407407407407405</v>
      </c>
      <c r="W67">
        <v>67.361111111111114</v>
      </c>
      <c r="X67">
        <v>46.666666666666664</v>
      </c>
      <c r="Y67">
        <v>44.444444444444443</v>
      </c>
      <c r="Z67">
        <v>60.74074074074074</v>
      </c>
      <c r="AA67">
        <v>65.873015873015873</v>
      </c>
      <c r="AB67">
        <v>81.11904761904762</v>
      </c>
      <c r="AC67">
        <v>83.73176206509541</v>
      </c>
      <c r="AD67">
        <v>61.111111111111107</v>
      </c>
      <c r="AE67">
        <v>51.203703703703695</v>
      </c>
      <c r="AF67">
        <v>83.703703703703695</v>
      </c>
      <c r="AG67">
        <v>88.888888888888886</v>
      </c>
      <c r="AH67">
        <v>28.571428571428569</v>
      </c>
      <c r="AI67" t="s">
        <v>114</v>
      </c>
      <c r="AJ67">
        <v>57.142857142857139</v>
      </c>
      <c r="AK67">
        <v>100</v>
      </c>
      <c r="AL67">
        <v>3780.0219999999999</v>
      </c>
    </row>
    <row r="68" spans="2:38">
      <c r="B68" t="s">
        <v>196</v>
      </c>
      <c r="C68">
        <v>45.454545454545453</v>
      </c>
      <c r="D68">
        <v>50</v>
      </c>
      <c r="E68">
        <v>20</v>
      </c>
      <c r="F68">
        <v>25</v>
      </c>
      <c r="G68">
        <v>56.481481481481474</v>
      </c>
      <c r="H68">
        <v>26.851851851851848</v>
      </c>
      <c r="I68">
        <v>25</v>
      </c>
      <c r="J68">
        <v>33.333333333333329</v>
      </c>
      <c r="K68">
        <v>36.363636363636367</v>
      </c>
      <c r="L68">
        <v>24.025974025974026</v>
      </c>
      <c r="M68">
        <v>18.18181818181818</v>
      </c>
      <c r="N68">
        <v>23.148148148148149</v>
      </c>
      <c r="O68">
        <v>12.96296296296296</v>
      </c>
      <c r="P68">
        <v>45.454545454545453</v>
      </c>
      <c r="Q68">
        <v>50</v>
      </c>
      <c r="R68">
        <v>36.363636363636367</v>
      </c>
      <c r="S68">
        <v>36.363636363636367</v>
      </c>
      <c r="T68">
        <v>41.666666666666671</v>
      </c>
      <c r="U68">
        <v>0</v>
      </c>
      <c r="V68">
        <v>25.252525252525253</v>
      </c>
      <c r="W68">
        <v>22.222222222222221</v>
      </c>
      <c r="X68">
        <v>16.666666666666664</v>
      </c>
      <c r="Y68">
        <v>11.111111111111111</v>
      </c>
      <c r="Z68">
        <v>11.111111111111111</v>
      </c>
      <c r="AA68">
        <v>16.161616161616163</v>
      </c>
      <c r="AB68">
        <v>35</v>
      </c>
      <c r="AC68">
        <v>48.905723905723903</v>
      </c>
      <c r="AD68">
        <v>17.171717171717169</v>
      </c>
      <c r="AE68">
        <v>7.8282828282828287</v>
      </c>
      <c r="AF68">
        <v>39.870931537598203</v>
      </c>
      <c r="AG68">
        <v>25</v>
      </c>
      <c r="AH68">
        <v>18.181818181818183</v>
      </c>
      <c r="AI68">
        <v>16.666666666666664</v>
      </c>
      <c r="AJ68">
        <v>10</v>
      </c>
      <c r="AK68">
        <v>50</v>
      </c>
      <c r="AL68">
        <v>2594.64</v>
      </c>
    </row>
    <row r="69" spans="2:38">
      <c r="B69" t="s">
        <v>197</v>
      </c>
      <c r="C69">
        <v>92.857142857142861</v>
      </c>
      <c r="D69">
        <v>100</v>
      </c>
      <c r="E69">
        <v>78.571428571428569</v>
      </c>
      <c r="F69">
        <v>63.636363636363633</v>
      </c>
      <c r="G69">
        <v>61.111111111111107</v>
      </c>
      <c r="H69">
        <v>62.698412698412703</v>
      </c>
      <c r="I69">
        <v>84.615384615384613</v>
      </c>
      <c r="J69">
        <v>84.615384615384613</v>
      </c>
      <c r="K69">
        <v>76.923076923076934</v>
      </c>
      <c r="L69">
        <v>40.934065934065934</v>
      </c>
      <c r="M69">
        <v>76.19047619047619</v>
      </c>
      <c r="N69">
        <v>69.047619047619051</v>
      </c>
      <c r="O69">
        <v>64.285714285714278</v>
      </c>
      <c r="P69">
        <v>75</v>
      </c>
      <c r="Q69">
        <v>91.666666666666657</v>
      </c>
      <c r="R69">
        <v>83.333333333333343</v>
      </c>
      <c r="S69">
        <v>50</v>
      </c>
      <c r="T69">
        <v>72.727272727272734</v>
      </c>
      <c r="U69">
        <v>18.181818181818183</v>
      </c>
      <c r="V69">
        <v>72.222222222222214</v>
      </c>
      <c r="W69">
        <v>64.957264957264954</v>
      </c>
      <c r="X69">
        <v>60.317460317460316</v>
      </c>
      <c r="Y69">
        <v>82.539682539682545</v>
      </c>
      <c r="Z69">
        <v>74.603174603174608</v>
      </c>
      <c r="AA69">
        <v>65.873015873015873</v>
      </c>
      <c r="AB69">
        <v>87.333333333333329</v>
      </c>
      <c r="AC69">
        <v>70.158730158730151</v>
      </c>
      <c r="AD69">
        <v>50.793650793650791</v>
      </c>
      <c r="AE69">
        <v>51.968864468864467</v>
      </c>
      <c r="AF69">
        <v>79.365079365079353</v>
      </c>
      <c r="AG69">
        <v>61.53846153846154</v>
      </c>
      <c r="AH69">
        <v>36.363636363636367</v>
      </c>
      <c r="AI69">
        <v>7.6923076923076925</v>
      </c>
      <c r="AJ69">
        <v>25</v>
      </c>
      <c r="AK69">
        <v>80</v>
      </c>
      <c r="AL69">
        <v>5334.4219999999996</v>
      </c>
    </row>
    <row r="70" spans="2:38">
      <c r="B70" t="s">
        <v>199</v>
      </c>
      <c r="C70">
        <v>100</v>
      </c>
      <c r="D70">
        <v>83.333333333333343</v>
      </c>
      <c r="E70">
        <v>100</v>
      </c>
      <c r="F70">
        <v>100</v>
      </c>
      <c r="G70">
        <v>60</v>
      </c>
      <c r="H70">
        <v>55.555555555555557</v>
      </c>
      <c r="I70">
        <v>80</v>
      </c>
      <c r="J70">
        <v>100</v>
      </c>
      <c r="K70">
        <v>100</v>
      </c>
      <c r="L70">
        <v>96.825396825396837</v>
      </c>
      <c r="M70">
        <v>76.543209876543216</v>
      </c>
      <c r="N70">
        <v>63.333333333333336</v>
      </c>
      <c r="O70">
        <v>59.259259259259252</v>
      </c>
      <c r="P70">
        <v>100</v>
      </c>
      <c r="Q70" t="s">
        <v>114</v>
      </c>
      <c r="R70">
        <v>100</v>
      </c>
      <c r="S70">
        <v>100</v>
      </c>
      <c r="T70">
        <v>100</v>
      </c>
      <c r="U70">
        <v>100</v>
      </c>
      <c r="V70">
        <v>65.555555555555557</v>
      </c>
      <c r="W70">
        <v>67.777777777777771</v>
      </c>
      <c r="X70">
        <v>48.888888888888893</v>
      </c>
      <c r="Y70">
        <v>75.555555555555557</v>
      </c>
      <c r="Z70">
        <v>48.148148148148145</v>
      </c>
      <c r="AA70">
        <v>48.148148148148145</v>
      </c>
      <c r="AB70">
        <v>86.666666666666671</v>
      </c>
      <c r="AC70">
        <v>89.166666666666671</v>
      </c>
      <c r="AD70">
        <v>33.333333333333329</v>
      </c>
      <c r="AE70">
        <v>42.631172839506171</v>
      </c>
      <c r="AF70">
        <v>74.814814814814795</v>
      </c>
      <c r="AG70">
        <v>66.666666666666657</v>
      </c>
      <c r="AH70">
        <v>50</v>
      </c>
      <c r="AI70" t="s">
        <v>114</v>
      </c>
      <c r="AJ70">
        <v>42.857142857142854</v>
      </c>
      <c r="AK70">
        <v>50</v>
      </c>
      <c r="AL70">
        <v>301.93400000000003</v>
      </c>
    </row>
    <row r="71" spans="2:38">
      <c r="B71" t="s">
        <v>200</v>
      </c>
      <c r="C71">
        <v>100</v>
      </c>
      <c r="D71">
        <v>75</v>
      </c>
      <c r="E71">
        <v>41.666666666666671</v>
      </c>
      <c r="F71">
        <v>33.333333333333329</v>
      </c>
      <c r="G71">
        <v>75.757575757575751</v>
      </c>
      <c r="H71">
        <v>66.666666666666657</v>
      </c>
      <c r="I71">
        <v>33.333333333333329</v>
      </c>
      <c r="J71">
        <v>72.727272727272734</v>
      </c>
      <c r="K71">
        <v>63.636363636363633</v>
      </c>
      <c r="L71">
        <v>65.476190476190467</v>
      </c>
      <c r="M71">
        <v>60.185185185185183</v>
      </c>
      <c r="N71">
        <v>61.616161616161619</v>
      </c>
      <c r="O71">
        <v>61.616161616161619</v>
      </c>
      <c r="P71">
        <v>100</v>
      </c>
      <c r="Q71">
        <v>88.888888888888886</v>
      </c>
      <c r="R71">
        <v>58.333333333333336</v>
      </c>
      <c r="S71">
        <v>8.3333333333333321</v>
      </c>
      <c r="T71">
        <v>62.5</v>
      </c>
      <c r="U71">
        <v>30</v>
      </c>
      <c r="V71">
        <v>68.518518518518519</v>
      </c>
      <c r="W71">
        <v>62.962962962962962</v>
      </c>
      <c r="X71">
        <v>75</v>
      </c>
      <c r="Y71">
        <v>74.747474747474755</v>
      </c>
      <c r="Z71">
        <v>90.740740740740733</v>
      </c>
      <c r="AA71">
        <v>75.925925925925924</v>
      </c>
      <c r="AB71">
        <v>73.393939393939405</v>
      </c>
      <c r="AC71">
        <v>82.060606060606062</v>
      </c>
      <c r="AD71">
        <v>77.777777777777771</v>
      </c>
      <c r="AE71">
        <v>64.120370370370367</v>
      </c>
      <c r="AF71">
        <v>88.8888888888889</v>
      </c>
      <c r="AG71">
        <v>70</v>
      </c>
      <c r="AH71">
        <v>33.333333333333329</v>
      </c>
      <c r="AI71">
        <v>50</v>
      </c>
      <c r="AJ71">
        <v>66.666666666666657</v>
      </c>
      <c r="AK71">
        <v>50</v>
      </c>
      <c r="AL71">
        <v>2251.5740000000001</v>
      </c>
    </row>
    <row r="72" spans="2:38">
      <c r="B72" t="s">
        <v>201</v>
      </c>
      <c r="C72">
        <v>100</v>
      </c>
      <c r="D72">
        <v>85.714285714285708</v>
      </c>
      <c r="E72">
        <v>100</v>
      </c>
      <c r="F72">
        <v>42.857142857142854</v>
      </c>
      <c r="G72">
        <v>49.629629629629626</v>
      </c>
      <c r="H72">
        <v>59.523809523809518</v>
      </c>
      <c r="I72">
        <v>71.428571428571431</v>
      </c>
      <c r="J72">
        <v>92.857142857142861</v>
      </c>
      <c r="K72">
        <v>64.285714285714292</v>
      </c>
      <c r="L72">
        <v>61.899529042386177</v>
      </c>
      <c r="M72">
        <v>51.388888888888886</v>
      </c>
      <c r="N72">
        <v>48.611111111111107</v>
      </c>
      <c r="O72">
        <v>47.916666666666664</v>
      </c>
      <c r="P72">
        <v>100</v>
      </c>
      <c r="Q72">
        <v>20</v>
      </c>
      <c r="R72">
        <v>57.142857142857139</v>
      </c>
      <c r="S72">
        <v>57.142857142857139</v>
      </c>
      <c r="T72">
        <v>76.923076923076934</v>
      </c>
      <c r="U72">
        <v>38.461538461538467</v>
      </c>
      <c r="V72">
        <v>45.833333333333329</v>
      </c>
      <c r="W72">
        <v>38.194444444444443</v>
      </c>
      <c r="X72">
        <v>35.416666666666664</v>
      </c>
      <c r="Y72">
        <v>65.972222222222214</v>
      </c>
      <c r="Z72">
        <v>45.138888888888886</v>
      </c>
      <c r="AA72">
        <v>48.611111111111107</v>
      </c>
      <c r="AB72">
        <v>80.000000000000014</v>
      </c>
      <c r="AC72">
        <v>63.870573870573864</v>
      </c>
      <c r="AD72">
        <v>33.333333333333329</v>
      </c>
      <c r="AE72">
        <v>39.386574074074069</v>
      </c>
      <c r="AF72">
        <v>78.703703703703695</v>
      </c>
      <c r="AG72">
        <v>46.666666666666664</v>
      </c>
      <c r="AH72">
        <v>21.428571428571427</v>
      </c>
      <c r="AI72">
        <v>25</v>
      </c>
      <c r="AJ72">
        <v>53.333333333333336</v>
      </c>
      <c r="AK72">
        <v>78.571428571428569</v>
      </c>
      <c r="AL72">
        <v>12794.700999999999</v>
      </c>
    </row>
    <row r="73" spans="2:38">
      <c r="B73" t="s">
        <v>203</v>
      </c>
      <c r="C73">
        <v>70</v>
      </c>
      <c r="D73">
        <v>60</v>
      </c>
      <c r="E73">
        <v>40</v>
      </c>
      <c r="F73">
        <v>11.111111111111111</v>
      </c>
      <c r="G73">
        <v>42.222222222222221</v>
      </c>
      <c r="H73">
        <v>44.444444444444443</v>
      </c>
      <c r="I73">
        <v>70</v>
      </c>
      <c r="J73">
        <v>33.333333333333329</v>
      </c>
      <c r="K73">
        <v>12.5</v>
      </c>
      <c r="L73">
        <v>10.969387755102039</v>
      </c>
      <c r="M73">
        <v>37.777777777777779</v>
      </c>
      <c r="N73">
        <v>37.777777777777779</v>
      </c>
      <c r="O73">
        <v>32.222222222222221</v>
      </c>
      <c r="P73">
        <v>25</v>
      </c>
      <c r="Q73">
        <v>22.222222222222221</v>
      </c>
      <c r="R73">
        <v>40</v>
      </c>
      <c r="S73">
        <v>11.111111111111111</v>
      </c>
      <c r="T73">
        <v>25</v>
      </c>
      <c r="U73">
        <v>0</v>
      </c>
      <c r="V73">
        <v>50</v>
      </c>
      <c r="W73">
        <v>28.888888888888889</v>
      </c>
      <c r="X73">
        <v>31.111111111111107</v>
      </c>
      <c r="Y73">
        <v>52.777777777777779</v>
      </c>
      <c r="Z73">
        <v>37.777777777777779</v>
      </c>
      <c r="AA73">
        <v>35.555555555555557</v>
      </c>
      <c r="AB73">
        <v>48.095238095238095</v>
      </c>
      <c r="AC73">
        <v>63.425925925925924</v>
      </c>
      <c r="AD73">
        <v>15.555555555555554</v>
      </c>
      <c r="AE73">
        <v>26.111111111111114</v>
      </c>
      <c r="AF73">
        <v>59.999999999999993</v>
      </c>
      <c r="AG73">
        <v>28.571428571428569</v>
      </c>
      <c r="AH73">
        <v>0</v>
      </c>
      <c r="AI73">
        <v>0</v>
      </c>
      <c r="AJ73">
        <v>33.333333333333329</v>
      </c>
      <c r="AK73">
        <v>62.5</v>
      </c>
      <c r="AL73">
        <v>299.702</v>
      </c>
    </row>
    <row r="74" spans="2:38">
      <c r="B74" t="s">
        <v>204</v>
      </c>
      <c r="C74">
        <v>81.818181818181827</v>
      </c>
      <c r="D74">
        <v>72.727272727272734</v>
      </c>
      <c r="E74">
        <v>90.909090909090907</v>
      </c>
      <c r="F74">
        <v>62.5</v>
      </c>
      <c r="G74">
        <v>38.383838383838381</v>
      </c>
      <c r="H74">
        <v>69.696969696969688</v>
      </c>
      <c r="I74">
        <v>60</v>
      </c>
      <c r="J74">
        <v>60</v>
      </c>
      <c r="K74">
        <v>88.888888888888886</v>
      </c>
      <c r="L74">
        <v>73.222222222222229</v>
      </c>
      <c r="M74">
        <v>72.222222222222214</v>
      </c>
      <c r="N74">
        <v>58.888888888888886</v>
      </c>
      <c r="O74">
        <v>65.555555555555557</v>
      </c>
      <c r="P74">
        <v>87.5</v>
      </c>
      <c r="Q74">
        <v>100</v>
      </c>
      <c r="R74">
        <v>75</v>
      </c>
      <c r="S74">
        <v>66.666666666666657</v>
      </c>
      <c r="T74">
        <v>85.714285714285708</v>
      </c>
      <c r="U74">
        <v>71.428571428571431</v>
      </c>
      <c r="V74">
        <v>59.595959595959592</v>
      </c>
      <c r="W74">
        <v>45.454545454545453</v>
      </c>
      <c r="X74">
        <v>37.37373737373737</v>
      </c>
      <c r="Y74">
        <v>33.333333333333329</v>
      </c>
      <c r="Z74">
        <v>56.56565656565656</v>
      </c>
      <c r="AA74">
        <v>55.555555555555557</v>
      </c>
      <c r="AB74">
        <v>100</v>
      </c>
      <c r="AC74">
        <v>87.125220458553798</v>
      </c>
      <c r="AD74">
        <v>57.575757575757571</v>
      </c>
      <c r="AE74">
        <v>40.151515151515149</v>
      </c>
      <c r="AF74">
        <v>84.175084175084166</v>
      </c>
      <c r="AG74">
        <v>55.555555555555557</v>
      </c>
      <c r="AH74">
        <v>25</v>
      </c>
      <c r="AI74">
        <v>44.444444444444443</v>
      </c>
      <c r="AJ74">
        <v>75</v>
      </c>
      <c r="AK74">
        <v>100</v>
      </c>
      <c r="AL74">
        <v>1875.423</v>
      </c>
    </row>
    <row r="75" spans="2:38">
      <c r="B75" t="s">
        <v>205</v>
      </c>
      <c r="C75">
        <v>100</v>
      </c>
      <c r="D75">
        <v>85.714285714285708</v>
      </c>
      <c r="E75">
        <v>16.666666666666664</v>
      </c>
      <c r="F75">
        <v>14.285714285714285</v>
      </c>
      <c r="G75">
        <v>65.277777777777771</v>
      </c>
      <c r="H75">
        <v>51.388888888888886</v>
      </c>
      <c r="I75">
        <v>14.285714285714285</v>
      </c>
      <c r="J75" t="s">
        <v>114</v>
      </c>
      <c r="K75">
        <v>80</v>
      </c>
      <c r="L75">
        <v>37.142857142857146</v>
      </c>
      <c r="M75">
        <v>89.999999999999986</v>
      </c>
      <c r="N75">
        <v>62.962962962962962</v>
      </c>
      <c r="O75">
        <v>51.851851851851855</v>
      </c>
      <c r="P75">
        <v>100</v>
      </c>
      <c r="Q75">
        <v>100</v>
      </c>
      <c r="R75">
        <v>100</v>
      </c>
      <c r="S75">
        <v>0</v>
      </c>
      <c r="T75">
        <v>40</v>
      </c>
      <c r="U75">
        <v>0</v>
      </c>
      <c r="V75">
        <v>93.827160493827165</v>
      </c>
      <c r="W75">
        <v>80.555555555555557</v>
      </c>
      <c r="X75">
        <v>85.714285714285708</v>
      </c>
      <c r="Y75">
        <v>87.654320987654316</v>
      </c>
      <c r="Z75">
        <v>100</v>
      </c>
      <c r="AA75">
        <v>87.5</v>
      </c>
      <c r="AB75">
        <v>88.571428571428569</v>
      </c>
      <c r="AC75">
        <v>85.111111111111114</v>
      </c>
      <c r="AD75">
        <v>92.592592592592595</v>
      </c>
      <c r="AE75">
        <v>64.267676767676761</v>
      </c>
      <c r="AF75">
        <v>90.881032547699206</v>
      </c>
      <c r="AG75">
        <v>83.333333333333343</v>
      </c>
      <c r="AH75">
        <v>66.666666666666657</v>
      </c>
      <c r="AI75">
        <v>83.333333333333343</v>
      </c>
      <c r="AJ75">
        <v>83.333333333333343</v>
      </c>
      <c r="AK75">
        <v>80</v>
      </c>
      <c r="AL75">
        <v>1529.415</v>
      </c>
    </row>
    <row r="76" spans="2:38">
      <c r="B76" t="s">
        <v>206</v>
      </c>
      <c r="C76">
        <v>92.307692307692307</v>
      </c>
      <c r="D76">
        <v>61.53846153846154</v>
      </c>
      <c r="E76">
        <v>69.230769230769226</v>
      </c>
      <c r="F76">
        <v>69.230769230769226</v>
      </c>
      <c r="G76">
        <v>73.504273504273499</v>
      </c>
      <c r="H76">
        <v>62.962962962962962</v>
      </c>
      <c r="I76">
        <v>84.615384615384613</v>
      </c>
      <c r="J76">
        <v>69.230769230769226</v>
      </c>
      <c r="K76">
        <v>66.666666666666657</v>
      </c>
      <c r="L76">
        <v>76.556776556776555</v>
      </c>
      <c r="M76">
        <v>43.589743589743591</v>
      </c>
      <c r="N76">
        <v>49.572649572649574</v>
      </c>
      <c r="O76">
        <v>44.444444444444443</v>
      </c>
      <c r="P76">
        <v>76.923076923076934</v>
      </c>
      <c r="Q76">
        <v>92.307692307692307</v>
      </c>
      <c r="R76">
        <v>100</v>
      </c>
      <c r="S76">
        <v>84.615384615384613</v>
      </c>
      <c r="T76">
        <v>69.230769230769226</v>
      </c>
      <c r="U76">
        <v>53.846153846153847</v>
      </c>
      <c r="V76">
        <v>47.863247863247857</v>
      </c>
      <c r="W76">
        <v>46.153846153846153</v>
      </c>
      <c r="X76">
        <v>41.880341880341881</v>
      </c>
      <c r="Y76">
        <v>69.230769230769226</v>
      </c>
      <c r="Z76">
        <v>47.008547008547005</v>
      </c>
      <c r="AA76">
        <v>48.717948717948723</v>
      </c>
      <c r="AB76">
        <v>63.974358974358985</v>
      </c>
      <c r="AC76">
        <v>75.327635327635335</v>
      </c>
      <c r="AD76">
        <v>47.863247863247857</v>
      </c>
      <c r="AE76">
        <v>36.752136752136757</v>
      </c>
      <c r="AF76">
        <v>69.800569800569789</v>
      </c>
      <c r="AG76">
        <v>53.846153846153847</v>
      </c>
      <c r="AH76">
        <v>46.153846153846153</v>
      </c>
      <c r="AI76">
        <v>38.461538461538467</v>
      </c>
      <c r="AJ76">
        <v>36.363636363636367</v>
      </c>
      <c r="AK76">
        <v>66.666666666666657</v>
      </c>
      <c r="AL76">
        <v>9670.0849999999991</v>
      </c>
    </row>
    <row r="77" spans="2:38">
      <c r="B77" t="s">
        <v>207</v>
      </c>
      <c r="C77">
        <v>85.714285714285708</v>
      </c>
      <c r="D77">
        <v>28.571428571428569</v>
      </c>
      <c r="E77">
        <v>46.153846153846153</v>
      </c>
      <c r="F77">
        <v>14.285714285714285</v>
      </c>
      <c r="G77">
        <v>44.444444444444443</v>
      </c>
      <c r="H77">
        <v>64.285714285714278</v>
      </c>
      <c r="I77">
        <v>50</v>
      </c>
      <c r="J77">
        <v>7.6923076923076925</v>
      </c>
      <c r="K77">
        <v>28.571428571428569</v>
      </c>
      <c r="L77">
        <v>20.408163265306118</v>
      </c>
      <c r="M77">
        <v>49.206349206349209</v>
      </c>
      <c r="N77">
        <v>49.206349206349209</v>
      </c>
      <c r="O77">
        <v>40.476190476190482</v>
      </c>
      <c r="P77">
        <v>46.153846153846153</v>
      </c>
      <c r="Q77">
        <v>92.307692307692307</v>
      </c>
      <c r="R77">
        <v>35.714285714285715</v>
      </c>
      <c r="S77">
        <v>21.428571428571427</v>
      </c>
      <c r="T77">
        <v>35.714285714285715</v>
      </c>
      <c r="U77">
        <v>21.428571428571427</v>
      </c>
      <c r="V77">
        <v>52.38095238095238</v>
      </c>
      <c r="W77">
        <v>30.158730158730158</v>
      </c>
      <c r="X77">
        <v>26.984126984126981</v>
      </c>
      <c r="Y77">
        <v>64.285714285714278</v>
      </c>
      <c r="Z77">
        <v>61.111111111111107</v>
      </c>
      <c r="AA77">
        <v>36.507936507936506</v>
      </c>
      <c r="AB77">
        <v>81.428571428571416</v>
      </c>
      <c r="AC77">
        <v>78.253968253968267</v>
      </c>
      <c r="AD77">
        <v>22.222222222222221</v>
      </c>
      <c r="AE77">
        <v>31.150793650793648</v>
      </c>
      <c r="AF77">
        <v>58.994708994708994</v>
      </c>
      <c r="AG77">
        <v>42.857142857142854</v>
      </c>
      <c r="AH77">
        <v>28.571428571428569</v>
      </c>
      <c r="AI77">
        <v>35.714285714285715</v>
      </c>
      <c r="AJ77">
        <v>7.1428571428571423</v>
      </c>
      <c r="AK77">
        <v>21.428571428571427</v>
      </c>
      <c r="AL77">
        <v>10562.984</v>
      </c>
    </row>
    <row r="78" spans="2:38">
      <c r="B78" t="s">
        <v>208</v>
      </c>
      <c r="C78">
        <v>100</v>
      </c>
      <c r="D78">
        <v>66.666666666666657</v>
      </c>
      <c r="E78">
        <v>71.428571428571431</v>
      </c>
      <c r="F78">
        <v>20</v>
      </c>
      <c r="G78">
        <v>78.703703703703709</v>
      </c>
      <c r="H78">
        <v>84.92063492063491</v>
      </c>
      <c r="I78">
        <v>8.3333333333333321</v>
      </c>
      <c r="J78">
        <v>66.666666666666657</v>
      </c>
      <c r="K78">
        <v>63.636363636363633</v>
      </c>
      <c r="L78">
        <v>53.106575963718832</v>
      </c>
      <c r="M78">
        <v>59.523809523809518</v>
      </c>
      <c r="N78">
        <v>57.936507936507937</v>
      </c>
      <c r="O78">
        <v>58.730158730158728</v>
      </c>
      <c r="P78">
        <v>64.285714285714292</v>
      </c>
      <c r="Q78">
        <v>100</v>
      </c>
      <c r="R78">
        <v>100</v>
      </c>
      <c r="S78">
        <v>0</v>
      </c>
      <c r="T78">
        <v>72.727272727272734</v>
      </c>
      <c r="U78">
        <v>25</v>
      </c>
      <c r="V78">
        <v>69.047619047619051</v>
      </c>
      <c r="W78">
        <v>75.396825396825392</v>
      </c>
      <c r="X78">
        <v>61.904761904761898</v>
      </c>
      <c r="Y78">
        <v>73.015873015873012</v>
      </c>
      <c r="Z78">
        <v>80.158730158730151</v>
      </c>
      <c r="AA78">
        <v>4.2735042735042725</v>
      </c>
      <c r="AB78">
        <v>49.666666666666671</v>
      </c>
      <c r="AC78">
        <v>65.277777777777771</v>
      </c>
      <c r="AD78">
        <v>86.50793650793652</v>
      </c>
      <c r="AE78">
        <v>46.441290191290186</v>
      </c>
      <c r="AF78">
        <v>77.248677248677254</v>
      </c>
      <c r="AG78">
        <v>66.666666666666657</v>
      </c>
      <c r="AH78">
        <v>12.5</v>
      </c>
      <c r="AI78">
        <v>12.5</v>
      </c>
      <c r="AJ78">
        <v>22.222222222222221</v>
      </c>
      <c r="AK78">
        <v>60</v>
      </c>
      <c r="AL78">
        <v>8737.34</v>
      </c>
    </row>
    <row r="79" spans="2:38">
      <c r="B79" t="s">
        <v>404</v>
      </c>
      <c r="C79">
        <v>100</v>
      </c>
      <c r="D79">
        <v>86.666666666666671</v>
      </c>
      <c r="E79">
        <v>86.666666666666671</v>
      </c>
      <c r="F79">
        <v>60</v>
      </c>
      <c r="G79">
        <v>79.999999999999986</v>
      </c>
      <c r="H79">
        <v>69.629629629629633</v>
      </c>
      <c r="I79">
        <v>14.285714285714285</v>
      </c>
      <c r="J79">
        <v>76.923076923076934</v>
      </c>
      <c r="K79">
        <v>66.666666666666657</v>
      </c>
      <c r="L79">
        <v>52.04081632653061</v>
      </c>
      <c r="M79">
        <v>57.037037037037038</v>
      </c>
      <c r="N79">
        <v>67.407407407407405</v>
      </c>
      <c r="O79">
        <v>61.481481481481481</v>
      </c>
      <c r="P79">
        <v>86.666666666666671</v>
      </c>
      <c r="Q79">
        <v>86.666666666666671</v>
      </c>
      <c r="R79">
        <v>86.666666666666671</v>
      </c>
      <c r="S79">
        <v>33.333333333333329</v>
      </c>
      <c r="T79">
        <v>60</v>
      </c>
      <c r="U79">
        <v>26.666666666666668</v>
      </c>
      <c r="V79">
        <v>65.185185185185176</v>
      </c>
      <c r="W79">
        <v>74.81481481481481</v>
      </c>
      <c r="X79">
        <v>58.518518518518519</v>
      </c>
      <c r="Y79">
        <v>71.111111111111114</v>
      </c>
      <c r="Z79">
        <v>80.740740740740748</v>
      </c>
      <c r="AA79">
        <v>48.888888888888893</v>
      </c>
      <c r="AB79">
        <v>69.999999999999986</v>
      </c>
      <c r="AC79">
        <v>79.111111111111114</v>
      </c>
      <c r="AD79">
        <v>62.222222222222214</v>
      </c>
      <c r="AE79">
        <v>67.037037037037038</v>
      </c>
      <c r="AF79">
        <v>69.135802469135797</v>
      </c>
      <c r="AG79">
        <v>66.666666666666657</v>
      </c>
      <c r="AH79">
        <v>33.333333333333329</v>
      </c>
      <c r="AI79">
        <v>53.333333333333336</v>
      </c>
      <c r="AJ79">
        <v>66.666666666666657</v>
      </c>
      <c r="AK79">
        <v>60</v>
      </c>
      <c r="AL79">
        <v>25552.197</v>
      </c>
    </row>
    <row r="80" spans="2:38">
      <c r="B80" t="s">
        <v>210</v>
      </c>
      <c r="C80">
        <v>100</v>
      </c>
      <c r="D80">
        <v>76.923076923076934</v>
      </c>
      <c r="E80">
        <v>63.636363636363633</v>
      </c>
      <c r="F80">
        <v>45.454545454545453</v>
      </c>
      <c r="G80">
        <v>51.851851851851855</v>
      </c>
      <c r="H80">
        <v>62.962962962962962</v>
      </c>
      <c r="I80">
        <v>45.454545454545453</v>
      </c>
      <c r="J80">
        <v>58.333333333333336</v>
      </c>
      <c r="K80">
        <v>58.333333333333336</v>
      </c>
      <c r="L80">
        <v>65.5988455988456</v>
      </c>
      <c r="M80">
        <v>44.444444444444443</v>
      </c>
      <c r="N80">
        <v>42.857142857142854</v>
      </c>
      <c r="O80">
        <v>38.095238095238095</v>
      </c>
      <c r="P80">
        <v>75</v>
      </c>
      <c r="Q80">
        <v>45.454545454545453</v>
      </c>
      <c r="R80">
        <v>60</v>
      </c>
      <c r="S80">
        <v>30</v>
      </c>
      <c r="T80">
        <v>60</v>
      </c>
      <c r="U80">
        <v>18.181818181818183</v>
      </c>
      <c r="V80">
        <v>53.17460317460317</v>
      </c>
      <c r="W80">
        <v>54.761904761904766</v>
      </c>
      <c r="X80">
        <v>52.991452991452988</v>
      </c>
      <c r="Y80">
        <v>76.068376068376068</v>
      </c>
      <c r="Z80">
        <v>34.920634920634924</v>
      </c>
      <c r="AA80">
        <v>38.888888888888886</v>
      </c>
      <c r="AB80">
        <v>64.242424242424235</v>
      </c>
      <c r="AC80">
        <v>67.037037037037038</v>
      </c>
      <c r="AD80">
        <v>40.476190476190482</v>
      </c>
      <c r="AE80">
        <v>28.571428571428569</v>
      </c>
      <c r="AF80">
        <v>70.105820105820115</v>
      </c>
      <c r="AG80">
        <v>41.666666666666671</v>
      </c>
      <c r="AH80">
        <v>11.111111111111111</v>
      </c>
      <c r="AI80">
        <v>22.222222222222221</v>
      </c>
      <c r="AJ80">
        <v>30</v>
      </c>
      <c r="AK80">
        <v>63.636363636363633</v>
      </c>
      <c r="AL80">
        <v>4038.8879999999999</v>
      </c>
    </row>
    <row r="81" spans="1:38">
      <c r="B81" t="s">
        <v>211</v>
      </c>
      <c r="C81">
        <v>91.666666666666657</v>
      </c>
      <c r="D81">
        <v>100</v>
      </c>
      <c r="E81">
        <v>70</v>
      </c>
      <c r="F81">
        <v>63.636363636363633</v>
      </c>
      <c r="G81">
        <v>83.333333333333329</v>
      </c>
      <c r="H81">
        <v>76.851851851851848</v>
      </c>
      <c r="I81">
        <v>50</v>
      </c>
      <c r="J81">
        <v>63.636363636363633</v>
      </c>
      <c r="K81">
        <v>90.909090909090907</v>
      </c>
      <c r="L81">
        <v>75.873015873015873</v>
      </c>
      <c r="M81">
        <v>62.962962962962962</v>
      </c>
      <c r="N81">
        <v>62.037037037037031</v>
      </c>
      <c r="O81">
        <v>57.407407407407412</v>
      </c>
      <c r="P81">
        <v>80</v>
      </c>
      <c r="Q81">
        <v>63.636363636363633</v>
      </c>
      <c r="R81">
        <v>66.666666666666657</v>
      </c>
      <c r="S81">
        <v>44.444444444444443</v>
      </c>
      <c r="T81">
        <v>33.333333333333329</v>
      </c>
      <c r="U81">
        <v>50</v>
      </c>
      <c r="V81">
        <v>65.740740740740748</v>
      </c>
      <c r="W81">
        <v>78.703703703703709</v>
      </c>
      <c r="X81">
        <v>64.646464646464651</v>
      </c>
      <c r="Y81">
        <v>73.148148148148138</v>
      </c>
      <c r="Z81">
        <v>48.148148148148145</v>
      </c>
      <c r="AA81">
        <v>53.703703703703695</v>
      </c>
      <c r="AB81">
        <v>76.555555555555557</v>
      </c>
      <c r="AC81">
        <v>73.896745230078551</v>
      </c>
      <c r="AD81">
        <v>65.740740740740748</v>
      </c>
      <c r="AE81">
        <v>36.805555555555557</v>
      </c>
      <c r="AF81">
        <v>83.64197530864196</v>
      </c>
      <c r="AG81">
        <v>58.333333333333336</v>
      </c>
      <c r="AH81">
        <v>54.54545454545454</v>
      </c>
      <c r="AI81">
        <v>40</v>
      </c>
      <c r="AJ81">
        <v>72.727272727272734</v>
      </c>
      <c r="AK81">
        <v>70</v>
      </c>
      <c r="AL81">
        <v>3682.788</v>
      </c>
    </row>
    <row r="82" spans="1:38">
      <c r="AL82">
        <f>SUM(AL11:AL81)</f>
        <v>926790.7969999999</v>
      </c>
    </row>
    <row r="84" spans="1:38">
      <c r="A84" s="149" t="s">
        <v>436</v>
      </c>
      <c r="B84" t="s">
        <v>111</v>
      </c>
      <c r="C84">
        <f>C11*AL11</f>
        <v>357003.04285714281</v>
      </c>
      <c r="D84">
        <f>D11*AL11</f>
        <v>416503.55</v>
      </c>
      <c r="E84">
        <f>E11*AL11</f>
        <v>416503.55</v>
      </c>
      <c r="F84">
        <f>F11*AL11</f>
        <v>75727.918181818182</v>
      </c>
      <c r="G84">
        <f>G11*AL11</f>
        <v>302350.72518518521</v>
      </c>
      <c r="H84">
        <f>H11*AL11</f>
        <v>271498.61037037033</v>
      </c>
      <c r="I84">
        <f>I11*AL11</f>
        <v>111067.61333333334</v>
      </c>
      <c r="J84">
        <f>J11*AL11</f>
        <v>576697.22307692305</v>
      </c>
      <c r="K84">
        <f>K11*AL11</f>
        <v>0</v>
      </c>
      <c r="L84">
        <f>L11*AL11</f>
        <v>173270.70761381477</v>
      </c>
      <c r="M84">
        <f>M11*AL11</f>
        <v>370225.37777777779</v>
      </c>
      <c r="N84">
        <f>N11*$AL$11</f>
        <v>302350.72518518521</v>
      </c>
      <c r="O84">
        <f>O11*AL11</f>
        <v>251224.36349206348</v>
      </c>
      <c r="P84">
        <f>P11*AL11</f>
        <v>416503.55</v>
      </c>
      <c r="Q84">
        <f>Q11*AL11</f>
        <v>320387.34615384619</v>
      </c>
      <c r="R84">
        <f>R11*AL11</f>
        <v>624755.32499999995</v>
      </c>
      <c r="S84">
        <f>S11*AL11</f>
        <v>138834.51666666663</v>
      </c>
      <c r="T84">
        <f>T11*AL11</f>
        <v>416503.55</v>
      </c>
      <c r="U84">
        <f>U11*AL11</f>
        <v>151455.83636363636</v>
      </c>
      <c r="V84">
        <f>V11*AL11</f>
        <v>357003.04285714281</v>
      </c>
      <c r="W84">
        <f>W11*AL11</f>
        <v>297502.53571428574</v>
      </c>
      <c r="X84">
        <f>X11*AL11</f>
        <v>228305.64962962962</v>
      </c>
      <c r="Y84">
        <f>Y11*AL11</f>
        <v>299028.18974358973</v>
      </c>
      <c r="Z84">
        <f>Z11*AL11</f>
        <v>252987.34148148148</v>
      </c>
      <c r="AA84">
        <f>AA11*AL11</f>
        <v>85945.176984126985</v>
      </c>
      <c r="AB84">
        <f>AB11*AL11</f>
        <v>268911.7792051282</v>
      </c>
      <c r="AC84">
        <f>AC11*AL11</f>
        <v>397949.13130018133</v>
      </c>
      <c r="AD84">
        <f>AD11*AL11</f>
        <v>390058.88015873014</v>
      </c>
      <c r="AE84">
        <f>AE11*AL11</f>
        <v>112237.28142246643</v>
      </c>
      <c r="AF84">
        <f>AF11*AL11</f>
        <v>514201.91358024685</v>
      </c>
      <c r="AG84">
        <f>AG11*AL11</f>
        <v>128154.93846153846</v>
      </c>
      <c r="AH84">
        <f>AH11*AL11</f>
        <v>0</v>
      </c>
      <c r="AI84">
        <f>AI11*AL11</f>
        <v>64077.469230769231</v>
      </c>
      <c r="AJ84">
        <f>AJ11*AL11</f>
        <v>0</v>
      </c>
      <c r="AK84">
        <f>AK11*AL11</f>
        <v>384464.81538461539</v>
      </c>
    </row>
    <row r="85" spans="1:38">
      <c r="B85" t="s">
        <v>116</v>
      </c>
      <c r="C85">
        <f t="shared" ref="C85:C148" si="2">C12*AL12</f>
        <v>64960.62857142857</v>
      </c>
      <c r="D85">
        <f t="shared" ref="D85:D148" si="3">D12*AL12</f>
        <v>64960.62857142857</v>
      </c>
      <c r="E85">
        <f t="shared" ref="E85:E148" si="4">E12*AL12</f>
        <v>21653.542857142857</v>
      </c>
      <c r="F85">
        <f t="shared" ref="F85:F148" si="5">F12*AL12</f>
        <v>43307.085714285713</v>
      </c>
      <c r="G85">
        <f t="shared" ref="G85:G148" si="6">G12*AL12</f>
        <v>29472.877777777776</v>
      </c>
      <c r="H85">
        <f t="shared" ref="H85:H148" si="7">H12*AL12</f>
        <v>24209.863888888889</v>
      </c>
      <c r="I85">
        <f t="shared" ref="I85:I148" si="8">I12*AL12</f>
        <v>0</v>
      </c>
      <c r="J85">
        <f t="shared" ref="J85:J148" si="9">J12*AL12</f>
        <v>18946.850000000002</v>
      </c>
      <c r="K85">
        <f t="shared" ref="K85:K148" si="10">K12*AL12</f>
        <v>47367.125</v>
      </c>
      <c r="L85">
        <f t="shared" ref="L85:L148" si="11">L12*AL12</f>
        <v>11793.447448979592</v>
      </c>
      <c r="M85">
        <f t="shared" ref="M85:M148" si="12">M12*AL12</f>
        <v>18712.938271604937</v>
      </c>
      <c r="N85">
        <f t="shared" ref="N85:N148" si="13">N12*$AL$11</f>
        <v>308521.14814814809</v>
      </c>
      <c r="O85">
        <f t="shared" ref="O85:O148" si="14">O12*AL12</f>
        <v>26315.069444444445</v>
      </c>
      <c r="P85">
        <f t="shared" ref="P85:P148" si="15">P12*AL12</f>
        <v>12631.233333333332</v>
      </c>
      <c r="Q85">
        <f t="shared" ref="Q85:Q148" si="16">Q12*AL12</f>
        <v>43307.085714285713</v>
      </c>
      <c r="R85">
        <f t="shared" ref="R85:R148" si="17">R12*AL12</f>
        <v>0</v>
      </c>
      <c r="S85">
        <f t="shared" ref="S85:S148" si="18">S12*AL12</f>
        <v>18946.850000000002</v>
      </c>
      <c r="T85">
        <f t="shared" ref="T85:T148" si="19">T12*AL12</f>
        <v>18946.850000000002</v>
      </c>
      <c r="U85">
        <f t="shared" ref="U85:U148" si="20">U12*AL12</f>
        <v>25262.466666666664</v>
      </c>
      <c r="V85">
        <f t="shared" ref="V85:V148" si="21">V12*AL12</f>
        <v>36209.535555555551</v>
      </c>
      <c r="W85">
        <f t="shared" ref="W85:W148" si="22">W12*AL12</f>
        <v>11789.15111111111</v>
      </c>
      <c r="X85">
        <f t="shared" ref="X85:X148" si="23">X12*AL12</f>
        <v>11789.15111111111</v>
      </c>
      <c r="Y85">
        <f t="shared" ref="Y85:Y148" si="24">Y12*AL12</f>
        <v>46314.522222222222</v>
      </c>
      <c r="Z85">
        <f t="shared" ref="Z85:Z148" si="25">Z12*AL12</f>
        <v>62688.343209876548</v>
      </c>
      <c r="AA85">
        <f t="shared" ref="AA85:AA148" si="26">AA12*AL12</f>
        <v>9356.4691358024684</v>
      </c>
      <c r="AB85">
        <f t="shared" ref="AB85:AB148" si="27">AB12*AL12</f>
        <v>32750.983571428569</v>
      </c>
      <c r="AC85">
        <f t="shared" ref="AC85:AC148" si="28">AC12*AL12</f>
        <v>46354.621375661365</v>
      </c>
      <c r="AD85">
        <f t="shared" ref="AD85:AD148" si="29">AD12*AL12</f>
        <v>16841.644444444446</v>
      </c>
      <c r="AE85">
        <f t="shared" ref="AE85:AE148" si="30">AE12*AL12</f>
        <v>17824.073703703703</v>
      </c>
      <c r="AF85">
        <f t="shared" ref="AF85:AF148" si="31">AF12*AL12</f>
        <v>27695.148641975309</v>
      </c>
      <c r="AG85">
        <f t="shared" ref="AG85:AG148" si="32">AG12*AL12</f>
        <v>25262.466666666664</v>
      </c>
      <c r="AH85">
        <f t="shared" ref="AH85:AH148" si="33">AH12*AL12</f>
        <v>56840.55</v>
      </c>
      <c r="AI85">
        <f t="shared" ref="AI85:AI148" si="34">AI12*AL12</f>
        <v>50524.933333333327</v>
      </c>
      <c r="AJ85">
        <f t="shared" ref="AJ85:AJ148" si="35">AJ12*AL12</f>
        <v>45472.44</v>
      </c>
      <c r="AK85">
        <f t="shared" ref="AK85:AK148" si="36">AK12*AL12</f>
        <v>37893.700000000004</v>
      </c>
    </row>
    <row r="86" spans="1:38">
      <c r="B86" t="s">
        <v>118</v>
      </c>
      <c r="C86">
        <f t="shared" si="2"/>
        <v>4146571.6500000004</v>
      </c>
      <c r="D86">
        <f t="shared" si="3"/>
        <v>3435029.7692307699</v>
      </c>
      <c r="E86">
        <f t="shared" si="4"/>
        <v>3508637.5500000003</v>
      </c>
      <c r="F86">
        <f t="shared" si="5"/>
        <v>2604897.5750000002</v>
      </c>
      <c r="G86">
        <f t="shared" si="6"/>
        <v>3685841.4666666673</v>
      </c>
      <c r="H86">
        <f t="shared" si="7"/>
        <v>3721282.25</v>
      </c>
      <c r="I86">
        <f t="shared" si="8"/>
        <v>2748023.8153846157</v>
      </c>
      <c r="J86">
        <f t="shared" si="9"/>
        <v>2232769.35</v>
      </c>
      <c r="K86">
        <f t="shared" si="10"/>
        <v>1860641.1250000002</v>
      </c>
      <c r="L86">
        <f t="shared" si="11"/>
        <v>1349475.9807692308</v>
      </c>
      <c r="M86">
        <f t="shared" si="12"/>
        <v>3189670.5000000005</v>
      </c>
      <c r="N86">
        <f t="shared" si="13"/>
        <v>575171.56904761912</v>
      </c>
      <c r="O86">
        <f t="shared" si="14"/>
        <v>2658058.75</v>
      </c>
      <c r="P86">
        <f t="shared" si="15"/>
        <v>3091526.7923076921</v>
      </c>
      <c r="Q86">
        <f t="shared" si="16"/>
        <v>687005.95384615392</v>
      </c>
      <c r="R86">
        <f t="shared" si="17"/>
        <v>1374011.9076923078</v>
      </c>
      <c r="S86">
        <f t="shared" si="18"/>
        <v>405958.06363636372</v>
      </c>
      <c r="T86">
        <f t="shared" si="19"/>
        <v>405958.06363636372</v>
      </c>
      <c r="U86">
        <f t="shared" si="20"/>
        <v>372128.22499999998</v>
      </c>
      <c r="V86">
        <f t="shared" si="21"/>
        <v>2764381.0999999996</v>
      </c>
      <c r="W86">
        <f t="shared" si="22"/>
        <v>3614959.9000000008</v>
      </c>
      <c r="X86">
        <f t="shared" si="23"/>
        <v>1807479.9500000004</v>
      </c>
      <c r="Y86">
        <f t="shared" si="24"/>
        <v>3260552.0666666669</v>
      </c>
      <c r="Z86">
        <f t="shared" si="25"/>
        <v>2799821.8833333338</v>
      </c>
      <c r="AA86">
        <f t="shared" si="26"/>
        <v>2587177.1833333336</v>
      </c>
      <c r="AB86">
        <f t="shared" si="27"/>
        <v>1642776.9641818183</v>
      </c>
      <c r="AC86">
        <f t="shared" si="28"/>
        <v>2083108.4570240867</v>
      </c>
      <c r="AD86">
        <f t="shared" si="29"/>
        <v>3792163.8166666664</v>
      </c>
      <c r="AE86">
        <f t="shared" si="30"/>
        <v>2781419.9381410261</v>
      </c>
      <c r="AF86">
        <f t="shared" si="31"/>
        <v>3863045.3833333333</v>
      </c>
      <c r="AG86">
        <f t="shared" si="32"/>
        <v>2061017.8615384616</v>
      </c>
      <c r="AH86">
        <f t="shared" si="33"/>
        <v>405958.06363636372</v>
      </c>
      <c r="AI86">
        <f t="shared" si="34"/>
        <v>744256.45</v>
      </c>
      <c r="AJ86">
        <f t="shared" si="35"/>
        <v>811916.12727272743</v>
      </c>
      <c r="AK86">
        <f t="shared" si="36"/>
        <v>2029790.3181818184</v>
      </c>
    </row>
    <row r="87" spans="1:38">
      <c r="B87" t="s">
        <v>123</v>
      </c>
      <c r="C87">
        <f t="shared" si="2"/>
        <v>284699.2</v>
      </c>
      <c r="D87">
        <f t="shared" si="3"/>
        <v>266905.5</v>
      </c>
      <c r="E87">
        <f t="shared" si="4"/>
        <v>106762.20000000001</v>
      </c>
      <c r="F87">
        <f t="shared" si="5"/>
        <v>170819.52000000002</v>
      </c>
      <c r="G87">
        <f t="shared" si="6"/>
        <v>158166.22222222225</v>
      </c>
      <c r="H87">
        <f t="shared" si="7"/>
        <v>191776.54444444447</v>
      </c>
      <c r="I87">
        <f t="shared" si="8"/>
        <v>177937</v>
      </c>
      <c r="J87">
        <f t="shared" si="9"/>
        <v>213524.40000000002</v>
      </c>
      <c r="K87">
        <f t="shared" si="10"/>
        <v>124555.90000000001</v>
      </c>
      <c r="L87">
        <f t="shared" si="11"/>
        <v>149975.47142857144</v>
      </c>
      <c r="M87">
        <f t="shared" si="12"/>
        <v>179914.0777777778</v>
      </c>
      <c r="N87">
        <f t="shared" si="13"/>
        <v>509059.89444444439</v>
      </c>
      <c r="O87">
        <f t="shared" si="14"/>
        <v>187822.38888888888</v>
      </c>
      <c r="P87">
        <f t="shared" si="15"/>
        <v>106762.20000000001</v>
      </c>
      <c r="Q87">
        <f t="shared" si="16"/>
        <v>106762.20000000001</v>
      </c>
      <c r="R87">
        <f t="shared" si="17"/>
        <v>249111.80000000002</v>
      </c>
      <c r="S87">
        <f t="shared" si="18"/>
        <v>213524.40000000002</v>
      </c>
      <c r="T87">
        <f t="shared" si="19"/>
        <v>71174.8</v>
      </c>
      <c r="U87">
        <f t="shared" si="20"/>
        <v>0</v>
      </c>
      <c r="V87">
        <f t="shared" si="21"/>
        <v>179914.0777777778</v>
      </c>
      <c r="W87">
        <f t="shared" si="22"/>
        <v>136418.36666666667</v>
      </c>
      <c r="X87">
        <f t="shared" si="23"/>
        <v>160143.30000000002</v>
      </c>
      <c r="Y87">
        <f t="shared" si="24"/>
        <v>185581.70074074072</v>
      </c>
      <c r="Z87">
        <f t="shared" si="25"/>
        <v>208779.41333333333</v>
      </c>
      <c r="AA87">
        <f t="shared" si="26"/>
        <v>111770.79703703705</v>
      </c>
      <c r="AB87">
        <f t="shared" si="27"/>
        <v>230606.35200000001</v>
      </c>
      <c r="AC87">
        <f t="shared" si="28"/>
        <v>199447.60622222227</v>
      </c>
      <c r="AD87">
        <f t="shared" si="29"/>
        <v>172005.76666666666</v>
      </c>
      <c r="AE87">
        <f t="shared" si="30"/>
        <v>99211.645820105812</v>
      </c>
      <c r="AF87">
        <f t="shared" si="31"/>
        <v>218093.64641975309</v>
      </c>
      <c r="AG87">
        <f t="shared" si="32"/>
        <v>113879.68000000001</v>
      </c>
      <c r="AH87" t="e">
        <f t="shared" si="33"/>
        <v>#VALUE!</v>
      </c>
      <c r="AI87">
        <f t="shared" si="34"/>
        <v>203356.57142857145</v>
      </c>
      <c r="AJ87" t="e">
        <f t="shared" si="35"/>
        <v>#VALUE!</v>
      </c>
      <c r="AK87" t="e">
        <f t="shared" si="36"/>
        <v>#VALUE!</v>
      </c>
    </row>
    <row r="88" spans="1:38">
      <c r="B88" t="s">
        <v>125</v>
      </c>
      <c r="C88">
        <f t="shared" si="2"/>
        <v>198859.4142857143</v>
      </c>
      <c r="D88">
        <f t="shared" si="3"/>
        <v>58406.261538461542</v>
      </c>
      <c r="E88">
        <f t="shared" si="4"/>
        <v>180781.28571428574</v>
      </c>
      <c r="F88">
        <f t="shared" si="5"/>
        <v>144625.02857142856</v>
      </c>
      <c r="G88">
        <f t="shared" si="6"/>
        <v>183871.56410256409</v>
      </c>
      <c r="H88">
        <f t="shared" si="7"/>
        <v>201537.65555555554</v>
      </c>
      <c r="I88">
        <f t="shared" si="8"/>
        <v>136281.27692307692</v>
      </c>
      <c r="J88">
        <f t="shared" si="9"/>
        <v>198859.4142857143</v>
      </c>
      <c r="K88">
        <f t="shared" si="10"/>
        <v>36156.257142857139</v>
      </c>
      <c r="L88">
        <f t="shared" si="11"/>
        <v>128533.50753532183</v>
      </c>
      <c r="M88">
        <f t="shared" si="12"/>
        <v>156677.11428571428</v>
      </c>
      <c r="N88">
        <f t="shared" si="13"/>
        <v>495837.55952380947</v>
      </c>
      <c r="O88">
        <f t="shared" si="14"/>
        <v>136590.30476190476</v>
      </c>
      <c r="P88">
        <f t="shared" si="15"/>
        <v>214156.29230769232</v>
      </c>
      <c r="Q88">
        <f t="shared" si="16"/>
        <v>189820.35</v>
      </c>
      <c r="R88">
        <f t="shared" si="17"/>
        <v>198859.4142857143</v>
      </c>
      <c r="S88">
        <f t="shared" si="18"/>
        <v>36156.257142857139</v>
      </c>
      <c r="T88">
        <f t="shared" si="19"/>
        <v>194687.5384615385</v>
      </c>
      <c r="U88">
        <f t="shared" si="20"/>
        <v>105455.75000000001</v>
      </c>
      <c r="V88">
        <f t="shared" si="21"/>
        <v>176763.92380952381</v>
      </c>
      <c r="W88">
        <f t="shared" si="22"/>
        <v>174755.24285714288</v>
      </c>
      <c r="X88">
        <f t="shared" si="23"/>
        <v>164402.81025641024</v>
      </c>
      <c r="Y88">
        <f t="shared" si="24"/>
        <v>119516.51666666666</v>
      </c>
      <c r="Z88">
        <f t="shared" si="25"/>
        <v>174978.42962962962</v>
      </c>
      <c r="AA88">
        <f t="shared" si="26"/>
        <v>145720.67272727273</v>
      </c>
      <c r="AB88">
        <f t="shared" si="27"/>
        <v>66193.763076923075</v>
      </c>
      <c r="AC88">
        <f t="shared" si="28"/>
        <v>171030.05272727273</v>
      </c>
      <c r="AD88">
        <f t="shared" si="29"/>
        <v>130564.26190476191</v>
      </c>
      <c r="AE88">
        <f t="shared" si="30"/>
        <v>113026.93205128206</v>
      </c>
      <c r="AF88">
        <f t="shared" si="31"/>
        <v>197571.79829059832</v>
      </c>
      <c r="AG88">
        <f t="shared" si="32"/>
        <v>138051.16363636364</v>
      </c>
      <c r="AH88">
        <f t="shared" si="33"/>
        <v>63273.450000000004</v>
      </c>
      <c r="AI88">
        <f t="shared" si="34"/>
        <v>25309.38</v>
      </c>
      <c r="AJ88">
        <f t="shared" si="35"/>
        <v>101237.52</v>
      </c>
      <c r="AK88">
        <f t="shared" si="36"/>
        <v>202475.04</v>
      </c>
    </row>
    <row r="89" spans="1:38">
      <c r="B89" s="192" t="s">
        <v>126</v>
      </c>
      <c r="C89">
        <f t="shared" si="2"/>
        <v>305258.73</v>
      </c>
      <c r="D89">
        <f t="shared" si="3"/>
        <v>392475.51</v>
      </c>
      <c r="E89">
        <f t="shared" si="4"/>
        <v>130825.17</v>
      </c>
      <c r="F89">
        <f t="shared" si="5"/>
        <v>96907.533333333326</v>
      </c>
      <c r="G89">
        <f t="shared" si="6"/>
        <v>281031.84666666668</v>
      </c>
      <c r="H89">
        <f t="shared" si="7"/>
        <v>269187.59259259258</v>
      </c>
      <c r="I89">
        <f t="shared" si="8"/>
        <v>48453.766666666663</v>
      </c>
      <c r="J89">
        <f t="shared" si="9"/>
        <v>305258.73</v>
      </c>
      <c r="K89">
        <f t="shared" si="10"/>
        <v>174433.56</v>
      </c>
      <c r="L89">
        <f t="shared" si="11"/>
        <v>192430.67333333337</v>
      </c>
      <c r="M89">
        <f t="shared" si="12"/>
        <v>247114.20999999996</v>
      </c>
      <c r="N89">
        <f t="shared" si="13"/>
        <v>416503.55</v>
      </c>
      <c r="O89">
        <f t="shared" si="14"/>
        <v>232578.08</v>
      </c>
      <c r="P89">
        <f t="shared" si="15"/>
        <v>218041.95</v>
      </c>
      <c r="Q89">
        <f t="shared" si="16"/>
        <v>261650.34</v>
      </c>
      <c r="R89" t="e">
        <f t="shared" si="17"/>
        <v>#VALUE!</v>
      </c>
      <c r="S89">
        <f t="shared" si="18"/>
        <v>218041.95</v>
      </c>
      <c r="T89">
        <f t="shared" si="19"/>
        <v>174433.56</v>
      </c>
      <c r="U89">
        <f t="shared" si="20"/>
        <v>305258.73</v>
      </c>
      <c r="V89">
        <f t="shared" si="21"/>
        <v>276186.47000000003</v>
      </c>
      <c r="W89">
        <f t="shared" si="22"/>
        <v>300413.35333333333</v>
      </c>
      <c r="X89">
        <f t="shared" si="23"/>
        <v>247114.20999999996</v>
      </c>
      <c r="Y89">
        <f t="shared" si="24"/>
        <v>135670.54666666666</v>
      </c>
      <c r="Z89">
        <f t="shared" si="25"/>
        <v>276186.47000000003</v>
      </c>
      <c r="AA89">
        <f t="shared" si="26"/>
        <v>242268.83333333334</v>
      </c>
      <c r="AB89">
        <f t="shared" si="27"/>
        <v>381573.41249999998</v>
      </c>
      <c r="AC89">
        <f t="shared" si="28"/>
        <v>287492.34888888896</v>
      </c>
      <c r="AD89">
        <f t="shared" si="29"/>
        <v>237423.45666666669</v>
      </c>
      <c r="AE89">
        <f t="shared" si="30"/>
        <v>185335.6575</v>
      </c>
      <c r="AF89">
        <f t="shared" si="31"/>
        <v>350482.24555555562</v>
      </c>
      <c r="AG89">
        <f t="shared" si="32"/>
        <v>290722.59999999998</v>
      </c>
      <c r="AH89">
        <f t="shared" si="33"/>
        <v>96907.533333333326</v>
      </c>
      <c r="AI89">
        <f t="shared" si="34"/>
        <v>96907.533333333326</v>
      </c>
      <c r="AJ89">
        <f t="shared" si="35"/>
        <v>163531.46249999999</v>
      </c>
      <c r="AK89">
        <f t="shared" si="36"/>
        <v>145361.29999999999</v>
      </c>
    </row>
    <row r="90" spans="1:38">
      <c r="B90" t="s">
        <v>128</v>
      </c>
      <c r="C90">
        <f t="shared" si="2"/>
        <v>327967.11111111112</v>
      </c>
      <c r="D90">
        <f t="shared" si="3"/>
        <v>516548.2</v>
      </c>
      <c r="E90">
        <f t="shared" si="4"/>
        <v>368963</v>
      </c>
      <c r="F90">
        <f t="shared" si="5"/>
        <v>368963</v>
      </c>
      <c r="G90">
        <f t="shared" si="6"/>
        <v>182203.95061728396</v>
      </c>
      <c r="H90">
        <f t="shared" si="7"/>
        <v>295170.40000000002</v>
      </c>
      <c r="I90">
        <f t="shared" si="8"/>
        <v>442755.60000000003</v>
      </c>
      <c r="J90">
        <f t="shared" si="9"/>
        <v>295170.40000000002</v>
      </c>
      <c r="K90">
        <f t="shared" si="10"/>
        <v>459153.95555555564</v>
      </c>
      <c r="L90">
        <f t="shared" si="11"/>
        <v>441350.02666666661</v>
      </c>
      <c r="M90">
        <f t="shared" si="12"/>
        <v>139386.02222222224</v>
      </c>
      <c r="N90">
        <f t="shared" si="13"/>
        <v>286924.66777777771</v>
      </c>
      <c r="O90">
        <f t="shared" si="14"/>
        <v>242695.66222222225</v>
      </c>
      <c r="P90">
        <f t="shared" si="15"/>
        <v>84334.399999999994</v>
      </c>
      <c r="Q90">
        <f t="shared" si="16"/>
        <v>295170.40000000002</v>
      </c>
      <c r="R90">
        <f t="shared" si="17"/>
        <v>524747.37777777785</v>
      </c>
      <c r="S90">
        <f t="shared" si="18"/>
        <v>421672.00000000006</v>
      </c>
      <c r="T90">
        <f t="shared" si="19"/>
        <v>118068.16</v>
      </c>
      <c r="U90">
        <f t="shared" si="20"/>
        <v>295170.40000000002</v>
      </c>
      <c r="V90">
        <f t="shared" si="21"/>
        <v>238521.53535353541</v>
      </c>
      <c r="W90">
        <f t="shared" si="22"/>
        <v>226595.45858585858</v>
      </c>
      <c r="X90">
        <f t="shared" si="23"/>
        <v>166965.07474747475</v>
      </c>
      <c r="Y90">
        <f t="shared" si="24"/>
        <v>262373.68888888892</v>
      </c>
      <c r="Z90">
        <f t="shared" si="25"/>
        <v>249255.00444444446</v>
      </c>
      <c r="AA90">
        <f t="shared" si="26"/>
        <v>232558.49696969701</v>
      </c>
      <c r="AB90">
        <f t="shared" si="27"/>
        <v>373882.50666666665</v>
      </c>
      <c r="AC90">
        <f t="shared" si="28"/>
        <v>393560.53333333338</v>
      </c>
      <c r="AD90">
        <f t="shared" si="29"/>
        <v>220632.42020202021</v>
      </c>
      <c r="AE90">
        <f t="shared" si="30"/>
        <v>161151.11232323232</v>
      </c>
      <c r="AF90">
        <f t="shared" si="31"/>
        <v>407474.28956228949</v>
      </c>
      <c r="AG90" t="e">
        <f t="shared" si="32"/>
        <v>#VALUE!</v>
      </c>
      <c r="AH90" t="e">
        <f t="shared" si="33"/>
        <v>#VALUE!</v>
      </c>
      <c r="AI90">
        <f t="shared" si="34"/>
        <v>295170.40000000002</v>
      </c>
      <c r="AJ90" t="e">
        <f t="shared" si="35"/>
        <v>#VALUE!</v>
      </c>
      <c r="AK90" t="e">
        <f t="shared" si="36"/>
        <v>#VALUE!</v>
      </c>
    </row>
    <row r="91" spans="1:38">
      <c r="B91" t="s">
        <v>130</v>
      </c>
      <c r="C91">
        <f t="shared" si="2"/>
        <v>223045.46666666662</v>
      </c>
      <c r="D91">
        <f t="shared" si="3"/>
        <v>278806.83333333337</v>
      </c>
      <c r="E91">
        <f t="shared" si="4"/>
        <v>223045.46666666662</v>
      </c>
      <c r="F91">
        <f t="shared" si="5"/>
        <v>133827.28</v>
      </c>
      <c r="G91">
        <f t="shared" si="6"/>
        <v>180152.10769230765</v>
      </c>
      <c r="H91">
        <f t="shared" si="7"/>
        <v>154416.09230769231</v>
      </c>
      <c r="I91">
        <f t="shared" si="8"/>
        <v>182491.74545454542</v>
      </c>
      <c r="J91">
        <f t="shared" si="9"/>
        <v>195164.78333333333</v>
      </c>
      <c r="K91">
        <f t="shared" si="10"/>
        <v>243322.32727272727</v>
      </c>
      <c r="L91">
        <f t="shared" si="11"/>
        <v>195164.78333333333</v>
      </c>
      <c r="M91">
        <f t="shared" si="12"/>
        <v>198262.637037037</v>
      </c>
      <c r="N91">
        <f t="shared" si="13"/>
        <v>396670.04761904757</v>
      </c>
      <c r="O91">
        <f t="shared" si="14"/>
        <v>139403.41666666666</v>
      </c>
      <c r="P91">
        <f t="shared" si="15"/>
        <v>231624.13846153844</v>
      </c>
      <c r="Q91">
        <f t="shared" si="16"/>
        <v>223045.46666666662</v>
      </c>
      <c r="R91">
        <f t="shared" si="17"/>
        <v>267654.56</v>
      </c>
      <c r="S91">
        <f t="shared" si="18"/>
        <v>167284.09999999998</v>
      </c>
      <c r="T91">
        <f t="shared" si="19"/>
        <v>167284.09999999998</v>
      </c>
      <c r="U91">
        <f t="shared" si="20"/>
        <v>212907.03636363635</v>
      </c>
      <c r="V91">
        <f t="shared" si="21"/>
        <v>166044.95851851848</v>
      </c>
      <c r="W91">
        <f t="shared" si="22"/>
        <v>123914.14814814812</v>
      </c>
      <c r="X91">
        <f t="shared" si="23"/>
        <v>111522.73333333331</v>
      </c>
      <c r="Y91">
        <f t="shared" si="24"/>
        <v>28595.572649572641</v>
      </c>
      <c r="Z91">
        <f t="shared" si="25"/>
        <v>171001.52444444443</v>
      </c>
      <c r="AA91">
        <f t="shared" si="26"/>
        <v>156131.82666666666</v>
      </c>
      <c r="AB91">
        <f t="shared" si="27"/>
        <v>217469.33</v>
      </c>
      <c r="AC91">
        <f t="shared" si="28"/>
        <v>245843.93686091685</v>
      </c>
      <c r="AD91">
        <f t="shared" si="29"/>
        <v>138783.84592592591</v>
      </c>
      <c r="AE91">
        <f t="shared" si="30"/>
        <v>108601.89984126984</v>
      </c>
      <c r="AF91">
        <f t="shared" si="31"/>
        <v>232132.50419753086</v>
      </c>
      <c r="AG91">
        <f t="shared" si="32"/>
        <v>111522.73333333331</v>
      </c>
      <c r="AH91">
        <f t="shared" si="33"/>
        <v>55761.366666666654</v>
      </c>
      <c r="AI91">
        <f t="shared" si="34"/>
        <v>60830.581818181818</v>
      </c>
      <c r="AJ91">
        <f t="shared" si="35"/>
        <v>152076.45454545453</v>
      </c>
      <c r="AK91">
        <f t="shared" si="36"/>
        <v>167284.09999999998</v>
      </c>
    </row>
    <row r="92" spans="1:38">
      <c r="B92" t="s">
        <v>236</v>
      </c>
      <c r="C92">
        <f t="shared" si="2"/>
        <v>89493.454545454559</v>
      </c>
      <c r="D92">
        <f t="shared" si="3"/>
        <v>92290.125</v>
      </c>
      <c r="E92">
        <f t="shared" si="4"/>
        <v>95708.277777777796</v>
      </c>
      <c r="F92">
        <f t="shared" si="5"/>
        <v>61526.750000000007</v>
      </c>
      <c r="G92">
        <f t="shared" si="6"/>
        <v>46276.529914529921</v>
      </c>
      <c r="H92">
        <f t="shared" si="7"/>
        <v>56643.674603174608</v>
      </c>
      <c r="I92">
        <f t="shared" si="8"/>
        <v>46145.0625</v>
      </c>
      <c r="J92">
        <f t="shared" si="9"/>
        <v>49221.4</v>
      </c>
      <c r="K92">
        <f t="shared" si="10"/>
        <v>87895.357142857145</v>
      </c>
      <c r="L92">
        <f t="shared" si="11"/>
        <v>94653.533492063492</v>
      </c>
      <c r="M92">
        <f t="shared" si="12"/>
        <v>38087.988095238092</v>
      </c>
      <c r="N92">
        <f t="shared" si="13"/>
        <v>297502.53571428574</v>
      </c>
      <c r="O92">
        <f t="shared" si="14"/>
        <v>43947.678571428572</v>
      </c>
      <c r="P92">
        <f t="shared" si="15"/>
        <v>102544.58333333336</v>
      </c>
      <c r="Q92">
        <f t="shared" si="16"/>
        <v>82035.666666666657</v>
      </c>
      <c r="R92">
        <f t="shared" si="17"/>
        <v>123053.50000000001</v>
      </c>
      <c r="S92">
        <f t="shared" si="18"/>
        <v>123053.50000000001</v>
      </c>
      <c r="T92">
        <f t="shared" si="19"/>
        <v>52737.214285714283</v>
      </c>
      <c r="U92">
        <f t="shared" si="20"/>
        <v>82035.666666666657</v>
      </c>
      <c r="V92">
        <f t="shared" si="21"/>
        <v>68363.055555555562</v>
      </c>
      <c r="W92">
        <f t="shared" si="22"/>
        <v>44924.293650793654</v>
      </c>
      <c r="X92">
        <f t="shared" si="23"/>
        <v>35158.142857142862</v>
      </c>
      <c r="Y92">
        <f t="shared" si="24"/>
        <v>3906.4603174603189</v>
      </c>
      <c r="Z92">
        <f t="shared" si="25"/>
        <v>73246.130952380947</v>
      </c>
      <c r="AA92">
        <f t="shared" si="26"/>
        <v>48830.753968253965</v>
      </c>
      <c r="AB92">
        <f t="shared" si="27"/>
        <v>100884.33769841271</v>
      </c>
      <c r="AC92">
        <f t="shared" si="28"/>
        <v>76566.622222222242</v>
      </c>
      <c r="AD92">
        <f t="shared" si="29"/>
        <v>41017.833333333328</v>
      </c>
      <c r="AE92">
        <f t="shared" si="30"/>
        <v>28321.8373015873</v>
      </c>
      <c r="AF92">
        <f t="shared" si="31"/>
        <v>79857.063797313807</v>
      </c>
      <c r="AG92">
        <f t="shared" si="32"/>
        <v>20508.916666666664</v>
      </c>
      <c r="AH92">
        <f t="shared" si="33"/>
        <v>0</v>
      </c>
      <c r="AI92">
        <f t="shared" si="34"/>
        <v>24610.7</v>
      </c>
      <c r="AJ92">
        <f t="shared" si="35"/>
        <v>73832.100000000006</v>
      </c>
      <c r="AK92">
        <f t="shared" si="36"/>
        <v>41017.833333333328</v>
      </c>
    </row>
    <row r="93" spans="1:38">
      <c r="B93" t="s">
        <v>133</v>
      </c>
      <c r="C93">
        <f t="shared" si="2"/>
        <v>585343.1</v>
      </c>
      <c r="D93">
        <f t="shared" si="3"/>
        <v>585343.1</v>
      </c>
      <c r="E93">
        <f t="shared" si="4"/>
        <v>585343.1</v>
      </c>
      <c r="F93">
        <f t="shared" si="5"/>
        <v>234137.24</v>
      </c>
      <c r="G93">
        <f t="shared" si="6"/>
        <v>279663.9255555555</v>
      </c>
      <c r="H93">
        <f t="shared" si="7"/>
        <v>440813.93950617273</v>
      </c>
      <c r="I93">
        <f t="shared" si="8"/>
        <v>455266.85555555555</v>
      </c>
      <c r="J93">
        <f t="shared" si="9"/>
        <v>418102.21428571426</v>
      </c>
      <c r="K93">
        <f t="shared" si="10"/>
        <v>585343.1</v>
      </c>
      <c r="L93">
        <f t="shared" si="11"/>
        <v>382098.9680555556</v>
      </c>
      <c r="M93">
        <f t="shared" si="12"/>
        <v>253648.67666666667</v>
      </c>
      <c r="N93">
        <f t="shared" si="13"/>
        <v>452497.68395061727</v>
      </c>
      <c r="O93">
        <f t="shared" si="14"/>
        <v>339643.52716049377</v>
      </c>
      <c r="P93">
        <f t="shared" si="15"/>
        <v>468274.48</v>
      </c>
      <c r="Q93">
        <f t="shared" si="16"/>
        <v>390228.73333333328</v>
      </c>
      <c r="R93">
        <f t="shared" si="17"/>
        <v>390228.73333333328</v>
      </c>
      <c r="S93">
        <f t="shared" si="18"/>
        <v>292671.55</v>
      </c>
      <c r="T93">
        <f t="shared" si="19"/>
        <v>351205.86</v>
      </c>
      <c r="U93">
        <f t="shared" si="20"/>
        <v>97557.18333333332</v>
      </c>
      <c r="V93">
        <f t="shared" si="21"/>
        <v>305679.17444444442</v>
      </c>
      <c r="W93">
        <f t="shared" si="22"/>
        <v>273160.11333333328</v>
      </c>
      <c r="X93">
        <f t="shared" si="23"/>
        <v>195114.36666666664</v>
      </c>
      <c r="Y93">
        <f t="shared" si="24"/>
        <v>105686.94861111109</v>
      </c>
      <c r="Z93">
        <f t="shared" si="25"/>
        <v>274605.40493827162</v>
      </c>
      <c r="AA93">
        <f t="shared" si="26"/>
        <v>238473.11481481479</v>
      </c>
      <c r="AB93">
        <f t="shared" si="27"/>
        <v>538515.652</v>
      </c>
      <c r="AC93">
        <f t="shared" si="28"/>
        <v>438284.67919753079</v>
      </c>
      <c r="AD93">
        <f t="shared" si="29"/>
        <v>158982.07654320987</v>
      </c>
      <c r="AE93">
        <f t="shared" si="30"/>
        <v>109661.50052469134</v>
      </c>
      <c r="AF93">
        <f t="shared" si="31"/>
        <v>385892.85851851851</v>
      </c>
      <c r="AG93">
        <f t="shared" si="32"/>
        <v>0</v>
      </c>
      <c r="AH93">
        <f t="shared" si="33"/>
        <v>0</v>
      </c>
      <c r="AI93">
        <f t="shared" si="34"/>
        <v>0</v>
      </c>
      <c r="AJ93">
        <f t="shared" si="35"/>
        <v>97557.18333333332</v>
      </c>
      <c r="AK93">
        <f t="shared" si="36"/>
        <v>146335.77499999999</v>
      </c>
    </row>
    <row r="94" spans="1:38">
      <c r="B94" s="192" t="s">
        <v>134</v>
      </c>
      <c r="C94">
        <f t="shared" si="2"/>
        <v>125082.68181818181</v>
      </c>
      <c r="D94">
        <f t="shared" si="3"/>
        <v>192627.33</v>
      </c>
      <c r="E94">
        <f t="shared" si="4"/>
        <v>137590.95000000001</v>
      </c>
      <c r="F94">
        <f t="shared" si="5"/>
        <v>150099.21818181817</v>
      </c>
      <c r="G94">
        <f t="shared" si="6"/>
        <v>157246.80000000002</v>
      </c>
      <c r="H94">
        <f t="shared" si="7"/>
        <v>185638.58333333331</v>
      </c>
      <c r="I94">
        <f t="shared" si="8"/>
        <v>105839.19230769233</v>
      </c>
      <c r="J94">
        <f t="shared" si="9"/>
        <v>127007.03076923077</v>
      </c>
      <c r="K94">
        <f t="shared" si="10"/>
        <v>148174.86923076923</v>
      </c>
      <c r="L94">
        <f t="shared" si="11"/>
        <v>146983.60559440558</v>
      </c>
      <c r="M94">
        <f t="shared" si="12"/>
        <v>117935.09999999999</v>
      </c>
      <c r="N94">
        <f t="shared" si="13"/>
        <v>350391.87539682537</v>
      </c>
      <c r="O94">
        <f t="shared" si="14"/>
        <v>102647.21666666665</v>
      </c>
      <c r="P94">
        <f t="shared" si="15"/>
        <v>157246.79999999999</v>
      </c>
      <c r="Q94">
        <f t="shared" si="16"/>
        <v>157246.79999999999</v>
      </c>
      <c r="R94">
        <f t="shared" si="17"/>
        <v>190510.54615384614</v>
      </c>
      <c r="S94">
        <f t="shared" si="18"/>
        <v>91727.299999999988</v>
      </c>
      <c r="T94">
        <f t="shared" si="19"/>
        <v>84671.353846153841</v>
      </c>
      <c r="U94">
        <f t="shared" si="20"/>
        <v>22931.824999999997</v>
      </c>
      <c r="V94">
        <f t="shared" si="21"/>
        <v>152878.83333333334</v>
      </c>
      <c r="W94">
        <f t="shared" si="22"/>
        <v>131038.99999999999</v>
      </c>
      <c r="X94">
        <f t="shared" si="23"/>
        <v>143470.90512820514</v>
      </c>
      <c r="Y94">
        <f t="shared" si="24"/>
        <v>176902.64999999997</v>
      </c>
      <c r="Z94">
        <f t="shared" si="25"/>
        <v>172534.68333333335</v>
      </c>
      <c r="AA94">
        <f t="shared" si="26"/>
        <v>141118.92307692306</v>
      </c>
      <c r="AB94">
        <f t="shared" si="27"/>
        <v>152408.43692307689</v>
      </c>
      <c r="AC94">
        <f t="shared" si="28"/>
        <v>139203.73769230768</v>
      </c>
      <c r="AD94">
        <f t="shared" si="29"/>
        <v>108191.17435897434</v>
      </c>
      <c r="AE94">
        <f t="shared" si="30"/>
        <v>124907.04679487179</v>
      </c>
      <c r="AF94">
        <f t="shared" si="31"/>
        <v>192190.53333333333</v>
      </c>
      <c r="AG94">
        <f t="shared" si="32"/>
        <v>137590.95000000001</v>
      </c>
      <c r="AH94">
        <f t="shared" si="33"/>
        <v>63503.515384615384</v>
      </c>
      <c r="AI94">
        <f t="shared" si="34"/>
        <v>117935.09999999999</v>
      </c>
      <c r="AJ94">
        <f t="shared" si="35"/>
        <v>117935.09999999999</v>
      </c>
      <c r="AK94">
        <f t="shared" si="36"/>
        <v>63503.515384615384</v>
      </c>
    </row>
    <row r="95" spans="1:38">
      <c r="B95" t="s">
        <v>403</v>
      </c>
      <c r="C95">
        <f t="shared" si="2"/>
        <v>1605110.6666666665</v>
      </c>
      <c r="D95">
        <f t="shared" si="3"/>
        <v>1805749.5</v>
      </c>
      <c r="E95">
        <f t="shared" si="4"/>
        <v>1354312.125</v>
      </c>
      <c r="F95">
        <f t="shared" si="5"/>
        <v>902874.75</v>
      </c>
      <c r="G95">
        <f t="shared" si="6"/>
        <v>1094393.6363636362</v>
      </c>
      <c r="H95">
        <f t="shared" si="7"/>
        <v>601916.49999999988</v>
      </c>
      <c r="I95">
        <f t="shared" si="8"/>
        <v>722299.79999999993</v>
      </c>
      <c r="J95">
        <f t="shared" si="9"/>
        <v>802555.33333333326</v>
      </c>
      <c r="K95">
        <f t="shared" si="10"/>
        <v>1354312.125</v>
      </c>
      <c r="L95">
        <f t="shared" si="11"/>
        <v>1196667.3273809524</v>
      </c>
      <c r="M95">
        <f t="shared" si="12"/>
        <v>893754.80303030286</v>
      </c>
      <c r="N95">
        <f t="shared" si="13"/>
        <v>462781.72222222225</v>
      </c>
      <c r="O95">
        <f t="shared" si="14"/>
        <v>893754.80303030286</v>
      </c>
      <c r="P95">
        <f t="shared" si="15"/>
        <v>1289821.0714285714</v>
      </c>
      <c r="Q95">
        <f t="shared" si="16"/>
        <v>1289821.0714285714</v>
      </c>
      <c r="R95">
        <f t="shared" si="17"/>
        <v>1264024.6499999999</v>
      </c>
      <c r="S95">
        <f t="shared" si="18"/>
        <v>601916.49999999988</v>
      </c>
      <c r="T95">
        <f t="shared" si="19"/>
        <v>1354312.125</v>
      </c>
      <c r="U95">
        <f t="shared" si="20"/>
        <v>257964.21428571426</v>
      </c>
      <c r="V95">
        <f t="shared" si="21"/>
        <v>922938.63333333319</v>
      </c>
      <c r="W95">
        <f t="shared" si="22"/>
        <v>273598.40909090912</v>
      </c>
      <c r="X95">
        <f t="shared" si="23"/>
        <v>419517.56060606055</v>
      </c>
      <c r="Y95">
        <f t="shared" si="24"/>
        <v>1063385.8166666667</v>
      </c>
      <c r="Z95">
        <f t="shared" si="25"/>
        <v>842683.09999999986</v>
      </c>
      <c r="AA95">
        <f t="shared" si="26"/>
        <v>943002.5166666666</v>
      </c>
      <c r="AB95">
        <f t="shared" si="27"/>
        <v>1203832.9999999998</v>
      </c>
      <c r="AC95">
        <f t="shared" si="28"/>
        <v>1209278.911190476</v>
      </c>
      <c r="AD95">
        <f t="shared" si="29"/>
        <v>656636.18181818177</v>
      </c>
      <c r="AE95">
        <f t="shared" si="30"/>
        <v>460557.32196969696</v>
      </c>
      <c r="AF95">
        <f t="shared" si="31"/>
        <v>911994.69696969679</v>
      </c>
      <c r="AG95">
        <f t="shared" si="32"/>
        <v>401277.66666666663</v>
      </c>
      <c r="AH95">
        <f t="shared" si="33"/>
        <v>0</v>
      </c>
      <c r="AI95">
        <f t="shared" si="34"/>
        <v>225718.6875</v>
      </c>
      <c r="AJ95">
        <f t="shared" si="35"/>
        <v>200638.83333333331</v>
      </c>
      <c r="AK95">
        <f t="shared" si="36"/>
        <v>1203832.9999999998</v>
      </c>
    </row>
    <row r="96" spans="1:38">
      <c r="B96" t="s">
        <v>136</v>
      </c>
      <c r="C96">
        <f t="shared" si="2"/>
        <v>1299859.2923076923</v>
      </c>
      <c r="D96">
        <f t="shared" si="3"/>
        <v>1379442.5142857141</v>
      </c>
      <c r="E96">
        <f t="shared" si="4"/>
        <v>877827.05454545456</v>
      </c>
      <c r="F96">
        <f t="shared" si="5"/>
        <v>402337.39999999991</v>
      </c>
      <c r="G96">
        <f t="shared" si="6"/>
        <v>1485553.4769230767</v>
      </c>
      <c r="H96">
        <f t="shared" si="7"/>
        <v>1149535.4285714284</v>
      </c>
      <c r="I96">
        <f t="shared" si="8"/>
        <v>517290.94285714277</v>
      </c>
      <c r="J96">
        <f t="shared" si="9"/>
        <v>1379442.5142857141</v>
      </c>
      <c r="K96">
        <f t="shared" si="10"/>
        <v>1299859.2923076923</v>
      </c>
      <c r="L96">
        <f t="shared" si="11"/>
        <v>348650.30580847716</v>
      </c>
      <c r="M96">
        <f t="shared" si="12"/>
        <v>1568084.2256410255</v>
      </c>
      <c r="N96">
        <f t="shared" si="13"/>
        <v>429725.88492063491</v>
      </c>
      <c r="O96">
        <f t="shared" si="14"/>
        <v>1072899.7333333332</v>
      </c>
      <c r="P96">
        <f t="shared" si="15"/>
        <v>1896733.4571428569</v>
      </c>
      <c r="Q96">
        <f t="shared" si="16"/>
        <v>1485553.4769230769</v>
      </c>
      <c r="R96">
        <f t="shared" si="17"/>
        <v>2241594.0857142857</v>
      </c>
      <c r="S96">
        <f t="shared" si="18"/>
        <v>1034581.8857142855</v>
      </c>
      <c r="T96">
        <f t="shared" si="19"/>
        <v>1755654.1090909091</v>
      </c>
      <c r="U96">
        <f t="shared" si="20"/>
        <v>1097283.8181818181</v>
      </c>
      <c r="V96">
        <f t="shared" si="21"/>
        <v>1360283.5904761902</v>
      </c>
      <c r="W96">
        <f t="shared" si="22"/>
        <v>1438661.0060606059</v>
      </c>
      <c r="X96">
        <f t="shared" si="23"/>
        <v>1654053.7555555555</v>
      </c>
      <c r="Y96">
        <f t="shared" si="24"/>
        <v>609602.12121212122</v>
      </c>
      <c r="Z96">
        <f t="shared" si="25"/>
        <v>1858415.6095238095</v>
      </c>
      <c r="AA96">
        <f t="shared" si="26"/>
        <v>1341124.6666666667</v>
      </c>
      <c r="AB96">
        <f t="shared" si="27"/>
        <v>931123.69714285701</v>
      </c>
      <c r="AC96">
        <f t="shared" si="28"/>
        <v>1431220.7340170941</v>
      </c>
      <c r="AD96">
        <f t="shared" si="29"/>
        <v>1011001.6717948718</v>
      </c>
      <c r="AE96">
        <f t="shared" si="30"/>
        <v>795832.2197802196</v>
      </c>
      <c r="AF96">
        <f t="shared" si="31"/>
        <v>2024459.6158730157</v>
      </c>
      <c r="AG96">
        <f t="shared" si="32"/>
        <v>371388.36923076923</v>
      </c>
      <c r="AH96">
        <f t="shared" si="33"/>
        <v>185694.18461538461</v>
      </c>
      <c r="AI96">
        <f t="shared" si="34"/>
        <v>185694.18461538461</v>
      </c>
      <c r="AJ96">
        <f t="shared" si="35"/>
        <v>1207012.2</v>
      </c>
      <c r="AK96">
        <f t="shared" si="36"/>
        <v>689721.25714285707</v>
      </c>
    </row>
    <row r="97" spans="2:37">
      <c r="B97" t="s">
        <v>137</v>
      </c>
      <c r="C97">
        <f t="shared" si="2"/>
        <v>180375.80000000002</v>
      </c>
      <c r="D97">
        <f t="shared" si="3"/>
        <v>124875.55384615384</v>
      </c>
      <c r="E97">
        <f t="shared" si="4"/>
        <v>97125.430769230778</v>
      </c>
      <c r="F97">
        <f t="shared" si="5"/>
        <v>60125.266666666663</v>
      </c>
      <c r="G97">
        <f t="shared" si="6"/>
        <v>121682.08730158729</v>
      </c>
      <c r="H97">
        <f t="shared" si="7"/>
        <v>91858.046296296292</v>
      </c>
      <c r="I97">
        <f t="shared" si="8"/>
        <v>48100.213333333333</v>
      </c>
      <c r="J97">
        <f t="shared" si="9"/>
        <v>108225.48</v>
      </c>
      <c r="K97">
        <f t="shared" si="10"/>
        <v>97125.430769230778</v>
      </c>
      <c r="L97">
        <f t="shared" si="11"/>
        <v>146396.05745682892</v>
      </c>
      <c r="M97">
        <f t="shared" si="12"/>
        <v>105219.21666666666</v>
      </c>
      <c r="N97">
        <f t="shared" si="13"/>
        <v>497490.3513888889</v>
      </c>
      <c r="O97">
        <f t="shared" si="14"/>
        <v>87682.680555555547</v>
      </c>
      <c r="P97">
        <f t="shared" si="15"/>
        <v>120250.53333333333</v>
      </c>
      <c r="Q97">
        <f t="shared" si="16"/>
        <v>111000.49230769232</v>
      </c>
      <c r="R97">
        <f t="shared" si="17"/>
        <v>154607.82857142857</v>
      </c>
      <c r="S97">
        <f t="shared" si="18"/>
        <v>12883.985714285714</v>
      </c>
      <c r="T97">
        <f t="shared" si="19"/>
        <v>90187.900000000009</v>
      </c>
      <c r="U97">
        <f t="shared" si="20"/>
        <v>16397.800000000003</v>
      </c>
      <c r="V97">
        <f t="shared" si="21"/>
        <v>115240.09444444445</v>
      </c>
      <c r="W97">
        <f t="shared" si="22"/>
        <v>90187.900000000009</v>
      </c>
      <c r="X97">
        <f t="shared" si="23"/>
        <v>100208.77777777778</v>
      </c>
      <c r="Y97">
        <f t="shared" si="24"/>
        <v>154070.99583333332</v>
      </c>
      <c r="Z97">
        <f t="shared" si="25"/>
        <v>130271.4111111111</v>
      </c>
      <c r="AA97">
        <f t="shared" si="26"/>
        <v>27557.413888888888</v>
      </c>
      <c r="AB97">
        <f t="shared" si="27"/>
        <v>121818.08492857144</v>
      </c>
      <c r="AC97">
        <f t="shared" si="28"/>
        <v>95916.501796296288</v>
      </c>
      <c r="AD97">
        <f t="shared" si="29"/>
        <v>108225.48</v>
      </c>
      <c r="AE97">
        <f t="shared" si="30"/>
        <v>81419.631944444438</v>
      </c>
      <c r="AF97">
        <f t="shared" si="31"/>
        <v>148225.48379629632</v>
      </c>
      <c r="AG97">
        <f t="shared" si="32"/>
        <v>83250.369230769225</v>
      </c>
      <c r="AH97">
        <f t="shared" si="33"/>
        <v>49193.399999999994</v>
      </c>
      <c r="AI97">
        <f t="shared" si="34"/>
        <v>30062.633333333331</v>
      </c>
      <c r="AJ97">
        <f t="shared" si="35"/>
        <v>51535.942857142858</v>
      </c>
      <c r="AK97">
        <f t="shared" si="36"/>
        <v>38651.957142857143</v>
      </c>
    </row>
    <row r="98" spans="2:37">
      <c r="B98" t="s">
        <v>138</v>
      </c>
      <c r="C98">
        <f t="shared" si="2"/>
        <v>36186.727272727272</v>
      </c>
      <c r="D98">
        <f t="shared" si="3"/>
        <v>35382.577777777777</v>
      </c>
      <c r="E98">
        <f t="shared" si="4"/>
        <v>47766.479999999996</v>
      </c>
      <c r="F98">
        <f t="shared" si="5"/>
        <v>11372.971428571427</v>
      </c>
      <c r="G98">
        <f t="shared" si="6"/>
        <v>44228.222222222219</v>
      </c>
      <c r="H98">
        <f t="shared" si="7"/>
        <v>38599.175757575751</v>
      </c>
      <c r="I98">
        <f t="shared" si="8"/>
        <v>31844.32</v>
      </c>
      <c r="J98">
        <f t="shared" si="9"/>
        <v>47766.479999999996</v>
      </c>
      <c r="K98">
        <f t="shared" si="10"/>
        <v>11372.971428571427</v>
      </c>
      <c r="L98">
        <f t="shared" si="11"/>
        <v>39506.715901875898</v>
      </c>
      <c r="M98">
        <f t="shared" si="12"/>
        <v>46640.670707070698</v>
      </c>
      <c r="N98">
        <f t="shared" si="13"/>
        <v>286083.24646464642</v>
      </c>
      <c r="O98">
        <f t="shared" si="14"/>
        <v>32165.979797979799</v>
      </c>
      <c r="P98">
        <f t="shared" si="15"/>
        <v>23883.239999999998</v>
      </c>
      <c r="Q98">
        <f t="shared" si="16"/>
        <v>9951.3499999999985</v>
      </c>
      <c r="R98">
        <f t="shared" si="17"/>
        <v>50661.418181818175</v>
      </c>
      <c r="S98">
        <f t="shared" si="18"/>
        <v>29854.05</v>
      </c>
      <c r="T98">
        <f t="shared" si="19"/>
        <v>26536.933333333327</v>
      </c>
      <c r="U98">
        <f t="shared" si="20"/>
        <v>8845.6444444444442</v>
      </c>
      <c r="V98">
        <f t="shared" si="21"/>
        <v>46640.670707070698</v>
      </c>
      <c r="W98">
        <f t="shared" si="22"/>
        <v>38599.175757575751</v>
      </c>
      <c r="X98">
        <f t="shared" si="23"/>
        <v>28949.381818181813</v>
      </c>
      <c r="Y98">
        <f t="shared" si="24"/>
        <v>41815.773737373733</v>
      </c>
      <c r="Z98">
        <f t="shared" si="25"/>
        <v>46640.670707070698</v>
      </c>
      <c r="AA98">
        <f t="shared" si="26"/>
        <v>24124.484848484844</v>
      </c>
      <c r="AB98">
        <f t="shared" si="27"/>
        <v>15922.16</v>
      </c>
      <c r="AC98">
        <f t="shared" si="28"/>
        <v>71295.894222222225</v>
      </c>
      <c r="AD98">
        <f t="shared" si="29"/>
        <v>15278.840404040402</v>
      </c>
      <c r="AE98">
        <f t="shared" si="30"/>
        <v>22315.148484848483</v>
      </c>
      <c r="AF98">
        <f t="shared" si="31"/>
        <v>62455.610774410772</v>
      </c>
      <c r="AG98">
        <f t="shared" si="32"/>
        <v>28949.381818181821</v>
      </c>
      <c r="AH98" t="e">
        <f t="shared" si="33"/>
        <v>#VALUE!</v>
      </c>
      <c r="AI98">
        <f t="shared" si="34"/>
        <v>17691.288888888888</v>
      </c>
      <c r="AJ98">
        <f t="shared" si="35"/>
        <v>17691.288888888888</v>
      </c>
      <c r="AK98">
        <f t="shared" si="36"/>
        <v>29854.05</v>
      </c>
    </row>
    <row r="99" spans="2:37">
      <c r="B99" t="s">
        <v>139</v>
      </c>
      <c r="C99">
        <f t="shared" si="2"/>
        <v>2583213.2000000002</v>
      </c>
      <c r="D99">
        <f t="shared" si="3"/>
        <v>2384504.4923076923</v>
      </c>
      <c r="E99">
        <f t="shared" si="4"/>
        <v>1987087.0769230772</v>
      </c>
      <c r="F99">
        <f t="shared" si="5"/>
        <v>1549927.9200000002</v>
      </c>
      <c r="G99">
        <f t="shared" si="6"/>
        <v>1968162.4380952383</v>
      </c>
      <c r="H99">
        <f t="shared" si="7"/>
        <v>1987087.076923077</v>
      </c>
      <c r="I99">
        <f t="shared" si="8"/>
        <v>1076338.8333333335</v>
      </c>
      <c r="J99">
        <f t="shared" si="9"/>
        <v>1192252.2461538462</v>
      </c>
      <c r="K99">
        <f t="shared" si="10"/>
        <v>1987087.0769230772</v>
      </c>
      <c r="L99">
        <f t="shared" si="11"/>
        <v>1716587.6289500971</v>
      </c>
      <c r="M99">
        <f t="shared" si="12"/>
        <v>1262904.2311111114</v>
      </c>
      <c r="N99">
        <f t="shared" si="13"/>
        <v>413418.33851851849</v>
      </c>
      <c r="O99">
        <f t="shared" si="14"/>
        <v>1396848.6192592592</v>
      </c>
      <c r="P99">
        <f t="shared" si="15"/>
        <v>2348375.6363636362</v>
      </c>
      <c r="Q99">
        <f t="shared" si="16"/>
        <v>2152677.666666667</v>
      </c>
      <c r="R99">
        <f t="shared" si="17"/>
        <v>2113538.0727272732</v>
      </c>
      <c r="S99">
        <f t="shared" si="18"/>
        <v>1076338.8333333335</v>
      </c>
      <c r="T99">
        <f t="shared" si="19"/>
        <v>1033285.28</v>
      </c>
      <c r="U99">
        <f t="shared" si="20"/>
        <v>469675.12727272732</v>
      </c>
      <c r="V99">
        <f t="shared" si="21"/>
        <v>1660637.057142857</v>
      </c>
      <c r="W99">
        <f t="shared" si="22"/>
        <v>1358578.7940740741</v>
      </c>
      <c r="X99">
        <f t="shared" si="23"/>
        <v>1205499.4933333334</v>
      </c>
      <c r="Y99">
        <f t="shared" si="24"/>
        <v>1852607.4464646464</v>
      </c>
      <c r="Z99">
        <f t="shared" si="25"/>
        <v>1168596.4476190475</v>
      </c>
      <c r="AA99">
        <f t="shared" si="26"/>
        <v>1435118.4444444445</v>
      </c>
      <c r="AB99">
        <f t="shared" si="27"/>
        <v>2463987.9753846154</v>
      </c>
      <c r="AC99">
        <f t="shared" si="28"/>
        <v>2015421.4667236463</v>
      </c>
      <c r="AD99">
        <f t="shared" si="29"/>
        <v>2031244.5675213675</v>
      </c>
      <c r="AE99">
        <f t="shared" si="30"/>
        <v>884989.70740740723</v>
      </c>
      <c r="AF99">
        <f t="shared" si="31"/>
        <v>2252452.5680423281</v>
      </c>
      <c r="AG99">
        <f t="shared" si="32"/>
        <v>1589669.6615384617</v>
      </c>
      <c r="AH99">
        <f t="shared" si="33"/>
        <v>430535.53333333327</v>
      </c>
      <c r="AI99">
        <f t="shared" si="34"/>
        <v>0</v>
      </c>
      <c r="AJ99">
        <f t="shared" si="35"/>
        <v>1643862.9454545456</v>
      </c>
      <c r="AK99">
        <f t="shared" si="36"/>
        <v>861071.06666666653</v>
      </c>
    </row>
    <row r="100" spans="2:37">
      <c r="B100" t="s">
        <v>437</v>
      </c>
      <c r="C100">
        <f t="shared" si="2"/>
        <v>26604.899999999998</v>
      </c>
      <c r="D100">
        <f t="shared" si="3"/>
        <v>24186.272727272724</v>
      </c>
      <c r="E100">
        <f t="shared" si="4"/>
        <v>29023.527272727268</v>
      </c>
      <c r="F100">
        <f t="shared" si="5"/>
        <v>24186.272727272724</v>
      </c>
      <c r="G100">
        <f t="shared" si="6"/>
        <v>24186.272727272724</v>
      </c>
      <c r="H100">
        <f t="shared" si="7"/>
        <v>33323.30909090909</v>
      </c>
      <c r="I100">
        <f t="shared" si="8"/>
        <v>47888.819999999992</v>
      </c>
      <c r="J100">
        <f t="shared" si="9"/>
        <v>33860.781818181815</v>
      </c>
      <c r="K100">
        <f t="shared" si="10"/>
        <v>42567.839999999997</v>
      </c>
      <c r="L100">
        <f t="shared" si="11"/>
        <v>15202.8</v>
      </c>
      <c r="M100">
        <f t="shared" si="12"/>
        <v>27590.266666666666</v>
      </c>
      <c r="N100">
        <f t="shared" si="13"/>
        <v>416503.55</v>
      </c>
      <c r="O100">
        <f t="shared" si="14"/>
        <v>20692.699999999997</v>
      </c>
      <c r="P100">
        <f t="shared" si="15"/>
        <v>33256.125</v>
      </c>
      <c r="Q100">
        <f t="shared" si="16"/>
        <v>15962.939999999999</v>
      </c>
      <c r="R100">
        <f t="shared" si="17"/>
        <v>31925.879999999997</v>
      </c>
      <c r="S100">
        <f t="shared" si="18"/>
        <v>10641.96</v>
      </c>
      <c r="T100">
        <f t="shared" si="19"/>
        <v>29561</v>
      </c>
      <c r="U100">
        <f t="shared" si="20"/>
        <v>5912.1999999999989</v>
      </c>
      <c r="V100">
        <f t="shared" si="21"/>
        <v>34398.254545454547</v>
      </c>
      <c r="W100">
        <f t="shared" si="22"/>
        <v>28575.633333333328</v>
      </c>
      <c r="X100">
        <f t="shared" si="23"/>
        <v>25619.533333333329</v>
      </c>
      <c r="Y100">
        <f t="shared" si="24"/>
        <v>37936.616666666661</v>
      </c>
      <c r="Z100">
        <f t="shared" si="25"/>
        <v>32024.416666666664</v>
      </c>
      <c r="AA100">
        <f t="shared" si="26"/>
        <v>29561</v>
      </c>
      <c r="AB100">
        <f t="shared" si="27"/>
        <v>24387.825000000001</v>
      </c>
      <c r="AC100">
        <f t="shared" si="28"/>
        <v>38321.805454545451</v>
      </c>
      <c r="AD100">
        <f t="shared" si="29"/>
        <v>31039.049999999996</v>
      </c>
      <c r="AE100">
        <f t="shared" si="30"/>
        <v>21062.212499999994</v>
      </c>
      <c r="AF100">
        <f t="shared" si="31"/>
        <v>43684.58888888888</v>
      </c>
      <c r="AG100">
        <f t="shared" si="32"/>
        <v>0</v>
      </c>
      <c r="AH100">
        <f t="shared" si="33"/>
        <v>11824.399999999998</v>
      </c>
      <c r="AI100">
        <f t="shared" si="34"/>
        <v>5912.1999999999989</v>
      </c>
      <c r="AJ100">
        <f t="shared" si="35"/>
        <v>11824.399999999998</v>
      </c>
      <c r="AK100">
        <f t="shared" si="36"/>
        <v>35473.19999999999</v>
      </c>
    </row>
    <row r="101" spans="2:37">
      <c r="B101" t="s">
        <v>141</v>
      </c>
      <c r="C101">
        <f t="shared" si="2"/>
        <v>33597.127272727281</v>
      </c>
      <c r="D101">
        <f t="shared" si="3"/>
        <v>33597.127272727281</v>
      </c>
      <c r="E101">
        <f t="shared" si="4"/>
        <v>0</v>
      </c>
      <c r="F101">
        <f t="shared" si="5"/>
        <v>0</v>
      </c>
      <c r="G101">
        <f t="shared" si="6"/>
        <v>38263.394949494956</v>
      </c>
      <c r="H101">
        <f t="shared" si="7"/>
        <v>61594.73333333333</v>
      </c>
      <c r="I101">
        <f t="shared" si="8"/>
        <v>75593.536363636376</v>
      </c>
      <c r="J101">
        <f t="shared" si="9"/>
        <v>33597.127272727281</v>
      </c>
      <c r="K101">
        <f t="shared" si="10"/>
        <v>25197.845454545452</v>
      </c>
      <c r="L101">
        <f t="shared" si="11"/>
        <v>52795.485714285722</v>
      </c>
      <c r="M101">
        <f t="shared" si="12"/>
        <v>42929.662626262631</v>
      </c>
      <c r="N101">
        <f t="shared" si="13"/>
        <v>403882.23030303023</v>
      </c>
      <c r="O101">
        <f t="shared" si="14"/>
        <v>41063.155555555553</v>
      </c>
      <c r="P101">
        <f t="shared" si="15"/>
        <v>67194.254545454562</v>
      </c>
      <c r="Q101">
        <f t="shared" si="16"/>
        <v>83992.818181818191</v>
      </c>
      <c r="R101">
        <f t="shared" si="17"/>
        <v>16798.56363636364</v>
      </c>
      <c r="S101">
        <f t="shared" si="18"/>
        <v>75593.536363636376</v>
      </c>
      <c r="T101">
        <f t="shared" si="19"/>
        <v>41996.409090909096</v>
      </c>
      <c r="U101">
        <f t="shared" si="20"/>
        <v>8399.2818181818202</v>
      </c>
      <c r="V101">
        <f t="shared" si="21"/>
        <v>37330.141414141421</v>
      </c>
      <c r="W101">
        <f t="shared" si="22"/>
        <v>25197.845454545455</v>
      </c>
      <c r="X101">
        <f t="shared" si="23"/>
        <v>27064.352525252525</v>
      </c>
      <c r="Y101">
        <f t="shared" si="24"/>
        <v>70927.268686868687</v>
      </c>
      <c r="Z101">
        <f t="shared" si="25"/>
        <v>79326.550505050502</v>
      </c>
      <c r="AA101">
        <f t="shared" si="26"/>
        <v>60661.479797979802</v>
      </c>
      <c r="AB101">
        <f t="shared" si="27"/>
        <v>18478.420000000002</v>
      </c>
      <c r="AC101">
        <f t="shared" si="28"/>
        <v>77273.392727272716</v>
      </c>
      <c r="AD101">
        <f t="shared" si="29"/>
        <v>45729.423232323228</v>
      </c>
      <c r="AE101">
        <f t="shared" si="30"/>
        <v>40596.528787878786</v>
      </c>
      <c r="AF101">
        <f t="shared" si="31"/>
        <v>60661.479797979795</v>
      </c>
      <c r="AG101">
        <f t="shared" si="32"/>
        <v>41996.409090909096</v>
      </c>
      <c r="AH101">
        <f t="shared" si="33"/>
        <v>16798.56363636364</v>
      </c>
      <c r="AI101">
        <f t="shared" si="34"/>
        <v>58794.972727272725</v>
      </c>
      <c r="AJ101">
        <f t="shared" si="35"/>
        <v>41996.409090909096</v>
      </c>
      <c r="AK101">
        <f t="shared" si="36"/>
        <v>58794.972727272725</v>
      </c>
    </row>
    <row r="102" spans="2:37">
      <c r="B102" t="s">
        <v>142</v>
      </c>
      <c r="C102">
        <f t="shared" si="2"/>
        <v>725200.4</v>
      </c>
      <c r="D102">
        <f t="shared" si="3"/>
        <v>613631.10769230768</v>
      </c>
      <c r="E102">
        <f t="shared" si="4"/>
        <v>543900.30000000005</v>
      </c>
      <c r="F102">
        <f t="shared" si="5"/>
        <v>543900.30000000005</v>
      </c>
      <c r="G102">
        <f t="shared" si="6"/>
        <v>483466.93333333323</v>
      </c>
      <c r="H102">
        <f t="shared" si="7"/>
        <v>425911.34603174601</v>
      </c>
      <c r="I102">
        <f t="shared" si="8"/>
        <v>669415.75384615385</v>
      </c>
      <c r="J102">
        <f t="shared" si="9"/>
        <v>725200.4</v>
      </c>
      <c r="K102">
        <f t="shared" si="10"/>
        <v>664767.03333333321</v>
      </c>
      <c r="L102">
        <f t="shared" si="11"/>
        <v>624920.85750915762</v>
      </c>
      <c r="M102">
        <f t="shared" si="12"/>
        <v>440078.8752136752</v>
      </c>
      <c r="N102">
        <f t="shared" si="13"/>
        <v>601616.23888888885</v>
      </c>
      <c r="O102">
        <f t="shared" si="14"/>
        <v>506489.16825396818</v>
      </c>
      <c r="P102">
        <f t="shared" si="15"/>
        <v>725200.4</v>
      </c>
      <c r="Q102">
        <f t="shared" si="16"/>
        <v>669415.75384615385</v>
      </c>
      <c r="R102">
        <f t="shared" si="17"/>
        <v>664767.03333333321</v>
      </c>
      <c r="S102">
        <f t="shared" si="18"/>
        <v>580160.31999999995</v>
      </c>
      <c r="T102">
        <f t="shared" si="19"/>
        <v>593345.78181818186</v>
      </c>
      <c r="U102">
        <f t="shared" si="20"/>
        <v>725200.4</v>
      </c>
      <c r="V102">
        <f t="shared" si="21"/>
        <v>421483.99316239316</v>
      </c>
      <c r="W102">
        <f t="shared" si="22"/>
        <v>293533.49523809529</v>
      </c>
      <c r="X102">
        <f t="shared" si="23"/>
        <v>334707.87692307692</v>
      </c>
      <c r="Y102">
        <f t="shared" si="24"/>
        <v>588218.10222222225</v>
      </c>
      <c r="Z102">
        <f t="shared" si="25"/>
        <v>295452.01481481479</v>
      </c>
      <c r="AA102">
        <f t="shared" si="26"/>
        <v>373588.08484848484</v>
      </c>
      <c r="AB102">
        <f t="shared" si="27"/>
        <v>517867.46512820513</v>
      </c>
      <c r="AC102">
        <f t="shared" si="28"/>
        <v>512244.72698412696</v>
      </c>
      <c r="AD102">
        <f t="shared" si="29"/>
        <v>408644.66984126979</v>
      </c>
      <c r="AE102">
        <f t="shared" si="30"/>
        <v>251805.69444444444</v>
      </c>
      <c r="AF102">
        <f t="shared" si="31"/>
        <v>516081.76613756613</v>
      </c>
      <c r="AG102">
        <f t="shared" si="32"/>
        <v>644622.5777777778</v>
      </c>
      <c r="AH102">
        <f t="shared" si="33"/>
        <v>543900.30000000005</v>
      </c>
      <c r="AI102">
        <f t="shared" si="34"/>
        <v>362600.2</v>
      </c>
      <c r="AJ102">
        <f t="shared" si="35"/>
        <v>644622.5777777778</v>
      </c>
      <c r="AK102">
        <f t="shared" si="36"/>
        <v>652680.36</v>
      </c>
    </row>
    <row r="103" spans="2:37">
      <c r="B103" t="s">
        <v>143</v>
      </c>
      <c r="C103">
        <f t="shared" si="2"/>
        <v>338927.32500000001</v>
      </c>
      <c r="D103">
        <f t="shared" si="3"/>
        <v>338927.32500000001</v>
      </c>
      <c r="E103">
        <f t="shared" si="4"/>
        <v>188292.95833333334</v>
      </c>
      <c r="F103">
        <f t="shared" si="5"/>
        <v>188292.95833333334</v>
      </c>
      <c r="G103">
        <f t="shared" si="6"/>
        <v>100422.91111111111</v>
      </c>
      <c r="H103">
        <f t="shared" si="7"/>
        <v>163187.23055555555</v>
      </c>
      <c r="I103">
        <f t="shared" si="8"/>
        <v>164328.40000000002</v>
      </c>
      <c r="J103">
        <f t="shared" si="9"/>
        <v>123246.29999999999</v>
      </c>
      <c r="K103">
        <f t="shared" si="10"/>
        <v>112975.77499999999</v>
      </c>
      <c r="L103">
        <f t="shared" si="11"/>
        <v>193672.7571428571</v>
      </c>
      <c r="M103">
        <f t="shared" si="12"/>
        <v>117160.06296296297</v>
      </c>
      <c r="N103">
        <f t="shared" si="13"/>
        <v>285382.06203703699</v>
      </c>
      <c r="O103">
        <f t="shared" si="14"/>
        <v>121344.3509259259</v>
      </c>
      <c r="P103">
        <f t="shared" si="15"/>
        <v>150634.36666666664</v>
      </c>
      <c r="Q103">
        <f t="shared" si="16"/>
        <v>164328.40000000002</v>
      </c>
      <c r="R103">
        <f t="shared" si="17"/>
        <v>75317.18333333332</v>
      </c>
      <c r="S103">
        <f t="shared" si="18"/>
        <v>112975.77499999999</v>
      </c>
      <c r="T103">
        <f t="shared" si="19"/>
        <v>75317.18333333332</v>
      </c>
      <c r="U103">
        <f t="shared" si="20"/>
        <v>0</v>
      </c>
      <c r="V103">
        <f t="shared" si="21"/>
        <v>217582.97407407407</v>
      </c>
      <c r="W103">
        <f t="shared" si="22"/>
        <v>92054.335185185177</v>
      </c>
      <c r="X103">
        <f t="shared" si="23"/>
        <v>50211.455555555556</v>
      </c>
      <c r="Y103">
        <f t="shared" si="24"/>
        <v>351480.18888888886</v>
      </c>
      <c r="Z103">
        <f t="shared" si="25"/>
        <v>188292.95833333331</v>
      </c>
      <c r="AA103">
        <f t="shared" si="26"/>
        <v>150634.36666666664</v>
      </c>
      <c r="AB103">
        <f t="shared" si="27"/>
        <v>226636.25166666668</v>
      </c>
      <c r="AC103">
        <f t="shared" si="28"/>
        <v>206095.20166666669</v>
      </c>
      <c r="AD103">
        <f t="shared" si="29"/>
        <v>138081.50277777776</v>
      </c>
      <c r="AE103">
        <f t="shared" si="30"/>
        <v>131805.07083333333</v>
      </c>
      <c r="AF103">
        <f t="shared" si="31"/>
        <v>292900.15740740736</v>
      </c>
      <c r="AG103">
        <f t="shared" si="32"/>
        <v>37658.59166666666</v>
      </c>
      <c r="AH103">
        <f t="shared" si="33"/>
        <v>37658.59166666666</v>
      </c>
      <c r="AI103">
        <f t="shared" si="34"/>
        <v>0</v>
      </c>
      <c r="AJ103">
        <f t="shared" si="35"/>
        <v>0</v>
      </c>
      <c r="AK103">
        <f t="shared" si="36"/>
        <v>0</v>
      </c>
    </row>
    <row r="104" spans="2:37">
      <c r="B104" t="s">
        <v>438</v>
      </c>
      <c r="C104">
        <f t="shared" si="2"/>
        <v>45348.1</v>
      </c>
      <c r="D104">
        <f t="shared" si="3"/>
        <v>35270.744444444448</v>
      </c>
      <c r="E104">
        <f t="shared" si="4"/>
        <v>45348.1</v>
      </c>
      <c r="F104">
        <f t="shared" si="5"/>
        <v>36278.479999999996</v>
      </c>
      <c r="G104">
        <f t="shared" si="6"/>
        <v>18715.088888888891</v>
      </c>
      <c r="H104">
        <f t="shared" si="7"/>
        <v>17275.466666666667</v>
      </c>
      <c r="I104">
        <f t="shared" si="8"/>
        <v>17005.537499999999</v>
      </c>
      <c r="J104">
        <f t="shared" si="9"/>
        <v>20154.711111111112</v>
      </c>
      <c r="K104">
        <f t="shared" si="10"/>
        <v>31743.67</v>
      </c>
      <c r="L104">
        <f t="shared" si="11"/>
        <v>32332.606363636358</v>
      </c>
      <c r="M104">
        <f t="shared" si="12"/>
        <v>22506.094074074073</v>
      </c>
      <c r="N104">
        <f t="shared" si="13"/>
        <v>370225.37777777779</v>
      </c>
      <c r="O104">
        <f t="shared" si="14"/>
        <v>17829.167521367519</v>
      </c>
      <c r="P104">
        <f t="shared" si="15"/>
        <v>34011.074999999997</v>
      </c>
      <c r="Q104">
        <f t="shared" si="16"/>
        <v>45348.1</v>
      </c>
      <c r="R104">
        <f t="shared" si="17"/>
        <v>45348.1</v>
      </c>
      <c r="S104">
        <f t="shared" si="18"/>
        <v>22674.05</v>
      </c>
      <c r="T104">
        <f t="shared" si="19"/>
        <v>36278.479999999996</v>
      </c>
      <c r="U104">
        <f t="shared" si="20"/>
        <v>28342.5625</v>
      </c>
      <c r="V104">
        <f t="shared" si="21"/>
        <v>29152.349999999995</v>
      </c>
      <c r="W104">
        <f t="shared" si="22"/>
        <v>20490.622962962963</v>
      </c>
      <c r="X104">
        <f t="shared" si="23"/>
        <v>23393.861111111113</v>
      </c>
      <c r="Y104">
        <f t="shared" si="24"/>
        <v>10077.355555555556</v>
      </c>
      <c r="Z104">
        <f t="shared" si="25"/>
        <v>27352.822222222221</v>
      </c>
      <c r="AA104">
        <f t="shared" si="26"/>
        <v>24185.653333333332</v>
      </c>
      <c r="AB104">
        <f t="shared" si="27"/>
        <v>30771.925000000003</v>
      </c>
      <c r="AC104">
        <f t="shared" si="28"/>
        <v>36785.40152188552</v>
      </c>
      <c r="AD104">
        <f t="shared" si="29"/>
        <v>18475.151851851853</v>
      </c>
      <c r="AE104">
        <f t="shared" si="30"/>
        <v>17971.284074074072</v>
      </c>
      <c r="AF104">
        <f t="shared" si="31"/>
        <v>31127.83160493827</v>
      </c>
      <c r="AG104">
        <f t="shared" si="32"/>
        <v>17005.537499999999</v>
      </c>
      <c r="AH104">
        <f t="shared" si="33"/>
        <v>17005.537499999999</v>
      </c>
      <c r="AI104">
        <f t="shared" si="34"/>
        <v>12956.599999999999</v>
      </c>
      <c r="AJ104">
        <f t="shared" si="35"/>
        <v>17005.537499999999</v>
      </c>
      <c r="AK104">
        <f t="shared" si="36"/>
        <v>25193.388888888891</v>
      </c>
    </row>
    <row r="105" spans="2:37">
      <c r="B105" t="s">
        <v>146</v>
      </c>
      <c r="C105">
        <f t="shared" si="2"/>
        <v>292104.90000000002</v>
      </c>
      <c r="D105">
        <f t="shared" si="3"/>
        <v>162280.5</v>
      </c>
      <c r="E105">
        <f t="shared" si="4"/>
        <v>194736.59999999998</v>
      </c>
      <c r="F105">
        <f t="shared" si="5"/>
        <v>97368.299999999988</v>
      </c>
      <c r="G105">
        <f t="shared" si="6"/>
        <v>194736.59999999998</v>
      </c>
      <c r="H105">
        <f t="shared" si="7"/>
        <v>227192.69999999998</v>
      </c>
      <c r="I105">
        <f t="shared" si="8"/>
        <v>182565.5625</v>
      </c>
      <c r="J105">
        <f t="shared" si="9"/>
        <v>208646.35714285716</v>
      </c>
      <c r="K105">
        <f t="shared" si="10"/>
        <v>250375.62857142856</v>
      </c>
      <c r="L105">
        <f t="shared" si="11"/>
        <v>187930.75454081636</v>
      </c>
      <c r="M105">
        <f t="shared" si="12"/>
        <v>142806.84</v>
      </c>
      <c r="N105">
        <f t="shared" si="13"/>
        <v>407247.91555555561</v>
      </c>
      <c r="O105">
        <f t="shared" si="14"/>
        <v>159034.89000000001</v>
      </c>
      <c r="P105">
        <f t="shared" si="15"/>
        <v>250375.62857142856</v>
      </c>
      <c r="Q105">
        <f t="shared" si="16"/>
        <v>292104.90000000002</v>
      </c>
      <c r="R105">
        <f t="shared" si="17"/>
        <v>292104.90000000002</v>
      </c>
      <c r="S105">
        <f t="shared" si="18"/>
        <v>208646.35714285716</v>
      </c>
      <c r="T105">
        <f t="shared" si="19"/>
        <v>208646.35714285716</v>
      </c>
      <c r="U105">
        <f t="shared" si="20"/>
        <v>219078.67499999999</v>
      </c>
      <c r="V105">
        <f t="shared" si="21"/>
        <v>172017.33</v>
      </c>
      <c r="W105">
        <f t="shared" si="22"/>
        <v>110350.74</v>
      </c>
      <c r="X105">
        <f t="shared" si="23"/>
        <v>94122.69</v>
      </c>
      <c r="Y105">
        <f t="shared" si="24"/>
        <v>220701.48</v>
      </c>
      <c r="Z105">
        <f t="shared" si="25"/>
        <v>107105.12999999999</v>
      </c>
      <c r="AA105">
        <f t="shared" si="26"/>
        <v>149298.06</v>
      </c>
      <c r="AB105">
        <f t="shared" si="27"/>
        <v>217548.60171428567</v>
      </c>
      <c r="AC105">
        <f t="shared" si="28"/>
        <v>231574.27350000001</v>
      </c>
      <c r="AD105">
        <f t="shared" si="29"/>
        <v>175262.94</v>
      </c>
      <c r="AE105">
        <f t="shared" si="30"/>
        <v>89254.275000000009</v>
      </c>
      <c r="AF105">
        <f t="shared" si="31"/>
        <v>238011.4</v>
      </c>
      <c r="AG105">
        <f t="shared" si="32"/>
        <v>146052.45000000001</v>
      </c>
      <c r="AH105">
        <f t="shared" si="33"/>
        <v>58420.979999999996</v>
      </c>
      <c r="AI105">
        <f t="shared" si="34"/>
        <v>41729.271428571425</v>
      </c>
      <c r="AJ105">
        <f t="shared" si="35"/>
        <v>97368.299999999988</v>
      </c>
      <c r="AK105">
        <f t="shared" si="36"/>
        <v>243420.75000000003</v>
      </c>
    </row>
    <row r="106" spans="2:37">
      <c r="B106" t="s">
        <v>147</v>
      </c>
      <c r="C106">
        <f t="shared" si="2"/>
        <v>204892.16</v>
      </c>
      <c r="D106">
        <f t="shared" si="3"/>
        <v>256115.20000000001</v>
      </c>
      <c r="E106">
        <f t="shared" si="4"/>
        <v>186265.60000000001</v>
      </c>
      <c r="F106">
        <f t="shared" si="5"/>
        <v>137908.18461538461</v>
      </c>
      <c r="G106">
        <f t="shared" si="6"/>
        <v>188852.62222222224</v>
      </c>
      <c r="H106">
        <f t="shared" si="7"/>
        <v>156514.84444444443</v>
      </c>
      <c r="I106">
        <f t="shared" si="8"/>
        <v>73175.771428571432</v>
      </c>
      <c r="J106">
        <f t="shared" si="9"/>
        <v>142286.22222222222</v>
      </c>
      <c r="K106">
        <f t="shared" si="10"/>
        <v>256115.20000000001</v>
      </c>
      <c r="L106">
        <f t="shared" si="11"/>
        <v>197408.27428571429</v>
      </c>
      <c r="M106">
        <f t="shared" si="12"/>
        <v>162982.40000000002</v>
      </c>
      <c r="N106">
        <f t="shared" si="13"/>
        <v>588994.91919191915</v>
      </c>
      <c r="O106">
        <f t="shared" si="14"/>
        <v>155221.33333333331</v>
      </c>
      <c r="P106">
        <f t="shared" si="15"/>
        <v>142286.22222222222</v>
      </c>
      <c r="Q106">
        <f t="shared" si="16"/>
        <v>182939.42857142858</v>
      </c>
      <c r="R106">
        <f t="shared" si="17"/>
        <v>232832</v>
      </c>
      <c r="S106">
        <f t="shared" si="18"/>
        <v>56914.488888888889</v>
      </c>
      <c r="T106">
        <f t="shared" si="19"/>
        <v>128057.60000000001</v>
      </c>
      <c r="U106">
        <f t="shared" si="20"/>
        <v>102446.08</v>
      </c>
      <c r="V106">
        <f t="shared" si="21"/>
        <v>175121.50427350428</v>
      </c>
      <c r="W106">
        <f t="shared" si="22"/>
        <v>135171.91111111111</v>
      </c>
      <c r="X106">
        <f t="shared" si="23"/>
        <v>142286.22222222222</v>
      </c>
      <c r="Y106">
        <f t="shared" si="24"/>
        <v>240792.06837606838</v>
      </c>
      <c r="Z106">
        <f t="shared" si="25"/>
        <v>218901.88034188034</v>
      </c>
      <c r="AA106">
        <f t="shared" si="26"/>
        <v>90545.777777777766</v>
      </c>
      <c r="AB106">
        <f t="shared" si="27"/>
        <v>169727.13650793649</v>
      </c>
      <c r="AC106">
        <f t="shared" si="28"/>
        <v>157601.39377777779</v>
      </c>
      <c r="AD106">
        <f t="shared" si="29"/>
        <v>147460.26666666666</v>
      </c>
      <c r="AE106">
        <f t="shared" si="30"/>
        <v>116656.46039886038</v>
      </c>
      <c r="AF106">
        <f t="shared" si="31"/>
        <v>189714.96296296298</v>
      </c>
      <c r="AG106">
        <f t="shared" si="32"/>
        <v>170743.46666666665</v>
      </c>
      <c r="AH106">
        <f t="shared" si="33"/>
        <v>42685.866666666661</v>
      </c>
      <c r="AI106">
        <f t="shared" si="34"/>
        <v>128057.60000000001</v>
      </c>
      <c r="AJ106">
        <f t="shared" si="35"/>
        <v>64028.800000000003</v>
      </c>
      <c r="AK106">
        <f t="shared" si="36"/>
        <v>113828.97777777778</v>
      </c>
    </row>
    <row r="107" spans="2:37">
      <c r="B107" t="s">
        <v>148</v>
      </c>
      <c r="C107">
        <f t="shared" si="2"/>
        <v>34519359.5</v>
      </c>
      <c r="D107">
        <f t="shared" si="3"/>
        <v>24163551.649999999</v>
      </c>
      <c r="E107">
        <f t="shared" si="4"/>
        <v>24163551.649999999</v>
      </c>
      <c r="F107">
        <f t="shared" si="5"/>
        <v>13807743.799999999</v>
      </c>
      <c r="G107">
        <f t="shared" si="6"/>
        <v>26848390.722222216</v>
      </c>
      <c r="H107">
        <f t="shared" si="7"/>
        <v>18793873.505555555</v>
      </c>
      <c r="I107">
        <f t="shared" si="8"/>
        <v>11506453.166666664</v>
      </c>
      <c r="J107">
        <f t="shared" si="9"/>
        <v>17259679.75</v>
      </c>
      <c r="K107">
        <f t="shared" si="10"/>
        <v>20711615.699999999</v>
      </c>
      <c r="L107">
        <f t="shared" si="11"/>
        <v>22699805.566893421</v>
      </c>
      <c r="M107">
        <f t="shared" si="12"/>
        <v>18325092.08024691</v>
      </c>
      <c r="N107">
        <f t="shared" si="13"/>
        <v>481292.99111111113</v>
      </c>
      <c r="O107">
        <f t="shared" si="14"/>
        <v>17259679.75</v>
      </c>
      <c r="P107">
        <f t="shared" si="15"/>
        <v>19177421.944444444</v>
      </c>
      <c r="Q107">
        <f t="shared" si="16"/>
        <v>15341937.555555554</v>
      </c>
      <c r="R107" t="e">
        <f t="shared" si="17"/>
        <v>#VALUE!</v>
      </c>
      <c r="S107">
        <f t="shared" si="18"/>
        <v>8629839.875</v>
      </c>
      <c r="T107">
        <f t="shared" si="19"/>
        <v>15341937.555555554</v>
      </c>
      <c r="U107">
        <f t="shared" si="20"/>
        <v>8629839.875</v>
      </c>
      <c r="V107">
        <f t="shared" si="21"/>
        <v>18026776.627777778</v>
      </c>
      <c r="W107">
        <f t="shared" si="22"/>
        <v>17643228.188888885</v>
      </c>
      <c r="X107">
        <f t="shared" si="23"/>
        <v>17259679.75</v>
      </c>
      <c r="Y107">
        <f t="shared" si="24"/>
        <v>29040096.087301586</v>
      </c>
      <c r="Z107">
        <f t="shared" si="25"/>
        <v>23439071.265432093</v>
      </c>
      <c r="AA107">
        <f t="shared" si="26"/>
        <v>1278494.7962962959</v>
      </c>
      <c r="AB107">
        <f t="shared" si="27"/>
        <v>28437377.111904759</v>
      </c>
      <c r="AC107">
        <f t="shared" si="28"/>
        <v>21632131.953333329</v>
      </c>
      <c r="AD107">
        <f t="shared" si="29"/>
        <v>19177421.944444444</v>
      </c>
      <c r="AE107">
        <f t="shared" si="30"/>
        <v>17845656.531635799</v>
      </c>
      <c r="AF107">
        <f t="shared" si="31"/>
        <v>18410325.066666666</v>
      </c>
      <c r="AG107">
        <f t="shared" si="32"/>
        <v>13807743.799999999</v>
      </c>
      <c r="AH107" t="e">
        <f t="shared" si="33"/>
        <v>#VALUE!</v>
      </c>
      <c r="AI107">
        <f t="shared" si="34"/>
        <v>19177421.944444444</v>
      </c>
      <c r="AJ107">
        <f t="shared" si="35"/>
        <v>9862674.1428571418</v>
      </c>
      <c r="AK107">
        <f t="shared" si="36"/>
        <v>21574599.6875</v>
      </c>
    </row>
    <row r="108" spans="2:37">
      <c r="B108" t="s">
        <v>150</v>
      </c>
      <c r="C108">
        <f t="shared" si="2"/>
        <v>838082.22222222213</v>
      </c>
      <c r="D108">
        <f t="shared" si="3"/>
        <v>733321.9444444445</v>
      </c>
      <c r="E108">
        <f t="shared" si="4"/>
        <v>707131.875</v>
      </c>
      <c r="F108">
        <f t="shared" si="5"/>
        <v>209520.55555555553</v>
      </c>
      <c r="G108">
        <f t="shared" si="6"/>
        <v>146664.38888888885</v>
      </c>
      <c r="H108">
        <f t="shared" si="7"/>
        <v>366660.97222222219</v>
      </c>
      <c r="I108">
        <f t="shared" si="8"/>
        <v>0</v>
      </c>
      <c r="J108">
        <f t="shared" si="9"/>
        <v>314280.83333333326</v>
      </c>
      <c r="K108">
        <f t="shared" si="10"/>
        <v>523801.38888888888</v>
      </c>
      <c r="L108">
        <f t="shared" si="11"/>
        <v>149657.53968253965</v>
      </c>
      <c r="M108">
        <f t="shared" si="12"/>
        <v>544753.44444444438</v>
      </c>
      <c r="N108">
        <f t="shared" si="13"/>
        <v>453526.08777777781</v>
      </c>
      <c r="O108">
        <f t="shared" si="14"/>
        <v>513325.36111111112</v>
      </c>
      <c r="P108">
        <f t="shared" si="15"/>
        <v>269383.57142857136</v>
      </c>
      <c r="Q108">
        <f t="shared" si="16"/>
        <v>673458.92857142852</v>
      </c>
      <c r="R108">
        <f t="shared" si="17"/>
        <v>942842.49999999988</v>
      </c>
      <c r="S108">
        <f t="shared" si="18"/>
        <v>104760.27777777777</v>
      </c>
      <c r="T108">
        <f t="shared" si="19"/>
        <v>0</v>
      </c>
      <c r="U108">
        <f t="shared" si="20"/>
        <v>134691.78571428568</v>
      </c>
      <c r="V108">
        <f t="shared" si="21"/>
        <v>586657.55555555539</v>
      </c>
      <c r="W108">
        <f t="shared" si="22"/>
        <v>450469.19444444432</v>
      </c>
      <c r="X108">
        <f t="shared" si="23"/>
        <v>471421.24999999994</v>
      </c>
      <c r="Y108">
        <f t="shared" si="24"/>
        <v>849722.25308641966</v>
      </c>
      <c r="Z108">
        <f t="shared" si="25"/>
        <v>712369.88888888888</v>
      </c>
      <c r="AA108">
        <f t="shared" si="26"/>
        <v>167616.44444444444</v>
      </c>
      <c r="AB108">
        <f t="shared" si="27"/>
        <v>62856.166666666657</v>
      </c>
      <c r="AC108">
        <f t="shared" si="28"/>
        <v>645664.19772927684</v>
      </c>
      <c r="AD108">
        <f t="shared" si="29"/>
        <v>125712.33333333334</v>
      </c>
      <c r="AE108">
        <f t="shared" si="30"/>
        <v>295947.78472222219</v>
      </c>
      <c r="AF108">
        <f t="shared" si="31"/>
        <v>680941.80555555539</v>
      </c>
      <c r="AG108">
        <f t="shared" si="32"/>
        <v>353565.9375</v>
      </c>
      <c r="AH108">
        <f t="shared" si="33"/>
        <v>404075.3571428571</v>
      </c>
      <c r="AI108">
        <f t="shared" si="34"/>
        <v>104760.27777777777</v>
      </c>
      <c r="AJ108">
        <f t="shared" si="35"/>
        <v>117855.31249999999</v>
      </c>
      <c r="AK108">
        <f t="shared" si="36"/>
        <v>314280.83333333326</v>
      </c>
    </row>
    <row r="109" spans="2:37">
      <c r="B109" t="s">
        <v>151</v>
      </c>
      <c r="C109">
        <f t="shared" si="2"/>
        <v>78282.8</v>
      </c>
      <c r="D109">
        <f t="shared" si="3"/>
        <v>78282.8</v>
      </c>
      <c r="E109">
        <f t="shared" si="4"/>
        <v>46969.68</v>
      </c>
      <c r="F109">
        <f t="shared" si="5"/>
        <v>31313.119999999999</v>
      </c>
      <c r="G109">
        <f t="shared" si="6"/>
        <v>55916.285714285717</v>
      </c>
      <c r="H109">
        <f t="shared" si="7"/>
        <v>63993.082539682538</v>
      </c>
      <c r="I109">
        <f t="shared" si="8"/>
        <v>22366.514285714282</v>
      </c>
      <c r="J109">
        <f t="shared" si="9"/>
        <v>58712.1</v>
      </c>
      <c r="K109">
        <f t="shared" si="10"/>
        <v>54797.96</v>
      </c>
      <c r="L109">
        <f t="shared" si="11"/>
        <v>55323.234199134196</v>
      </c>
      <c r="M109">
        <f t="shared" si="12"/>
        <v>58514.416161616165</v>
      </c>
      <c r="N109">
        <f t="shared" si="13"/>
        <v>624755.32499999995</v>
      </c>
      <c r="O109">
        <f t="shared" si="14"/>
        <v>56932.945454545457</v>
      </c>
      <c r="P109">
        <f t="shared" si="15"/>
        <v>67099.542857142849</v>
      </c>
      <c r="Q109">
        <f t="shared" si="16"/>
        <v>48926.75</v>
      </c>
      <c r="R109">
        <f t="shared" si="17"/>
        <v>67099.542857142849</v>
      </c>
      <c r="S109">
        <f t="shared" si="18"/>
        <v>15656.56</v>
      </c>
      <c r="T109">
        <f t="shared" si="19"/>
        <v>39141.4</v>
      </c>
      <c r="U109">
        <f t="shared" si="20"/>
        <v>19570.7</v>
      </c>
      <c r="V109">
        <f t="shared" si="21"/>
        <v>52188.533333333326</v>
      </c>
      <c r="W109">
        <f t="shared" si="22"/>
        <v>50607.062626262625</v>
      </c>
      <c r="X109">
        <f t="shared" si="23"/>
        <v>47839.488888888882</v>
      </c>
      <c r="Y109">
        <f t="shared" si="24"/>
        <v>70375.446464646477</v>
      </c>
      <c r="Z109">
        <f t="shared" si="25"/>
        <v>49816.327272727271</v>
      </c>
      <c r="AA109">
        <f t="shared" si="26"/>
        <v>32182.928888888891</v>
      </c>
      <c r="AB109">
        <f t="shared" si="27"/>
        <v>63887.462888888891</v>
      </c>
      <c r="AC109">
        <f t="shared" si="28"/>
        <v>49981.618960792301</v>
      </c>
      <c r="AD109">
        <f t="shared" si="29"/>
        <v>44159.528205128197</v>
      </c>
      <c r="AE109">
        <f t="shared" si="30"/>
        <v>35606.660905205907</v>
      </c>
      <c r="AF109">
        <f t="shared" si="31"/>
        <v>65141.145309998639</v>
      </c>
      <c r="AG109">
        <f t="shared" si="32"/>
        <v>46969.68</v>
      </c>
      <c r="AH109">
        <f t="shared" si="33"/>
        <v>52188.533333333326</v>
      </c>
      <c r="AI109">
        <f t="shared" si="34"/>
        <v>39141.4</v>
      </c>
      <c r="AJ109">
        <f t="shared" si="35"/>
        <v>34792.35555555555</v>
      </c>
      <c r="AK109">
        <f t="shared" si="36"/>
        <v>22366.514285714282</v>
      </c>
    </row>
    <row r="110" spans="2:37">
      <c r="B110" t="s">
        <v>152</v>
      </c>
      <c r="C110">
        <f t="shared" si="2"/>
        <v>254351.69999999998</v>
      </c>
      <c r="D110">
        <f t="shared" si="3"/>
        <v>208105.93636363637</v>
      </c>
      <c r="E110">
        <f t="shared" si="4"/>
        <v>184983.05454545454</v>
      </c>
      <c r="F110">
        <f t="shared" si="5"/>
        <v>184983.05454545454</v>
      </c>
      <c r="G110">
        <f t="shared" si="6"/>
        <v>109007.87142857141</v>
      </c>
      <c r="H110">
        <f t="shared" si="7"/>
        <v>152176.23076923075</v>
      </c>
      <c r="I110">
        <f t="shared" si="8"/>
        <v>76305.509999999995</v>
      </c>
      <c r="J110">
        <f t="shared" si="9"/>
        <v>152611.01999999999</v>
      </c>
      <c r="K110">
        <f t="shared" si="10"/>
        <v>208105.93636363637</v>
      </c>
      <c r="L110">
        <f t="shared" si="11"/>
        <v>136094.67584415583</v>
      </c>
      <c r="M110">
        <f t="shared" si="12"/>
        <v>157792.2583333333</v>
      </c>
      <c r="N110">
        <f t="shared" si="13"/>
        <v>547625.03796296299</v>
      </c>
      <c r="O110">
        <f t="shared" si="14"/>
        <v>157792.2583333333</v>
      </c>
      <c r="P110">
        <f t="shared" si="15"/>
        <v>228916.52999999997</v>
      </c>
      <c r="Q110">
        <f t="shared" si="16"/>
        <v>231228.81818181815</v>
      </c>
      <c r="R110">
        <f t="shared" si="17"/>
        <v>254351.69999999998</v>
      </c>
      <c r="S110">
        <f t="shared" si="18"/>
        <v>113045.19999999998</v>
      </c>
      <c r="T110">
        <f t="shared" si="19"/>
        <v>101740.68</v>
      </c>
      <c r="U110">
        <f t="shared" si="20"/>
        <v>184983.05454545454</v>
      </c>
      <c r="V110">
        <f t="shared" si="21"/>
        <v>173915.69230769228</v>
      </c>
      <c r="W110">
        <f t="shared" si="22"/>
        <v>189133.31538461539</v>
      </c>
      <c r="X110">
        <f t="shared" si="23"/>
        <v>156524.12307692305</v>
      </c>
      <c r="Y110">
        <f t="shared" si="24"/>
        <v>219568.56153846154</v>
      </c>
      <c r="Z110">
        <f t="shared" si="25"/>
        <v>209941.08571428573</v>
      </c>
      <c r="AA110">
        <f t="shared" si="26"/>
        <v>154350.17692307691</v>
      </c>
      <c r="AB110">
        <f t="shared" si="27"/>
        <v>77294.655500000008</v>
      </c>
      <c r="AC110">
        <f t="shared" si="28"/>
        <v>146555.49769397269</v>
      </c>
      <c r="AD110">
        <f t="shared" si="29"/>
        <v>169567.79999999996</v>
      </c>
      <c r="AE110">
        <f t="shared" si="30"/>
        <v>123526.7260989011</v>
      </c>
      <c r="AF110">
        <f t="shared" si="31"/>
        <v>208543.5489010989</v>
      </c>
      <c r="AG110">
        <f t="shared" si="32"/>
        <v>127175.84999999999</v>
      </c>
      <c r="AH110">
        <f t="shared" si="33"/>
        <v>109007.87142857141</v>
      </c>
      <c r="AI110">
        <f t="shared" si="34"/>
        <v>95381.887499999997</v>
      </c>
      <c r="AJ110">
        <f t="shared" si="35"/>
        <v>31793.962499999998</v>
      </c>
      <c r="AK110">
        <f t="shared" si="36"/>
        <v>178046.19</v>
      </c>
    </row>
    <row r="111" spans="2:37">
      <c r="B111" t="s">
        <v>153</v>
      </c>
      <c r="C111">
        <f t="shared" si="2"/>
        <v>420487.10666666663</v>
      </c>
      <c r="D111">
        <f t="shared" si="3"/>
        <v>240278.34666666668</v>
      </c>
      <c r="E111">
        <f t="shared" si="4"/>
        <v>180208.76</v>
      </c>
      <c r="F111">
        <f t="shared" si="5"/>
        <v>90104.38</v>
      </c>
      <c r="G111">
        <f t="shared" si="6"/>
        <v>307022.33185185189</v>
      </c>
      <c r="H111">
        <f t="shared" si="7"/>
        <v>327045.52740740741</v>
      </c>
      <c r="I111">
        <f t="shared" si="8"/>
        <v>60069.58666666667</v>
      </c>
      <c r="J111">
        <f t="shared" si="9"/>
        <v>96540.407142857133</v>
      </c>
      <c r="K111">
        <f t="shared" si="10"/>
        <v>210243.55333333332</v>
      </c>
      <c r="L111">
        <f t="shared" si="11"/>
        <v>326092.04190476192</v>
      </c>
      <c r="M111">
        <f t="shared" si="12"/>
        <v>163522.76370370371</v>
      </c>
      <c r="N111">
        <f t="shared" si="13"/>
        <v>265328.18740740739</v>
      </c>
      <c r="O111">
        <f t="shared" si="14"/>
        <v>123476.3725925926</v>
      </c>
      <c r="P111">
        <f t="shared" si="15"/>
        <v>390452.31333333335</v>
      </c>
      <c r="Q111">
        <f t="shared" si="16"/>
        <v>270313.14</v>
      </c>
      <c r="R111">
        <f t="shared" si="17"/>
        <v>450521.9</v>
      </c>
      <c r="S111">
        <f t="shared" si="18"/>
        <v>160900.67857142858</v>
      </c>
      <c r="T111">
        <f t="shared" si="19"/>
        <v>60069.58666666667</v>
      </c>
      <c r="U111">
        <f t="shared" si="20"/>
        <v>96540.407142857133</v>
      </c>
      <c r="V111">
        <f t="shared" si="21"/>
        <v>226929.54962962962</v>
      </c>
      <c r="W111">
        <f t="shared" si="22"/>
        <v>113464.77481481481</v>
      </c>
      <c r="X111">
        <f t="shared" si="23"/>
        <v>126813.57185185184</v>
      </c>
      <c r="Y111">
        <f t="shared" si="24"/>
        <v>276987.5385185185</v>
      </c>
      <c r="Z111">
        <f t="shared" si="25"/>
        <v>397126.7118518519</v>
      </c>
      <c r="AA111">
        <f t="shared" si="26"/>
        <v>90104.37999999999</v>
      </c>
      <c r="AB111">
        <f t="shared" si="27"/>
        <v>400848.97256410256</v>
      </c>
      <c r="AC111">
        <f t="shared" si="28"/>
        <v>353743.12148148147</v>
      </c>
      <c r="AD111">
        <f t="shared" si="29"/>
        <v>93441.579259259262</v>
      </c>
      <c r="AE111">
        <f t="shared" si="30"/>
        <v>134322.27018518519</v>
      </c>
      <c r="AF111">
        <f t="shared" si="31"/>
        <v>259189.14246913581</v>
      </c>
      <c r="AG111">
        <f t="shared" si="32"/>
        <v>210243.55333333332</v>
      </c>
      <c r="AH111">
        <f t="shared" si="33"/>
        <v>30034.793333333335</v>
      </c>
      <c r="AI111">
        <f t="shared" si="34"/>
        <v>120139.17333333334</v>
      </c>
      <c r="AJ111">
        <f t="shared" si="35"/>
        <v>240278.34666666668</v>
      </c>
      <c r="AK111">
        <f t="shared" si="36"/>
        <v>150173.96666666665</v>
      </c>
    </row>
    <row r="112" spans="2:37">
      <c r="B112" t="s">
        <v>154</v>
      </c>
      <c r="C112">
        <f t="shared" si="2"/>
        <v>1286795.3999999999</v>
      </c>
      <c r="D112">
        <f t="shared" si="3"/>
        <v>1206370.6875</v>
      </c>
      <c r="E112">
        <f t="shared" si="4"/>
        <v>1286795.3999999999</v>
      </c>
      <c r="F112">
        <f t="shared" si="5"/>
        <v>965096.54999999993</v>
      </c>
      <c r="G112">
        <f t="shared" si="6"/>
        <v>893607.91666666663</v>
      </c>
      <c r="H112">
        <f t="shared" si="7"/>
        <v>848331.78222222219</v>
      </c>
      <c r="I112">
        <f t="shared" si="8"/>
        <v>884671.83750000002</v>
      </c>
      <c r="J112">
        <f t="shared" si="9"/>
        <v>735311.65714285709</v>
      </c>
      <c r="K112">
        <f t="shared" si="10"/>
        <v>1115222.68</v>
      </c>
      <c r="L112">
        <f t="shared" si="11"/>
        <v>976585.79464285704</v>
      </c>
      <c r="M112">
        <f t="shared" si="12"/>
        <v>527228.67083333328</v>
      </c>
      <c r="N112">
        <f t="shared" si="13"/>
        <v>399149.23541666666</v>
      </c>
      <c r="O112">
        <f t="shared" si="14"/>
        <v>571909.06666666665</v>
      </c>
      <c r="P112">
        <f t="shared" si="15"/>
        <v>943649.96</v>
      </c>
      <c r="Q112">
        <f t="shared" si="16"/>
        <v>1115222.68</v>
      </c>
      <c r="R112">
        <f t="shared" si="17"/>
        <v>1029436.32</v>
      </c>
      <c r="S112">
        <f t="shared" si="18"/>
        <v>857863.59999999986</v>
      </c>
      <c r="T112">
        <f t="shared" si="19"/>
        <v>482548.27499999997</v>
      </c>
      <c r="U112">
        <f t="shared" si="20"/>
        <v>91913.957142857136</v>
      </c>
      <c r="V112">
        <f t="shared" si="21"/>
        <v>607653.3833333333</v>
      </c>
      <c r="W112">
        <f t="shared" si="22"/>
        <v>473612.19583333336</v>
      </c>
      <c r="X112">
        <f t="shared" si="23"/>
        <v>455740.03749999998</v>
      </c>
      <c r="Y112">
        <f t="shared" si="24"/>
        <v>813183.2041666666</v>
      </c>
      <c r="Z112">
        <f t="shared" si="25"/>
        <v>661269.85833333328</v>
      </c>
      <c r="AA112">
        <f t="shared" si="26"/>
        <v>598717.3041666667</v>
      </c>
      <c r="AB112">
        <f t="shared" si="27"/>
        <v>1004772.7415000001</v>
      </c>
      <c r="AC112">
        <f t="shared" si="28"/>
        <v>764996.46107936511</v>
      </c>
      <c r="AD112">
        <f t="shared" si="29"/>
        <v>411059.64166666666</v>
      </c>
      <c r="AE112">
        <f t="shared" si="30"/>
        <v>473612.19583333336</v>
      </c>
      <c r="AF112">
        <f t="shared" si="31"/>
        <v>962117.85694444447</v>
      </c>
      <c r="AG112">
        <f t="shared" si="32"/>
        <v>919139.57142857148</v>
      </c>
      <c r="AH112">
        <f t="shared" si="33"/>
        <v>367655.82857142854</v>
      </c>
      <c r="AI112">
        <f t="shared" si="34"/>
        <v>0</v>
      </c>
      <c r="AJ112">
        <f t="shared" si="35"/>
        <v>1115222.68</v>
      </c>
      <c r="AK112">
        <f t="shared" si="36"/>
        <v>857863.59999999986</v>
      </c>
    </row>
    <row r="113" spans="2:37">
      <c r="B113" t="s">
        <v>155</v>
      </c>
      <c r="C113">
        <f t="shared" si="2"/>
        <v>109898.72307692307</v>
      </c>
      <c r="D113">
        <f t="shared" si="3"/>
        <v>158742.6</v>
      </c>
      <c r="E113">
        <f t="shared" si="4"/>
        <v>61054.846153846163</v>
      </c>
      <c r="F113">
        <f t="shared" si="5"/>
        <v>73265.815384615387</v>
      </c>
      <c r="G113">
        <f t="shared" si="6"/>
        <v>74331.852380952376</v>
      </c>
      <c r="H113">
        <f t="shared" si="7"/>
        <v>50394.476190476191</v>
      </c>
      <c r="I113">
        <f t="shared" si="8"/>
        <v>34016.271428571425</v>
      </c>
      <c r="J113">
        <f t="shared" si="9"/>
        <v>122109.69230769233</v>
      </c>
      <c r="K113">
        <f t="shared" si="10"/>
        <v>147403.84285714285</v>
      </c>
      <c r="L113">
        <f t="shared" si="11"/>
        <v>72892.010204081642</v>
      </c>
      <c r="M113">
        <f t="shared" si="12"/>
        <v>128505.9142857143</v>
      </c>
      <c r="N113">
        <f t="shared" si="13"/>
        <v>621449.74126984132</v>
      </c>
      <c r="O113">
        <f t="shared" si="14"/>
        <v>107088.26190476189</v>
      </c>
      <c r="P113">
        <f t="shared" si="15"/>
        <v>124726.32857142856</v>
      </c>
      <c r="Q113">
        <f t="shared" si="16"/>
        <v>113387.57142857142</v>
      </c>
      <c r="R113">
        <f t="shared" si="17"/>
        <v>113387.57142857142</v>
      </c>
      <c r="S113">
        <f t="shared" si="18"/>
        <v>11338.757142857141</v>
      </c>
      <c r="T113">
        <f t="shared" si="19"/>
        <v>90710.057142857127</v>
      </c>
      <c r="U113">
        <f t="shared" si="20"/>
        <v>34016.271428571425</v>
      </c>
      <c r="V113">
        <f t="shared" si="21"/>
        <v>112127.70952380952</v>
      </c>
      <c r="W113">
        <f t="shared" si="22"/>
        <v>79371.3</v>
      </c>
      <c r="X113">
        <f t="shared" si="23"/>
        <v>99529.090476190482</v>
      </c>
      <c r="Y113">
        <f t="shared" si="24"/>
        <v>105828.39999999998</v>
      </c>
      <c r="Z113">
        <f t="shared" si="25"/>
        <v>134805.2238095238</v>
      </c>
      <c r="AA113">
        <f t="shared" si="26"/>
        <v>26457.099999999995</v>
      </c>
      <c r="AB113">
        <f t="shared" si="27"/>
        <v>92977.80857142857</v>
      </c>
      <c r="AC113">
        <f t="shared" si="28"/>
        <v>126994.07999999999</v>
      </c>
      <c r="AD113">
        <f t="shared" si="29"/>
        <v>102048.81428571427</v>
      </c>
      <c r="AE113">
        <f t="shared" si="30"/>
        <v>57953.647619047602</v>
      </c>
      <c r="AF113">
        <f t="shared" si="31"/>
        <v>102468.76825396824</v>
      </c>
      <c r="AG113">
        <f t="shared" si="32"/>
        <v>97687.75384615385</v>
      </c>
      <c r="AH113">
        <f t="shared" si="33"/>
        <v>34016.271428571425</v>
      </c>
      <c r="AI113">
        <f t="shared" si="34"/>
        <v>73265.815384615387</v>
      </c>
      <c r="AJ113">
        <f t="shared" si="35"/>
        <v>102048.8142857143</v>
      </c>
      <c r="AK113">
        <f t="shared" si="36"/>
        <v>102048.8142857143</v>
      </c>
    </row>
    <row r="114" spans="2:37">
      <c r="B114" t="s">
        <v>157</v>
      </c>
      <c r="C114">
        <f t="shared" si="2"/>
        <v>38912.571428571428</v>
      </c>
      <c r="D114">
        <f t="shared" si="3"/>
        <v>23347.542857142853</v>
      </c>
      <c r="E114">
        <f t="shared" si="4"/>
        <v>15565.028571428569</v>
      </c>
      <c r="F114">
        <f t="shared" si="5"/>
        <v>7782.5142857142846</v>
      </c>
      <c r="G114">
        <f t="shared" si="6"/>
        <v>26963.660606060599</v>
      </c>
      <c r="H114">
        <f t="shared" si="7"/>
        <v>25557.392592592591</v>
      </c>
      <c r="I114">
        <f t="shared" si="8"/>
        <v>32686.559999999998</v>
      </c>
      <c r="J114">
        <f t="shared" si="9"/>
        <v>27238.799999999999</v>
      </c>
      <c r="K114">
        <f t="shared" si="10"/>
        <v>34667.563636363629</v>
      </c>
      <c r="L114">
        <f t="shared" si="11"/>
        <v>20234.537142857142</v>
      </c>
      <c r="M114">
        <f t="shared" si="12"/>
        <v>21460.872727272726</v>
      </c>
      <c r="N114">
        <f t="shared" si="13"/>
        <v>319740.09898989898</v>
      </c>
      <c r="O114">
        <f t="shared" si="14"/>
        <v>21460.872727272726</v>
      </c>
      <c r="P114">
        <f t="shared" si="15"/>
        <v>38134.32</v>
      </c>
      <c r="Q114">
        <f t="shared" si="16"/>
        <v>13619.4</v>
      </c>
      <c r="R114">
        <f t="shared" si="17"/>
        <v>18159.199999999997</v>
      </c>
      <c r="S114">
        <f t="shared" si="18"/>
        <v>24212.266666666663</v>
      </c>
      <c r="T114">
        <f t="shared" si="19"/>
        <v>18159.199999999997</v>
      </c>
      <c r="U114">
        <f t="shared" si="20"/>
        <v>24212.266666666663</v>
      </c>
      <c r="V114">
        <f t="shared" si="21"/>
        <v>24762.545454545452</v>
      </c>
      <c r="W114">
        <f t="shared" si="22"/>
        <v>26413.381818181813</v>
      </c>
      <c r="X114">
        <f t="shared" si="23"/>
        <v>17608.921212121211</v>
      </c>
      <c r="Y114">
        <f t="shared" si="24"/>
        <v>24212.266666666663</v>
      </c>
      <c r="Z114">
        <f t="shared" si="25"/>
        <v>29054.719999999994</v>
      </c>
      <c r="AA114">
        <f t="shared" si="26"/>
        <v>23661.987878787877</v>
      </c>
      <c r="AB114">
        <f t="shared" si="27"/>
        <v>26743.549090909084</v>
      </c>
      <c r="AC114">
        <f t="shared" si="28"/>
        <v>36587.42518518518</v>
      </c>
      <c r="AD114">
        <f t="shared" si="29"/>
        <v>22561.430303030305</v>
      </c>
      <c r="AE114">
        <f t="shared" si="30"/>
        <v>13880.782424242423</v>
      </c>
      <c r="AF114">
        <f t="shared" si="31"/>
        <v>38134.32</v>
      </c>
      <c r="AG114">
        <f t="shared" si="32"/>
        <v>16343.279999999999</v>
      </c>
      <c r="AH114">
        <f t="shared" si="33"/>
        <v>0</v>
      </c>
      <c r="AI114">
        <f t="shared" si="34"/>
        <v>5447.7599999999993</v>
      </c>
      <c r="AJ114">
        <f t="shared" si="35"/>
        <v>10895.519999999999</v>
      </c>
      <c r="AK114">
        <f t="shared" si="36"/>
        <v>12106.133333333331</v>
      </c>
    </row>
    <row r="115" spans="2:37">
      <c r="B115" t="s">
        <v>158</v>
      </c>
      <c r="C115">
        <f t="shared" si="2"/>
        <v>61174.690909090903</v>
      </c>
      <c r="D115">
        <f t="shared" si="3"/>
        <v>91762.036363636376</v>
      </c>
      <c r="E115">
        <f t="shared" si="4"/>
        <v>62307.555555555562</v>
      </c>
      <c r="F115">
        <f t="shared" si="5"/>
        <v>56076.800000000003</v>
      </c>
      <c r="G115">
        <f t="shared" si="6"/>
        <v>82245.973333333328</v>
      </c>
      <c r="H115">
        <f t="shared" si="7"/>
        <v>69230.617283950618</v>
      </c>
      <c r="I115">
        <f t="shared" si="8"/>
        <v>62307.555555555562</v>
      </c>
      <c r="J115">
        <f t="shared" si="9"/>
        <v>98134.400000000009</v>
      </c>
      <c r="K115">
        <f t="shared" si="10"/>
        <v>62307.555555555562</v>
      </c>
      <c r="L115">
        <f t="shared" si="11"/>
        <v>68404.794920634929</v>
      </c>
      <c r="M115">
        <f t="shared" si="12"/>
        <v>58569.102222222224</v>
      </c>
      <c r="N115">
        <f t="shared" si="13"/>
        <v>351714.10888888891</v>
      </c>
      <c r="O115">
        <f t="shared" si="14"/>
        <v>54830.648888888893</v>
      </c>
      <c r="P115">
        <f t="shared" si="15"/>
        <v>87230.577777777784</v>
      </c>
      <c r="Q115">
        <f t="shared" si="16"/>
        <v>99692.088888888888</v>
      </c>
      <c r="R115">
        <f t="shared" si="17"/>
        <v>74769.066666666666</v>
      </c>
      <c r="S115">
        <f t="shared" si="18"/>
        <v>14019.2</v>
      </c>
      <c r="T115">
        <f t="shared" si="19"/>
        <v>49846.044444444444</v>
      </c>
      <c r="U115">
        <f t="shared" si="20"/>
        <v>62307.555555555562</v>
      </c>
      <c r="V115">
        <f t="shared" si="21"/>
        <v>68538.311111111107</v>
      </c>
      <c r="W115">
        <f t="shared" si="22"/>
        <v>34892.231111111112</v>
      </c>
      <c r="X115">
        <f t="shared" si="23"/>
        <v>42369.137777777782</v>
      </c>
      <c r="Y115">
        <f t="shared" si="24"/>
        <v>80999.822222222225</v>
      </c>
      <c r="Z115">
        <f t="shared" si="25"/>
        <v>42369.137777777782</v>
      </c>
      <c r="AA115">
        <f t="shared" si="26"/>
        <v>58153.718518518523</v>
      </c>
      <c r="AB115">
        <f t="shared" si="27"/>
        <v>82245.973333333342</v>
      </c>
      <c r="AC115">
        <f t="shared" si="28"/>
        <v>86097.713131313125</v>
      </c>
      <c r="AD115">
        <f t="shared" si="29"/>
        <v>43615.288888888885</v>
      </c>
      <c r="AE115">
        <f t="shared" si="30"/>
        <v>31465.31555555556</v>
      </c>
      <c r="AF115">
        <f t="shared" si="31"/>
        <v>76430.601481481484</v>
      </c>
      <c r="AG115">
        <f t="shared" si="32"/>
        <v>87230.577777777784</v>
      </c>
      <c r="AH115">
        <f t="shared" si="33"/>
        <v>42057.600000000006</v>
      </c>
      <c r="AI115">
        <f t="shared" si="34"/>
        <v>42057.600000000006</v>
      </c>
      <c r="AJ115">
        <f t="shared" si="35"/>
        <v>42057.600000000006</v>
      </c>
      <c r="AK115">
        <f t="shared" si="36"/>
        <v>98134.400000000009</v>
      </c>
    </row>
    <row r="116" spans="2:37">
      <c r="B116" t="s">
        <v>159</v>
      </c>
      <c r="C116">
        <f t="shared" si="2"/>
        <v>529542.53846153838</v>
      </c>
      <c r="D116">
        <f t="shared" si="3"/>
        <v>417215.33333333326</v>
      </c>
      <c r="E116">
        <f t="shared" si="4"/>
        <v>455144</v>
      </c>
      <c r="F116">
        <f t="shared" si="5"/>
        <v>187746.9</v>
      </c>
      <c r="G116">
        <f t="shared" si="6"/>
        <v>317878.34920634917</v>
      </c>
      <c r="H116">
        <f t="shared" si="7"/>
        <v>304888.12820512819</v>
      </c>
      <c r="I116">
        <f t="shared" si="8"/>
        <v>568930</v>
      </c>
      <c r="J116">
        <f t="shared" si="9"/>
        <v>391139.375</v>
      </c>
      <c r="K116">
        <f t="shared" si="10"/>
        <v>398250.99999999994</v>
      </c>
      <c r="L116">
        <f t="shared" si="11"/>
        <v>295414.64484126976</v>
      </c>
      <c r="M116">
        <f t="shared" si="12"/>
        <v>320934.87179487175</v>
      </c>
      <c r="N116">
        <f t="shared" si="13"/>
        <v>398704.25299145293</v>
      </c>
      <c r="O116">
        <f t="shared" si="14"/>
        <v>294190.29914529913</v>
      </c>
      <c r="P116">
        <f t="shared" si="15"/>
        <v>438076.1</v>
      </c>
      <c r="Q116">
        <f t="shared" si="16"/>
        <v>486751.22222222225</v>
      </c>
      <c r="R116">
        <f t="shared" si="17"/>
        <v>469367.24999999994</v>
      </c>
      <c r="S116">
        <f t="shared" si="18"/>
        <v>312911.5</v>
      </c>
      <c r="T116">
        <f t="shared" si="19"/>
        <v>391139.375</v>
      </c>
      <c r="U116">
        <f t="shared" si="20"/>
        <v>391139.375</v>
      </c>
      <c r="V116">
        <f t="shared" si="21"/>
        <v>317878.34920634917</v>
      </c>
      <c r="W116">
        <f t="shared" si="22"/>
        <v>317878.34920634917</v>
      </c>
      <c r="X116">
        <f t="shared" si="23"/>
        <v>243375.61111111107</v>
      </c>
      <c r="Y116">
        <f t="shared" si="24"/>
        <v>470704.47863247863</v>
      </c>
      <c r="Z116">
        <f t="shared" si="25"/>
        <v>283492.47008547006</v>
      </c>
      <c r="AA116">
        <f t="shared" si="26"/>
        <v>315585.95726495725</v>
      </c>
      <c r="AB116">
        <f t="shared" si="27"/>
        <v>345692.70476190466</v>
      </c>
      <c r="AC116">
        <f t="shared" si="28"/>
        <v>522291.78765432094</v>
      </c>
      <c r="AD116">
        <f t="shared" si="29"/>
        <v>362579.99206349201</v>
      </c>
      <c r="AE116">
        <f t="shared" si="30"/>
        <v>194662.28235653232</v>
      </c>
      <c r="AF116">
        <f t="shared" si="31"/>
        <v>486751.22222222213</v>
      </c>
      <c r="AG116">
        <f t="shared" si="32"/>
        <v>156455.75</v>
      </c>
      <c r="AH116">
        <f t="shared" si="33"/>
        <v>113786</v>
      </c>
      <c r="AI116">
        <f t="shared" si="34"/>
        <v>139071.77777777775</v>
      </c>
      <c r="AJ116">
        <f t="shared" si="35"/>
        <v>78227.875</v>
      </c>
      <c r="AK116">
        <f t="shared" si="36"/>
        <v>139071.77777777775</v>
      </c>
    </row>
    <row r="117" spans="2:37">
      <c r="B117" t="s">
        <v>160</v>
      </c>
      <c r="C117">
        <f t="shared" si="2"/>
        <v>425446.40000000002</v>
      </c>
      <c r="D117">
        <f t="shared" si="3"/>
        <v>372265.6</v>
      </c>
      <c r="E117">
        <f t="shared" si="4"/>
        <v>372265.6</v>
      </c>
      <c r="F117">
        <f t="shared" si="5"/>
        <v>303890.28571428574</v>
      </c>
      <c r="G117">
        <f t="shared" si="6"/>
        <v>302539.66222222225</v>
      </c>
      <c r="H117">
        <f t="shared" si="7"/>
        <v>241611.53580246912</v>
      </c>
      <c r="I117">
        <f t="shared" si="8"/>
        <v>255267.84</v>
      </c>
      <c r="J117">
        <f t="shared" si="9"/>
        <v>212723.20000000001</v>
      </c>
      <c r="K117">
        <f t="shared" si="10"/>
        <v>297812.47999999998</v>
      </c>
      <c r="L117">
        <f t="shared" si="11"/>
        <v>321847.43896103889</v>
      </c>
      <c r="M117">
        <f t="shared" si="12"/>
        <v>244237.74814814815</v>
      </c>
      <c r="N117">
        <f t="shared" si="13"/>
        <v>439642.63611111109</v>
      </c>
      <c r="O117">
        <f t="shared" si="14"/>
        <v>216662.51851851851</v>
      </c>
      <c r="P117">
        <f t="shared" si="15"/>
        <v>340357.12</v>
      </c>
      <c r="Q117">
        <f t="shared" si="16"/>
        <v>309415.56363636366</v>
      </c>
      <c r="R117">
        <f t="shared" si="17"/>
        <v>378174.57777777774</v>
      </c>
      <c r="S117">
        <f t="shared" si="18"/>
        <v>364668.34285714285</v>
      </c>
      <c r="T117">
        <f t="shared" si="19"/>
        <v>182334.17142857143</v>
      </c>
      <c r="U117">
        <f t="shared" si="20"/>
        <v>141815.46666666665</v>
      </c>
      <c r="V117">
        <f t="shared" si="21"/>
        <v>279333.49494949495</v>
      </c>
      <c r="W117">
        <f t="shared" si="22"/>
        <v>224541.15555555557</v>
      </c>
      <c r="X117">
        <f t="shared" si="23"/>
        <v>236359.11111111112</v>
      </c>
      <c r="Y117">
        <f t="shared" si="24"/>
        <v>311994.02666666661</v>
      </c>
      <c r="Z117">
        <f t="shared" si="25"/>
        <v>176194.97373737374</v>
      </c>
      <c r="AA117">
        <f t="shared" si="26"/>
        <v>232061.67272727273</v>
      </c>
      <c r="AB117">
        <f t="shared" si="27"/>
        <v>273016.26052525255</v>
      </c>
      <c r="AC117">
        <f t="shared" si="28"/>
        <v>258619.84193939395</v>
      </c>
      <c r="AD117">
        <f t="shared" si="29"/>
        <v>236359.11111111112</v>
      </c>
      <c r="AE117">
        <f t="shared" si="30"/>
        <v>147187.26464646464</v>
      </c>
      <c r="AF117">
        <f t="shared" si="31"/>
        <v>336632.67340067343</v>
      </c>
      <c r="AG117">
        <f t="shared" si="32"/>
        <v>283630.93333333329</v>
      </c>
      <c r="AH117">
        <f t="shared" si="33"/>
        <v>141815.46666666665</v>
      </c>
      <c r="AI117">
        <f t="shared" si="34"/>
        <v>106361.60000000001</v>
      </c>
      <c r="AJ117">
        <f t="shared" si="35"/>
        <v>189087.28888888887</v>
      </c>
      <c r="AK117">
        <f t="shared" si="36"/>
        <v>189087.28888888887</v>
      </c>
    </row>
    <row r="118" spans="2:37">
      <c r="B118" t="s">
        <v>161</v>
      </c>
      <c r="C118">
        <f t="shared" si="2"/>
        <v>482011.08571428567</v>
      </c>
      <c r="D118">
        <f t="shared" si="3"/>
        <v>723016.62857142847</v>
      </c>
      <c r="E118">
        <f t="shared" si="4"/>
        <v>778633.29230769223</v>
      </c>
      <c r="F118">
        <f t="shared" si="5"/>
        <v>783268.01428571425</v>
      </c>
      <c r="G118">
        <f t="shared" si="6"/>
        <v>587010.57660818717</v>
      </c>
      <c r="H118">
        <f t="shared" si="7"/>
        <v>499863.34814814804</v>
      </c>
      <c r="I118">
        <f t="shared" si="8"/>
        <v>301256.92857142858</v>
      </c>
      <c r="J118">
        <f t="shared" si="9"/>
        <v>713747.18461538455</v>
      </c>
      <c r="K118">
        <f t="shared" si="10"/>
        <v>648861.07692307699</v>
      </c>
      <c r="L118">
        <f t="shared" si="11"/>
        <v>512070.56825745682</v>
      </c>
      <c r="M118">
        <f t="shared" si="12"/>
        <v>641272.05847953213</v>
      </c>
      <c r="N118">
        <f t="shared" si="13"/>
        <v>604051.93216374272</v>
      </c>
      <c r="O118">
        <f t="shared" si="14"/>
        <v>601809.16257309937</v>
      </c>
      <c r="P118">
        <f t="shared" si="15"/>
        <v>843519.39999999991</v>
      </c>
      <c r="Q118">
        <f t="shared" si="16"/>
        <v>843519.39999999991</v>
      </c>
      <c r="R118" t="e">
        <f t="shared" si="17"/>
        <v>#VALUE!</v>
      </c>
      <c r="S118">
        <f t="shared" si="18"/>
        <v>389316.64615384612</v>
      </c>
      <c r="T118">
        <f t="shared" si="19"/>
        <v>778633.29230769223</v>
      </c>
      <c r="U118">
        <f t="shared" si="20"/>
        <v>506111.63999999996</v>
      </c>
      <c r="V118">
        <f t="shared" si="21"/>
        <v>621540.61052631575</v>
      </c>
      <c r="W118">
        <f t="shared" si="22"/>
        <v>626473.47251461982</v>
      </c>
      <c r="X118">
        <f t="shared" si="23"/>
        <v>577144.85263157892</v>
      </c>
      <c r="Y118">
        <f t="shared" si="24"/>
        <v>656070.64444444433</v>
      </c>
      <c r="Z118">
        <f t="shared" si="25"/>
        <v>612332.60148148146</v>
      </c>
      <c r="AA118">
        <f t="shared" si="26"/>
        <v>546725.53703703696</v>
      </c>
      <c r="AB118">
        <f t="shared" si="27"/>
        <v>509510.43611721613</v>
      </c>
      <c r="AC118">
        <f t="shared" si="28"/>
        <v>555373.60176434275</v>
      </c>
      <c r="AD118">
        <f t="shared" si="29"/>
        <v>463689.02690058475</v>
      </c>
      <c r="AE118">
        <f t="shared" si="30"/>
        <v>508850.50683598971</v>
      </c>
      <c r="AF118">
        <f t="shared" si="31"/>
        <v>687312.10370370361</v>
      </c>
      <c r="AG118">
        <f t="shared" si="32"/>
        <v>662765.24285714282</v>
      </c>
      <c r="AH118">
        <f t="shared" si="33"/>
        <v>527199.625</v>
      </c>
      <c r="AI118">
        <f t="shared" si="34"/>
        <v>383417.90909090906</v>
      </c>
      <c r="AJ118">
        <f t="shared" si="35"/>
        <v>702932.83333333337</v>
      </c>
      <c r="AK118">
        <f t="shared" si="36"/>
        <v>702932.83333333337</v>
      </c>
    </row>
    <row r="119" spans="2:37">
      <c r="B119" t="s">
        <v>162</v>
      </c>
      <c r="C119">
        <f t="shared" si="2"/>
        <v>382482.05333333329</v>
      </c>
      <c r="D119">
        <f t="shared" si="3"/>
        <v>273201.46666666662</v>
      </c>
      <c r="E119">
        <f t="shared" si="4"/>
        <v>380530.61428571428</v>
      </c>
      <c r="F119">
        <f t="shared" si="5"/>
        <v>315232.46153846156</v>
      </c>
      <c r="G119">
        <f t="shared" si="6"/>
        <v>139446.58194444445</v>
      </c>
      <c r="H119">
        <f t="shared" si="7"/>
        <v>307351.65000000002</v>
      </c>
      <c r="I119">
        <f t="shared" si="8"/>
        <v>321987.44285714283</v>
      </c>
      <c r="J119">
        <f t="shared" si="9"/>
        <v>204901.1</v>
      </c>
      <c r="K119">
        <f t="shared" si="10"/>
        <v>332964.28749999998</v>
      </c>
      <c r="L119">
        <f t="shared" si="11"/>
        <v>290665.2378139717</v>
      </c>
      <c r="M119">
        <f t="shared" si="12"/>
        <v>224165.30598290599</v>
      </c>
      <c r="N119">
        <f t="shared" si="13"/>
        <v>475122.56814814813</v>
      </c>
      <c r="O119">
        <f t="shared" si="14"/>
        <v>206418.88592592592</v>
      </c>
      <c r="P119">
        <f t="shared" si="15"/>
        <v>315232.46153846156</v>
      </c>
      <c r="Q119">
        <f t="shared" si="16"/>
        <v>409802.2</v>
      </c>
      <c r="R119">
        <f t="shared" si="17"/>
        <v>409802.2</v>
      </c>
      <c r="S119">
        <f t="shared" si="18"/>
        <v>318735.04444444447</v>
      </c>
      <c r="T119">
        <f t="shared" si="19"/>
        <v>315232.46153846156</v>
      </c>
      <c r="U119">
        <f t="shared" si="20"/>
        <v>298037.96363636368</v>
      </c>
      <c r="V119">
        <f t="shared" si="21"/>
        <v>216284.49444444446</v>
      </c>
      <c r="W119">
        <f t="shared" si="22"/>
        <v>210592.7972222222</v>
      </c>
      <c r="X119">
        <f t="shared" si="23"/>
        <v>173596.76527777777</v>
      </c>
      <c r="Y119">
        <f t="shared" si="24"/>
        <v>130529.58962962963</v>
      </c>
      <c r="Z119">
        <f t="shared" si="25"/>
        <v>227667.88888888891</v>
      </c>
      <c r="AA119">
        <f t="shared" si="26"/>
        <v>236774.60444444444</v>
      </c>
      <c r="AB119">
        <f t="shared" si="27"/>
        <v>360484.01316017314</v>
      </c>
      <c r="AC119">
        <f t="shared" si="28"/>
        <v>328163.7145903479</v>
      </c>
      <c r="AD119">
        <f t="shared" si="29"/>
        <v>264663.92083333334</v>
      </c>
      <c r="AE119">
        <f t="shared" si="30"/>
        <v>155573.05740740741</v>
      </c>
      <c r="AF119">
        <f t="shared" si="31"/>
        <v>303557.18518518517</v>
      </c>
      <c r="AG119">
        <f t="shared" si="32"/>
        <v>204901.1</v>
      </c>
      <c r="AH119">
        <f t="shared" si="33"/>
        <v>37254.74545454546</v>
      </c>
      <c r="AI119">
        <f t="shared" si="34"/>
        <v>45533.577777777777</v>
      </c>
      <c r="AJ119">
        <f t="shared" si="35"/>
        <v>186273.72727272726</v>
      </c>
      <c r="AK119">
        <f t="shared" si="36"/>
        <v>307351.65000000002</v>
      </c>
    </row>
    <row r="120" spans="2:37">
      <c r="B120" t="s">
        <v>163</v>
      </c>
      <c r="C120">
        <f t="shared" si="2"/>
        <v>88375.438461538448</v>
      </c>
      <c r="D120">
        <f t="shared" si="3"/>
        <v>72307.176923076913</v>
      </c>
      <c r="E120">
        <f t="shared" si="4"/>
        <v>56969.290909090894</v>
      </c>
      <c r="F120">
        <f t="shared" si="5"/>
        <v>43518.208333333336</v>
      </c>
      <c r="G120">
        <f t="shared" si="6"/>
        <v>30594.619191919188</v>
      </c>
      <c r="H120">
        <f t="shared" si="7"/>
        <v>50287.707407407397</v>
      </c>
      <c r="I120">
        <f t="shared" si="8"/>
        <v>9494.8818181818187</v>
      </c>
      <c r="J120">
        <f t="shared" si="9"/>
        <v>24102.392307692306</v>
      </c>
      <c r="K120">
        <f t="shared" si="10"/>
        <v>32136.523076923073</v>
      </c>
      <c r="L120">
        <f t="shared" si="11"/>
        <v>17407.283333333329</v>
      </c>
      <c r="M120">
        <f t="shared" si="12"/>
        <v>32136.523076923069</v>
      </c>
      <c r="N120">
        <f t="shared" si="13"/>
        <v>138834.51666666663</v>
      </c>
      <c r="O120">
        <f t="shared" si="14"/>
        <v>24264.697979797977</v>
      </c>
      <c r="P120">
        <f t="shared" si="15"/>
        <v>20888.739999999998</v>
      </c>
      <c r="Q120">
        <f t="shared" si="16"/>
        <v>52221.849999999991</v>
      </c>
      <c r="R120">
        <f t="shared" si="17"/>
        <v>32136.523076923073</v>
      </c>
      <c r="S120">
        <f t="shared" si="18"/>
        <v>0</v>
      </c>
      <c r="T120">
        <f t="shared" si="19"/>
        <v>0</v>
      </c>
      <c r="U120">
        <f t="shared" si="20"/>
        <v>0</v>
      </c>
      <c r="V120">
        <f t="shared" si="21"/>
        <v>38385.291452991449</v>
      </c>
      <c r="W120">
        <f t="shared" si="22"/>
        <v>20531.667521367515</v>
      </c>
      <c r="X120">
        <f t="shared" si="23"/>
        <v>17853.623931623926</v>
      </c>
      <c r="Y120">
        <f t="shared" si="24"/>
        <v>0</v>
      </c>
      <c r="Z120">
        <f t="shared" si="25"/>
        <v>29012.138888888887</v>
      </c>
      <c r="AA120">
        <f t="shared" si="26"/>
        <v>27673.117094017089</v>
      </c>
      <c r="AB120">
        <f t="shared" si="27"/>
        <v>12501.594393939391</v>
      </c>
      <c r="AC120">
        <f t="shared" si="28"/>
        <v>67323.04024216524</v>
      </c>
      <c r="AD120">
        <f t="shared" si="29"/>
        <v>8926.8119658119631</v>
      </c>
      <c r="AE120">
        <f t="shared" si="30"/>
        <v>14729.239743589742</v>
      </c>
      <c r="AF120">
        <f t="shared" si="31"/>
        <v>66653.529344729337</v>
      </c>
      <c r="AG120">
        <f t="shared" si="32"/>
        <v>8703.6416666666646</v>
      </c>
      <c r="AH120">
        <f t="shared" si="33"/>
        <v>0</v>
      </c>
      <c r="AI120">
        <f t="shared" si="34"/>
        <v>0</v>
      </c>
      <c r="AJ120">
        <f t="shared" si="35"/>
        <v>0</v>
      </c>
      <c r="AK120">
        <f t="shared" si="36"/>
        <v>0</v>
      </c>
    </row>
    <row r="121" spans="2:37">
      <c r="B121" t="s">
        <v>164</v>
      </c>
      <c r="C121">
        <f t="shared" si="2"/>
        <v>3404481.1</v>
      </c>
      <c r="D121">
        <f t="shared" si="3"/>
        <v>2918126.6571428571</v>
      </c>
      <c r="E121">
        <f t="shared" si="4"/>
        <v>1309415.807692308</v>
      </c>
      <c r="F121">
        <f t="shared" si="5"/>
        <v>972708.88571428566</v>
      </c>
      <c r="G121">
        <f t="shared" si="6"/>
        <v>1972437.4626984128</v>
      </c>
      <c r="H121">
        <f t="shared" si="7"/>
        <v>2226006.8730769232</v>
      </c>
      <c r="I121">
        <f t="shared" si="8"/>
        <v>283706.7583333333</v>
      </c>
      <c r="J121">
        <f t="shared" si="9"/>
        <v>972708.88571428566</v>
      </c>
      <c r="K121">
        <f t="shared" si="10"/>
        <v>1702240.55</v>
      </c>
      <c r="L121">
        <f t="shared" si="11"/>
        <v>2014896.9775510204</v>
      </c>
      <c r="M121">
        <f t="shared" si="12"/>
        <v>1864358.6976190479</v>
      </c>
      <c r="N121">
        <f t="shared" si="13"/>
        <v>588393.90396825399</v>
      </c>
      <c r="O121">
        <f t="shared" si="14"/>
        <v>2134555.6103174607</v>
      </c>
      <c r="P121">
        <f t="shared" si="15"/>
        <v>1702240.55</v>
      </c>
      <c r="Q121">
        <f t="shared" si="16"/>
        <v>3026205.4222222222</v>
      </c>
      <c r="R121">
        <f t="shared" si="17"/>
        <v>1833182.1307692309</v>
      </c>
      <c r="S121">
        <f t="shared" si="18"/>
        <v>309498.28181818186</v>
      </c>
      <c r="T121">
        <f t="shared" si="19"/>
        <v>785649.4846153846</v>
      </c>
      <c r="U121">
        <f t="shared" si="20"/>
        <v>425560.13750000001</v>
      </c>
      <c r="V121">
        <f t="shared" si="21"/>
        <v>1648201.1674603173</v>
      </c>
      <c r="W121">
        <f t="shared" si="22"/>
        <v>1774985.8726495728</v>
      </c>
      <c r="X121">
        <f t="shared" si="23"/>
        <v>1702240.55</v>
      </c>
      <c r="Y121">
        <f t="shared" si="24"/>
        <v>3026205.4222222222</v>
      </c>
      <c r="Z121">
        <f t="shared" si="25"/>
        <v>2783028.2007936509</v>
      </c>
      <c r="AA121">
        <f t="shared" si="26"/>
        <v>2512831.2880952382</v>
      </c>
      <c r="AB121">
        <f t="shared" si="27"/>
        <v>2397421.3060839158</v>
      </c>
      <c r="AC121">
        <f t="shared" si="28"/>
        <v>2023567.0323321125</v>
      </c>
      <c r="AD121">
        <f t="shared" si="29"/>
        <v>1675220.858730159</v>
      </c>
      <c r="AE121">
        <f t="shared" si="30"/>
        <v>2202104.8384920638</v>
      </c>
      <c r="AF121">
        <f t="shared" si="31"/>
        <v>2701969.1269841269</v>
      </c>
      <c r="AG121">
        <f t="shared" si="32"/>
        <v>1418533.791666667</v>
      </c>
      <c r="AH121">
        <f t="shared" si="33"/>
        <v>1702240.55</v>
      </c>
      <c r="AI121">
        <f t="shared" si="34"/>
        <v>1237993.1272727274</v>
      </c>
      <c r="AJ121">
        <f t="shared" si="35"/>
        <v>1985947.3083333336</v>
      </c>
      <c r="AK121">
        <f t="shared" si="36"/>
        <v>851120.27500000002</v>
      </c>
    </row>
    <row r="122" spans="2:37">
      <c r="B122" t="s">
        <v>165</v>
      </c>
      <c r="C122">
        <f t="shared" si="2"/>
        <v>99479.986666666664</v>
      </c>
      <c r="D122">
        <f t="shared" si="3"/>
        <v>99479.986666666664</v>
      </c>
      <c r="E122">
        <f t="shared" si="4"/>
        <v>7105.7133333333331</v>
      </c>
      <c r="F122">
        <f t="shared" si="5"/>
        <v>16397.8</v>
      </c>
      <c r="G122">
        <f t="shared" si="6"/>
        <v>59214.277777777781</v>
      </c>
      <c r="H122">
        <f t="shared" si="7"/>
        <v>51319.040740740733</v>
      </c>
      <c r="I122">
        <f t="shared" si="8"/>
        <v>0</v>
      </c>
      <c r="J122">
        <f t="shared" si="9"/>
        <v>16397.8</v>
      </c>
      <c r="K122">
        <f t="shared" si="10"/>
        <v>92374.273333333331</v>
      </c>
      <c r="L122">
        <f t="shared" si="11"/>
        <v>29688.941972789115</v>
      </c>
      <c r="M122">
        <f t="shared" si="12"/>
        <v>57635.230370370366</v>
      </c>
      <c r="N122">
        <f t="shared" si="13"/>
        <v>456611.29925925925</v>
      </c>
      <c r="O122">
        <f t="shared" si="14"/>
        <v>60003.801481481474</v>
      </c>
      <c r="P122">
        <f t="shared" si="15"/>
        <v>15226.528571428569</v>
      </c>
      <c r="Q122">
        <f t="shared" si="16"/>
        <v>21317.14</v>
      </c>
      <c r="R122">
        <f t="shared" si="17"/>
        <v>0</v>
      </c>
      <c r="S122">
        <f t="shared" si="18"/>
        <v>0</v>
      </c>
      <c r="T122">
        <f t="shared" si="19"/>
        <v>28422.853333333333</v>
      </c>
      <c r="U122">
        <f t="shared" si="20"/>
        <v>0</v>
      </c>
      <c r="V122">
        <f t="shared" si="21"/>
        <v>57635.230370370366</v>
      </c>
      <c r="W122">
        <f t="shared" si="22"/>
        <v>45792.374814814808</v>
      </c>
      <c r="X122">
        <f t="shared" si="23"/>
        <v>45792.374814814808</v>
      </c>
      <c r="Y122">
        <f t="shared" si="24"/>
        <v>63161.896296296291</v>
      </c>
      <c r="Z122">
        <f t="shared" si="25"/>
        <v>89216.1785185185</v>
      </c>
      <c r="AA122">
        <f t="shared" si="26"/>
        <v>11842.855555555554</v>
      </c>
      <c r="AB122">
        <f t="shared" si="27"/>
        <v>89227.457428571419</v>
      </c>
      <c r="AC122">
        <f t="shared" si="28"/>
        <v>74688.942370370365</v>
      </c>
      <c r="AD122">
        <f t="shared" si="29"/>
        <v>52108.564444444448</v>
      </c>
      <c r="AE122">
        <f t="shared" si="30"/>
        <v>47174.041296296295</v>
      </c>
      <c r="AF122">
        <f t="shared" si="31"/>
        <v>54477.135555555549</v>
      </c>
      <c r="AG122">
        <f t="shared" si="32"/>
        <v>14211.426666666666</v>
      </c>
      <c r="AH122">
        <f t="shared" si="33"/>
        <v>21317.14</v>
      </c>
      <c r="AI122">
        <f t="shared" si="34"/>
        <v>24596.7</v>
      </c>
      <c r="AJ122">
        <f t="shared" si="35"/>
        <v>22839.792857142857</v>
      </c>
      <c r="AK122">
        <f t="shared" si="36"/>
        <v>56845.706666666665</v>
      </c>
    </row>
    <row r="123" spans="2:37">
      <c r="B123" t="s">
        <v>166</v>
      </c>
      <c r="C123">
        <f t="shared" si="2"/>
        <v>79331.0625</v>
      </c>
      <c r="D123">
        <f t="shared" si="3"/>
        <v>84619.8</v>
      </c>
      <c r="E123">
        <f t="shared" si="4"/>
        <v>63464.85</v>
      </c>
      <c r="F123">
        <f t="shared" si="5"/>
        <v>68753.587499999994</v>
      </c>
      <c r="G123">
        <f t="shared" si="6"/>
        <v>45757.373333333329</v>
      </c>
      <c r="H123">
        <f t="shared" si="7"/>
        <v>47011</v>
      </c>
      <c r="I123">
        <f t="shared" si="8"/>
        <v>73337.16</v>
      </c>
      <c r="J123">
        <f t="shared" si="9"/>
        <v>63464.85</v>
      </c>
      <c r="K123">
        <f t="shared" si="10"/>
        <v>84619.8</v>
      </c>
      <c r="L123">
        <f t="shared" si="11"/>
        <v>61348.046716140998</v>
      </c>
      <c r="M123">
        <f t="shared" si="12"/>
        <v>57000.837500000001</v>
      </c>
      <c r="N123">
        <f t="shared" si="13"/>
        <v>578477.15277777775</v>
      </c>
      <c r="O123">
        <f t="shared" si="14"/>
        <v>50536.824999999997</v>
      </c>
      <c r="P123">
        <f t="shared" si="15"/>
        <v>79331.0625</v>
      </c>
      <c r="Q123">
        <f t="shared" si="16"/>
        <v>65092.153846153851</v>
      </c>
      <c r="R123">
        <f t="shared" si="17"/>
        <v>79331.0625</v>
      </c>
      <c r="S123">
        <f t="shared" si="18"/>
        <v>50771.88</v>
      </c>
      <c r="T123">
        <f t="shared" si="19"/>
        <v>56413.19999999999</v>
      </c>
      <c r="U123">
        <f t="shared" si="20"/>
        <v>54398.442857142858</v>
      </c>
      <c r="V123">
        <f t="shared" si="21"/>
        <v>55786.386666666665</v>
      </c>
      <c r="W123">
        <f t="shared" si="22"/>
        <v>58176.112499999996</v>
      </c>
      <c r="X123">
        <f t="shared" si="23"/>
        <v>44503.746666666659</v>
      </c>
      <c r="Y123">
        <f t="shared" si="24"/>
        <v>32907.699999999997</v>
      </c>
      <c r="Z123">
        <f t="shared" si="25"/>
        <v>61114.299999999988</v>
      </c>
      <c r="AA123">
        <f t="shared" si="26"/>
        <v>44072.812499999993</v>
      </c>
      <c r="AB123">
        <f t="shared" si="27"/>
        <v>76862.985000000001</v>
      </c>
      <c r="AC123">
        <f t="shared" si="28"/>
        <v>73355.068952380941</v>
      </c>
      <c r="AD123">
        <f t="shared" si="29"/>
        <v>63464.85</v>
      </c>
      <c r="AE123">
        <f t="shared" si="30"/>
        <v>30557.149999999994</v>
      </c>
      <c r="AF123">
        <f t="shared" si="31"/>
        <v>67774.191666666666</v>
      </c>
      <c r="AG123">
        <f t="shared" si="32"/>
        <v>78978.48</v>
      </c>
      <c r="AH123">
        <f t="shared" si="33"/>
        <v>33847.919999999998</v>
      </c>
      <c r="AI123">
        <f t="shared" si="34"/>
        <v>32546.076923076926</v>
      </c>
      <c r="AJ123">
        <f t="shared" si="35"/>
        <v>78978.48</v>
      </c>
      <c r="AK123">
        <f t="shared" si="36"/>
        <v>47598.637499999997</v>
      </c>
    </row>
    <row r="124" spans="2:37">
      <c r="B124" t="s">
        <v>167</v>
      </c>
      <c r="C124">
        <f t="shared" si="2"/>
        <v>938141.4</v>
      </c>
      <c r="D124">
        <f t="shared" si="3"/>
        <v>703606.05</v>
      </c>
      <c r="E124">
        <f t="shared" si="4"/>
        <v>781784.50000000012</v>
      </c>
      <c r="F124">
        <f t="shared" si="5"/>
        <v>469070.7</v>
      </c>
      <c r="G124">
        <f t="shared" si="6"/>
        <v>588199.76666666672</v>
      </c>
      <c r="H124">
        <f t="shared" si="7"/>
        <v>833903.46666666667</v>
      </c>
      <c r="I124">
        <f t="shared" si="8"/>
        <v>781784.50000000012</v>
      </c>
      <c r="J124">
        <f t="shared" si="9"/>
        <v>781784.50000000012</v>
      </c>
      <c r="K124">
        <f t="shared" si="10"/>
        <v>737111.1</v>
      </c>
      <c r="L124">
        <f t="shared" si="11"/>
        <v>477193.13636363635</v>
      </c>
      <c r="M124">
        <f t="shared" si="12"/>
        <v>722219.96666666679</v>
      </c>
      <c r="N124">
        <f t="shared" si="13"/>
        <v>634672.07619047619</v>
      </c>
      <c r="O124">
        <f t="shared" si="14"/>
        <v>744556.66666666663</v>
      </c>
      <c r="P124">
        <f t="shared" si="15"/>
        <v>871131.3</v>
      </c>
      <c r="Q124">
        <f t="shared" si="16"/>
        <v>804121.2</v>
      </c>
      <c r="R124">
        <f t="shared" si="17"/>
        <v>938141.4</v>
      </c>
      <c r="S124">
        <f t="shared" si="18"/>
        <v>67010.100000000006</v>
      </c>
      <c r="T124">
        <f t="shared" si="19"/>
        <v>804121.2</v>
      </c>
      <c r="U124">
        <f t="shared" si="20"/>
        <v>469070.7</v>
      </c>
      <c r="V124">
        <f t="shared" si="21"/>
        <v>677546.56666666665</v>
      </c>
      <c r="W124">
        <f t="shared" si="22"/>
        <v>729665.53333333333</v>
      </c>
      <c r="X124">
        <f t="shared" si="23"/>
        <v>528635.23333333328</v>
      </c>
      <c r="Y124">
        <f t="shared" si="24"/>
        <v>752002.23333333328</v>
      </c>
      <c r="Z124">
        <f t="shared" si="25"/>
        <v>752002.23333333328</v>
      </c>
      <c r="AA124">
        <f t="shared" si="26"/>
        <v>489116.45641025645</v>
      </c>
      <c r="AB124">
        <f t="shared" si="27"/>
        <v>455668.68</v>
      </c>
      <c r="AC124">
        <f t="shared" si="28"/>
        <v>668726.4338461539</v>
      </c>
      <c r="AD124">
        <f t="shared" si="29"/>
        <v>550971.93333333335</v>
      </c>
      <c r="AE124">
        <f t="shared" si="30"/>
        <v>340634.67500000005</v>
      </c>
      <c r="AF124">
        <f t="shared" si="31"/>
        <v>714774.4</v>
      </c>
      <c r="AG124">
        <f t="shared" si="32"/>
        <v>603090.90000000014</v>
      </c>
      <c r="AH124">
        <f t="shared" si="33"/>
        <v>670101.00000000012</v>
      </c>
      <c r="AI124">
        <f t="shared" si="34"/>
        <v>335050.50000000006</v>
      </c>
      <c r="AJ124">
        <f t="shared" si="35"/>
        <v>335050.50000000006</v>
      </c>
      <c r="AK124">
        <f t="shared" si="36"/>
        <v>469070.7</v>
      </c>
    </row>
    <row r="125" spans="2:37">
      <c r="B125" t="s">
        <v>168</v>
      </c>
      <c r="C125">
        <f t="shared" si="2"/>
        <v>682933.70000000007</v>
      </c>
      <c r="D125">
        <f t="shared" si="3"/>
        <v>303526.08888888889</v>
      </c>
      <c r="E125">
        <f t="shared" si="4"/>
        <v>682933.70000000007</v>
      </c>
      <c r="F125" t="e">
        <f t="shared" si="5"/>
        <v>#VALUE!</v>
      </c>
      <c r="G125">
        <f t="shared" si="6"/>
        <v>462187.45353535347</v>
      </c>
      <c r="H125">
        <f t="shared" si="7"/>
        <v>106234.1311111111</v>
      </c>
      <c r="I125">
        <f t="shared" si="8"/>
        <v>75881.522222222222</v>
      </c>
      <c r="J125">
        <f t="shared" si="9"/>
        <v>569111.41666666674</v>
      </c>
      <c r="K125">
        <f t="shared" si="10"/>
        <v>151763.04444444444</v>
      </c>
      <c r="L125">
        <f t="shared" si="11"/>
        <v>670738.45535714284</v>
      </c>
      <c r="M125">
        <f t="shared" si="12"/>
        <v>478053.59</v>
      </c>
      <c r="N125">
        <f t="shared" si="13"/>
        <v>527571.16333333333</v>
      </c>
      <c r="O125">
        <f t="shared" si="14"/>
        <v>402172.06777777779</v>
      </c>
      <c r="P125">
        <f t="shared" si="15"/>
        <v>512200.27500000002</v>
      </c>
      <c r="Q125" t="e">
        <f t="shared" si="16"/>
        <v>#VALUE!</v>
      </c>
      <c r="R125">
        <f t="shared" si="17"/>
        <v>682933.70000000007</v>
      </c>
      <c r="S125">
        <f t="shared" si="18"/>
        <v>75881.522222222222</v>
      </c>
      <c r="T125">
        <f t="shared" si="19"/>
        <v>569111.41666666674</v>
      </c>
      <c r="U125">
        <f t="shared" si="20"/>
        <v>75881.522222222222</v>
      </c>
      <c r="V125">
        <f t="shared" si="21"/>
        <v>558763.9363636364</v>
      </c>
      <c r="W125">
        <f t="shared" si="22"/>
        <v>275932.80808080814</v>
      </c>
      <c r="X125">
        <f t="shared" si="23"/>
        <v>310424.40909090912</v>
      </c>
      <c r="Y125">
        <f t="shared" si="24"/>
        <v>341466.85000000003</v>
      </c>
      <c r="Z125">
        <f t="shared" si="25"/>
        <v>394583.91555555561</v>
      </c>
      <c r="AA125">
        <f t="shared" si="26"/>
        <v>168625.6049382716</v>
      </c>
      <c r="AB125">
        <f t="shared" si="27"/>
        <v>614640.33000000007</v>
      </c>
      <c r="AC125">
        <f t="shared" si="28"/>
        <v>593983.69339506188</v>
      </c>
      <c r="AD125">
        <f t="shared" si="29"/>
        <v>193152.96565656565</v>
      </c>
      <c r="AE125">
        <f t="shared" si="30"/>
        <v>204880.11000000002</v>
      </c>
      <c r="AF125">
        <f t="shared" si="31"/>
        <v>528641.2714814815</v>
      </c>
      <c r="AG125">
        <f t="shared" si="32"/>
        <v>136586.74000000002</v>
      </c>
      <c r="AH125">
        <f t="shared" si="33"/>
        <v>614640.33000000007</v>
      </c>
      <c r="AI125">
        <f t="shared" si="34"/>
        <v>170733.42500000002</v>
      </c>
      <c r="AJ125">
        <f t="shared" si="35"/>
        <v>597566.98750000005</v>
      </c>
      <c r="AK125">
        <f t="shared" si="36"/>
        <v>682933.70000000007</v>
      </c>
    </row>
    <row r="126" spans="2:37">
      <c r="B126" t="s">
        <v>169</v>
      </c>
      <c r="C126">
        <f t="shared" si="2"/>
        <v>1351420.9090909089</v>
      </c>
      <c r="D126">
        <f t="shared" si="3"/>
        <v>297312.59999999998</v>
      </c>
      <c r="E126">
        <f t="shared" si="4"/>
        <v>1351420.9090909089</v>
      </c>
      <c r="F126">
        <f t="shared" si="5"/>
        <v>270284.18181818182</v>
      </c>
      <c r="G126">
        <f t="shared" si="6"/>
        <v>849464.57142857148</v>
      </c>
      <c r="H126">
        <f t="shared" si="7"/>
        <v>696089.02380952367</v>
      </c>
      <c r="I126">
        <f t="shared" si="8"/>
        <v>0</v>
      </c>
      <c r="J126">
        <f t="shared" si="9"/>
        <v>1238802.5</v>
      </c>
      <c r="K126">
        <f t="shared" si="10"/>
        <v>891937.79999999993</v>
      </c>
      <c r="L126">
        <f t="shared" si="11"/>
        <v>53091.535714285703</v>
      </c>
      <c r="M126">
        <f t="shared" si="12"/>
        <v>444698.33333333331</v>
      </c>
      <c r="N126">
        <f t="shared" si="13"/>
        <v>348866.22136752139</v>
      </c>
      <c r="O126">
        <f t="shared" si="14"/>
        <v>686106</v>
      </c>
      <c r="P126">
        <f t="shared" si="15"/>
        <v>1216278.8181818184</v>
      </c>
      <c r="Q126">
        <f t="shared" si="16"/>
        <v>270284.18181818182</v>
      </c>
      <c r="R126">
        <f t="shared" si="17"/>
        <v>1351420.9090909089</v>
      </c>
      <c r="S126">
        <f t="shared" si="18"/>
        <v>135142.09090909091</v>
      </c>
      <c r="T126">
        <f t="shared" si="19"/>
        <v>135142.09090909091</v>
      </c>
      <c r="U126">
        <f t="shared" si="20"/>
        <v>135142.09090909091</v>
      </c>
      <c r="V126">
        <f t="shared" si="21"/>
        <v>684290.90476190473</v>
      </c>
      <c r="W126">
        <f t="shared" si="22"/>
        <v>495520.99999999988</v>
      </c>
      <c r="X126">
        <f t="shared" si="23"/>
        <v>389337.92857142852</v>
      </c>
      <c r="Y126">
        <f t="shared" si="24"/>
        <v>1309591.2142857143</v>
      </c>
      <c r="Z126">
        <f t="shared" si="25"/>
        <v>660694.66666666663</v>
      </c>
      <c r="AA126">
        <f t="shared" si="26"/>
        <v>176971.78571428574</v>
      </c>
      <c r="AB126">
        <f t="shared" si="27"/>
        <v>1270335.6545454545</v>
      </c>
      <c r="AC126">
        <f t="shared" si="28"/>
        <v>1120821.3095238095</v>
      </c>
      <c r="AD126">
        <f t="shared" si="29"/>
        <v>482815.33333333326</v>
      </c>
      <c r="AE126">
        <f t="shared" si="30"/>
        <v>309700.625</v>
      </c>
      <c r="AF126">
        <f t="shared" si="31"/>
        <v>979243.88095238095</v>
      </c>
      <c r="AG126">
        <f t="shared" si="32"/>
        <v>371640.75</v>
      </c>
      <c r="AH126">
        <f t="shared" si="33"/>
        <v>0</v>
      </c>
      <c r="AI126">
        <f t="shared" si="34"/>
        <v>123880.24999999997</v>
      </c>
      <c r="AJ126">
        <f t="shared" si="35"/>
        <v>123880.24999999997</v>
      </c>
      <c r="AK126">
        <f t="shared" si="36"/>
        <v>123880.24999999997</v>
      </c>
    </row>
    <row r="127" spans="2:37">
      <c r="B127" t="s">
        <v>170</v>
      </c>
      <c r="C127" t="e">
        <f t="shared" si="2"/>
        <v>#VALUE!</v>
      </c>
      <c r="D127">
        <f t="shared" si="3"/>
        <v>53004.583333333336</v>
      </c>
      <c r="E127">
        <f t="shared" si="4"/>
        <v>25442.199999999997</v>
      </c>
      <c r="F127" t="e">
        <f t="shared" si="5"/>
        <v>#VALUE!</v>
      </c>
      <c r="G127">
        <f t="shared" si="6"/>
        <v>33569.569444444445</v>
      </c>
      <c r="H127">
        <f t="shared" si="7"/>
        <v>39576.755555555545</v>
      </c>
      <c r="I127">
        <f t="shared" si="8"/>
        <v>21201.833333333328</v>
      </c>
      <c r="J127" t="e">
        <f t="shared" si="9"/>
        <v>#VALUE!</v>
      </c>
      <c r="K127" t="e">
        <f t="shared" si="10"/>
        <v>#VALUE!</v>
      </c>
      <c r="L127">
        <f t="shared" si="11"/>
        <v>15447.049999999997</v>
      </c>
      <c r="M127">
        <f t="shared" si="12"/>
        <v>41118.707070707067</v>
      </c>
      <c r="N127">
        <f t="shared" si="13"/>
        <v>412296.44343434338</v>
      </c>
      <c r="O127">
        <f t="shared" si="14"/>
        <v>31481.510101010095</v>
      </c>
      <c r="P127" t="e">
        <f t="shared" si="15"/>
        <v>#VALUE!</v>
      </c>
      <c r="Q127" t="e">
        <f t="shared" si="16"/>
        <v>#VALUE!</v>
      </c>
      <c r="R127" t="e">
        <f t="shared" si="17"/>
        <v>#VALUE!</v>
      </c>
      <c r="S127" t="e">
        <f t="shared" si="18"/>
        <v>#VALUE!</v>
      </c>
      <c r="T127" t="e">
        <f t="shared" si="19"/>
        <v>#VALUE!</v>
      </c>
      <c r="U127">
        <f t="shared" si="20"/>
        <v>12721.099999999999</v>
      </c>
      <c r="V127">
        <f t="shared" si="21"/>
        <v>35978.868686868678</v>
      </c>
      <c r="W127">
        <f t="shared" si="22"/>
        <v>33922.933333333327</v>
      </c>
      <c r="X127">
        <f t="shared" si="23"/>
        <v>32123.989898989897</v>
      </c>
      <c r="Y127">
        <f t="shared" si="24"/>
        <v>30839.030303030297</v>
      </c>
      <c r="Z127">
        <f t="shared" si="25"/>
        <v>23129.272727272724</v>
      </c>
      <c r="AA127">
        <f t="shared" si="26"/>
        <v>15419.515151515148</v>
      </c>
      <c r="AB127">
        <f t="shared" si="27"/>
        <v>40707.519999999997</v>
      </c>
      <c r="AC127">
        <f t="shared" si="28"/>
        <v>38163.299999999996</v>
      </c>
      <c r="AD127">
        <f t="shared" si="29"/>
        <v>21844.313131313127</v>
      </c>
      <c r="AE127">
        <f t="shared" si="30"/>
        <v>20238.113636363636</v>
      </c>
      <c r="AF127">
        <f t="shared" si="31"/>
        <v>53111.663299663298</v>
      </c>
      <c r="AG127">
        <f t="shared" si="32"/>
        <v>36345.999999999993</v>
      </c>
      <c r="AH127">
        <f t="shared" si="33"/>
        <v>36345.999999999993</v>
      </c>
      <c r="AI127">
        <f t="shared" si="34"/>
        <v>12721.099999999999</v>
      </c>
      <c r="AJ127">
        <f t="shared" si="35"/>
        <v>18172.999999999996</v>
      </c>
      <c r="AK127">
        <f t="shared" si="36"/>
        <v>27259.499999999996</v>
      </c>
    </row>
    <row r="128" spans="2:37">
      <c r="B128" t="s">
        <v>171</v>
      </c>
      <c r="C128">
        <f t="shared" si="2"/>
        <v>771356.94166666653</v>
      </c>
      <c r="D128">
        <f t="shared" si="3"/>
        <v>560986.86666666658</v>
      </c>
      <c r="E128">
        <f t="shared" si="4"/>
        <v>504888.18</v>
      </c>
      <c r="F128">
        <f t="shared" si="5"/>
        <v>0</v>
      </c>
      <c r="G128">
        <f t="shared" si="6"/>
        <v>677859.13055555557</v>
      </c>
      <c r="H128">
        <f t="shared" si="7"/>
        <v>444114.60277777776</v>
      </c>
      <c r="I128">
        <f t="shared" si="8"/>
        <v>458989.25454545452</v>
      </c>
      <c r="J128">
        <f t="shared" si="9"/>
        <v>589036.21</v>
      </c>
      <c r="K128">
        <f t="shared" si="10"/>
        <v>467489.05555555556</v>
      </c>
      <c r="L128">
        <f t="shared" si="11"/>
        <v>437132.62337662338</v>
      </c>
      <c r="M128">
        <f t="shared" si="12"/>
        <v>467489.05555555556</v>
      </c>
      <c r="N128">
        <f t="shared" si="13"/>
        <v>431929.60740740743</v>
      </c>
      <c r="O128">
        <f t="shared" si="14"/>
        <v>397365.69722222222</v>
      </c>
      <c r="P128">
        <f t="shared" si="15"/>
        <v>688483.88181818184</v>
      </c>
      <c r="Q128">
        <f t="shared" si="16"/>
        <v>336592.12</v>
      </c>
      <c r="R128">
        <f t="shared" si="17"/>
        <v>654484.67777777789</v>
      </c>
      <c r="S128">
        <f t="shared" si="18"/>
        <v>280493.43333333329</v>
      </c>
      <c r="T128">
        <f t="shared" si="19"/>
        <v>168296.06</v>
      </c>
      <c r="U128">
        <f t="shared" si="20"/>
        <v>93497.811111111107</v>
      </c>
      <c r="V128">
        <f t="shared" si="21"/>
        <v>467489.05555555556</v>
      </c>
      <c r="W128">
        <f t="shared" si="22"/>
        <v>514237.96111111104</v>
      </c>
      <c r="X128">
        <f t="shared" si="23"/>
        <v>366199.76018518518</v>
      </c>
      <c r="Y128">
        <f t="shared" si="24"/>
        <v>506446.47685185185</v>
      </c>
      <c r="Z128">
        <f t="shared" si="25"/>
        <v>459697.57129629632</v>
      </c>
      <c r="AA128">
        <f t="shared" si="26"/>
        <v>389574.21296296298</v>
      </c>
      <c r="AB128">
        <f t="shared" si="27"/>
        <v>607395.78018181806</v>
      </c>
      <c r="AC128">
        <f t="shared" si="28"/>
        <v>464372.46185185184</v>
      </c>
      <c r="AD128">
        <f t="shared" si="29"/>
        <v>553195.38240740751</v>
      </c>
      <c r="AE128">
        <f t="shared" si="30"/>
        <v>389574.21296296298</v>
      </c>
      <c r="AF128">
        <f t="shared" si="31"/>
        <v>607735.77222222218</v>
      </c>
      <c r="AG128">
        <f t="shared" si="32"/>
        <v>673184.24</v>
      </c>
      <c r="AH128">
        <f t="shared" si="33"/>
        <v>305992.83636363636</v>
      </c>
      <c r="AI128">
        <f t="shared" si="34"/>
        <v>84148.03</v>
      </c>
      <c r="AJ128">
        <f t="shared" si="35"/>
        <v>120211.47142857141</v>
      </c>
      <c r="AK128">
        <f t="shared" si="36"/>
        <v>560986.86666666658</v>
      </c>
    </row>
    <row r="129" spans="2:37">
      <c r="B129" t="s">
        <v>172</v>
      </c>
      <c r="C129">
        <f t="shared" si="2"/>
        <v>174710.6</v>
      </c>
      <c r="D129">
        <f t="shared" si="3"/>
        <v>152871.77499999999</v>
      </c>
      <c r="E129">
        <f t="shared" si="4"/>
        <v>21838.825000000001</v>
      </c>
      <c r="F129">
        <f t="shared" si="5"/>
        <v>21838.825000000001</v>
      </c>
      <c r="G129">
        <f t="shared" si="6"/>
        <v>98826.197979797973</v>
      </c>
      <c r="H129">
        <f t="shared" si="7"/>
        <v>88237.676767676763</v>
      </c>
      <c r="I129">
        <f t="shared" si="8"/>
        <v>69884.240000000005</v>
      </c>
      <c r="J129">
        <f t="shared" si="9"/>
        <v>58236.866666666661</v>
      </c>
      <c r="K129">
        <f t="shared" si="10"/>
        <v>152871.77499999999</v>
      </c>
      <c r="L129">
        <f t="shared" si="11"/>
        <v>139768.48000000001</v>
      </c>
      <c r="M129">
        <f t="shared" si="12"/>
        <v>98826.197979797973</v>
      </c>
      <c r="N129">
        <f t="shared" si="13"/>
        <v>681551.26363636355</v>
      </c>
      <c r="O129">
        <f t="shared" si="14"/>
        <v>118238.48686868686</v>
      </c>
      <c r="P129">
        <f t="shared" si="15"/>
        <v>174710.6</v>
      </c>
      <c r="Q129">
        <f t="shared" si="16"/>
        <v>77649.155555555553</v>
      </c>
      <c r="R129">
        <f t="shared" si="17"/>
        <v>174710.6</v>
      </c>
      <c r="S129">
        <f t="shared" si="18"/>
        <v>97061.444444444453</v>
      </c>
      <c r="T129">
        <f t="shared" si="19"/>
        <v>135886.02222222224</v>
      </c>
      <c r="U129">
        <f t="shared" si="20"/>
        <v>19412.288888888888</v>
      </c>
      <c r="V129">
        <f t="shared" si="21"/>
        <v>120003.24040404039</v>
      </c>
      <c r="W129">
        <f t="shared" si="22"/>
        <v>146474.54343434342</v>
      </c>
      <c r="X129">
        <f t="shared" si="23"/>
        <v>130591.76161616163</v>
      </c>
      <c r="Y129">
        <f t="shared" si="24"/>
        <v>165886.83232323229</v>
      </c>
      <c r="Z129">
        <f t="shared" si="25"/>
        <v>134121.26868686869</v>
      </c>
      <c r="AA129">
        <f t="shared" si="26"/>
        <v>25235.975555555549</v>
      </c>
      <c r="AB129">
        <f t="shared" si="27"/>
        <v>139283.17277777777</v>
      </c>
      <c r="AC129">
        <f t="shared" si="28"/>
        <v>140827.33212121209</v>
      </c>
      <c r="AD129">
        <f t="shared" si="29"/>
        <v>144709.78989898993</v>
      </c>
      <c r="AE129">
        <f t="shared" si="30"/>
        <v>90840.688232323242</v>
      </c>
      <c r="AF129">
        <f t="shared" si="31"/>
        <v>165063.28067340067</v>
      </c>
      <c r="AG129">
        <f t="shared" si="32"/>
        <v>142945.03636363638</v>
      </c>
      <c r="AH129">
        <f t="shared" si="33"/>
        <v>15882.78181818182</v>
      </c>
      <c r="AI129">
        <f t="shared" si="34"/>
        <v>31765.56363636364</v>
      </c>
      <c r="AJ129">
        <f t="shared" si="35"/>
        <v>31765.56363636364</v>
      </c>
      <c r="AK129">
        <f t="shared" si="36"/>
        <v>127062.25454545456</v>
      </c>
    </row>
    <row r="130" spans="2:37">
      <c r="B130" t="s">
        <v>173</v>
      </c>
      <c r="C130">
        <f t="shared" si="2"/>
        <v>451287.5</v>
      </c>
      <c r="D130">
        <f t="shared" si="3"/>
        <v>413680.20833333331</v>
      </c>
      <c r="E130">
        <f t="shared" si="4"/>
        <v>410261.36363636365</v>
      </c>
      <c r="F130">
        <f t="shared" si="5"/>
        <v>263251.04166666669</v>
      </c>
      <c r="G130">
        <f t="shared" si="6"/>
        <v>189000.74786324787</v>
      </c>
      <c r="H130">
        <f t="shared" si="7"/>
        <v>365327.97619047621</v>
      </c>
      <c r="I130">
        <f t="shared" si="8"/>
        <v>347144.23076923081</v>
      </c>
      <c r="J130">
        <f t="shared" si="9"/>
        <v>347144.23076923081</v>
      </c>
      <c r="K130">
        <f t="shared" si="10"/>
        <v>312429.80769230769</v>
      </c>
      <c r="L130">
        <f t="shared" si="11"/>
        <v>256638.7706043956</v>
      </c>
      <c r="M130">
        <f t="shared" si="12"/>
        <v>227572.32905982906</v>
      </c>
      <c r="N130">
        <f t="shared" si="13"/>
        <v>489226.39206349204</v>
      </c>
      <c r="O130">
        <f t="shared" si="14"/>
        <v>273858.2264957265</v>
      </c>
      <c r="P130">
        <f t="shared" si="15"/>
        <v>338465.625</v>
      </c>
      <c r="Q130">
        <f t="shared" si="16"/>
        <v>347144.23076923081</v>
      </c>
      <c r="R130">
        <f t="shared" si="17"/>
        <v>347144.23076923081</v>
      </c>
      <c r="S130">
        <f t="shared" si="18"/>
        <v>225643.75</v>
      </c>
      <c r="T130">
        <f t="shared" si="19"/>
        <v>277715.38461538462</v>
      </c>
      <c r="U130">
        <f t="shared" si="20"/>
        <v>164104.54545454547</v>
      </c>
      <c r="V130">
        <f t="shared" si="21"/>
        <v>325929.86111111107</v>
      </c>
      <c r="W130">
        <f t="shared" si="22"/>
        <v>257878.57142857145</v>
      </c>
      <c r="X130">
        <f t="shared" si="23"/>
        <v>254296.92460317456</v>
      </c>
      <c r="Y130">
        <f t="shared" si="24"/>
        <v>125357.63888888889</v>
      </c>
      <c r="Z130">
        <f t="shared" si="25"/>
        <v>261460.21825396825</v>
      </c>
      <c r="AA130">
        <f t="shared" si="26"/>
        <v>268623.51190476189</v>
      </c>
      <c r="AB130">
        <f t="shared" si="27"/>
        <v>415994.50320512825</v>
      </c>
      <c r="AC130">
        <f t="shared" si="28"/>
        <v>347401.37464387465</v>
      </c>
      <c r="AD130">
        <f t="shared" si="29"/>
        <v>279368.45238095237</v>
      </c>
      <c r="AE130">
        <f t="shared" si="30"/>
        <v>139684.22619047618</v>
      </c>
      <c r="AF130">
        <f t="shared" si="31"/>
        <v>345031.97751322744</v>
      </c>
      <c r="AG130">
        <f t="shared" si="32"/>
        <v>150429.16666666666</v>
      </c>
      <c r="AH130">
        <f t="shared" si="33"/>
        <v>37607.291666666664</v>
      </c>
      <c r="AI130">
        <f t="shared" si="34"/>
        <v>0</v>
      </c>
      <c r="AJ130">
        <f t="shared" si="35"/>
        <v>82052.272727272735</v>
      </c>
      <c r="AK130">
        <f t="shared" si="36"/>
        <v>413680.20833333331</v>
      </c>
    </row>
    <row r="131" spans="2:37">
      <c r="B131" t="s">
        <v>215</v>
      </c>
      <c r="C131">
        <f t="shared" si="2"/>
        <v>4365266.5</v>
      </c>
      <c r="D131">
        <f t="shared" si="3"/>
        <v>3395207.277777778</v>
      </c>
      <c r="E131">
        <f t="shared" si="4"/>
        <v>2619159.9</v>
      </c>
      <c r="F131">
        <f t="shared" si="5"/>
        <v>2728291.5625</v>
      </c>
      <c r="G131">
        <f t="shared" si="6"/>
        <v>2869758.5324074076</v>
      </c>
      <c r="H131">
        <f t="shared" si="7"/>
        <v>2425148.0555555555</v>
      </c>
      <c r="I131">
        <f t="shared" si="8"/>
        <v>727544.41666666663</v>
      </c>
      <c r="J131">
        <f t="shared" si="9"/>
        <v>2619159.9</v>
      </c>
      <c r="K131">
        <f t="shared" si="10"/>
        <v>2494438</v>
      </c>
      <c r="L131">
        <f t="shared" si="11"/>
        <v>3296221.6428571427</v>
      </c>
      <c r="M131">
        <f t="shared" si="12"/>
        <v>1366901.6313131314</v>
      </c>
      <c r="N131">
        <f t="shared" si="13"/>
        <v>339373.26296296297</v>
      </c>
      <c r="O131">
        <f t="shared" si="14"/>
        <v>1719650.4393939397</v>
      </c>
      <c r="P131">
        <f t="shared" si="15"/>
        <v>2910177.6666666665</v>
      </c>
      <c r="Q131">
        <f t="shared" si="16"/>
        <v>3741657</v>
      </c>
      <c r="R131">
        <f t="shared" si="17"/>
        <v>2728291.5625</v>
      </c>
      <c r="S131">
        <f t="shared" si="18"/>
        <v>1455088.8333333333</v>
      </c>
      <c r="T131">
        <f t="shared" si="19"/>
        <v>3118047.5</v>
      </c>
      <c r="U131">
        <f t="shared" si="20"/>
        <v>1455088.8333333333</v>
      </c>
      <c r="V131">
        <f t="shared" si="21"/>
        <v>1818861.0416666665</v>
      </c>
      <c r="W131">
        <f t="shared" si="22"/>
        <v>1414669.6990740739</v>
      </c>
      <c r="X131">
        <f t="shared" si="23"/>
        <v>1410995.2323232323</v>
      </c>
      <c r="Y131">
        <f t="shared" si="24"/>
        <v>2384728.9212962966</v>
      </c>
      <c r="Z131">
        <f t="shared" si="25"/>
        <v>1818861.0416666665</v>
      </c>
      <c r="AA131">
        <f t="shared" si="26"/>
        <v>1495507.9675925924</v>
      </c>
      <c r="AB131">
        <f t="shared" si="27"/>
        <v>2837423.2250000001</v>
      </c>
      <c r="AC131">
        <f t="shared" si="28"/>
        <v>2590058.1233333335</v>
      </c>
      <c r="AD131">
        <f t="shared" si="29"/>
        <v>1697603.6388888888</v>
      </c>
      <c r="AE131">
        <f t="shared" si="30"/>
        <v>939744.87152777764</v>
      </c>
      <c r="AF131">
        <f t="shared" si="31"/>
        <v>2937123.7561728396</v>
      </c>
      <c r="AG131">
        <f t="shared" si="32"/>
        <v>2619159.9</v>
      </c>
      <c r="AH131">
        <f t="shared" si="33"/>
        <v>0</v>
      </c>
      <c r="AI131">
        <f t="shared" si="34"/>
        <v>0</v>
      </c>
      <c r="AJ131">
        <f t="shared" si="35"/>
        <v>2425148.0555555555</v>
      </c>
      <c r="AK131">
        <f t="shared" si="36"/>
        <v>1455088.8333333333</v>
      </c>
    </row>
    <row r="132" spans="2:37">
      <c r="B132" t="s">
        <v>216</v>
      </c>
      <c r="C132">
        <f t="shared" si="2"/>
        <v>3783337.0181818185</v>
      </c>
      <c r="D132">
        <f t="shared" si="3"/>
        <v>3641461.88</v>
      </c>
      <c r="E132">
        <f t="shared" si="4"/>
        <v>4681879.5599999996</v>
      </c>
      <c r="F132">
        <f t="shared" si="5"/>
        <v>2080835.3599999999</v>
      </c>
      <c r="G132">
        <f t="shared" si="6"/>
        <v>3023435.9931623931</v>
      </c>
      <c r="H132">
        <f t="shared" si="7"/>
        <v>2712199.9350427347</v>
      </c>
      <c r="I132">
        <f t="shared" si="8"/>
        <v>4335073.666666667</v>
      </c>
      <c r="J132">
        <f t="shared" si="9"/>
        <v>2000803.230769231</v>
      </c>
      <c r="K132">
        <f t="shared" si="10"/>
        <v>2400963.8769230768</v>
      </c>
      <c r="L132">
        <f t="shared" si="11"/>
        <v>1824108.9194805194</v>
      </c>
      <c r="M132">
        <f t="shared" si="12"/>
        <v>2489888.4649572647</v>
      </c>
      <c r="N132">
        <f t="shared" si="13"/>
        <v>384464.81538461539</v>
      </c>
      <c r="O132">
        <f t="shared" si="14"/>
        <v>1645104.8786324786</v>
      </c>
      <c r="P132">
        <f t="shared" si="15"/>
        <v>1418751.3818181816</v>
      </c>
      <c r="Q132">
        <f t="shared" si="16"/>
        <v>1040417.6799999999</v>
      </c>
      <c r="R132">
        <f t="shared" si="17"/>
        <v>0</v>
      </c>
      <c r="S132">
        <f t="shared" si="18"/>
        <v>945834.25454545463</v>
      </c>
      <c r="T132">
        <f t="shared" si="19"/>
        <v>1040417.6799999999</v>
      </c>
      <c r="U132">
        <f t="shared" si="20"/>
        <v>1418751.3818181816</v>
      </c>
      <c r="V132">
        <f t="shared" si="21"/>
        <v>2756662.2290598289</v>
      </c>
      <c r="W132">
        <f t="shared" si="22"/>
        <v>3112360.581196581</v>
      </c>
      <c r="X132">
        <f t="shared" si="23"/>
        <v>2356501.5829059826</v>
      </c>
      <c r="Y132">
        <f t="shared" si="24"/>
        <v>3949733.7851851848</v>
      </c>
      <c r="Z132">
        <f t="shared" si="25"/>
        <v>2667737.6410256405</v>
      </c>
      <c r="AA132">
        <f t="shared" si="26"/>
        <v>1734029.4666666663</v>
      </c>
      <c r="AB132">
        <f t="shared" si="27"/>
        <v>1607918.2327272729</v>
      </c>
      <c r="AC132">
        <f t="shared" si="28"/>
        <v>2670084.262098765</v>
      </c>
      <c r="AD132">
        <f t="shared" si="29"/>
        <v>2356501.5829059826</v>
      </c>
      <c r="AE132">
        <f t="shared" si="30"/>
        <v>1956340.936752137</v>
      </c>
      <c r="AF132">
        <f t="shared" si="31"/>
        <v>3230926.6985754981</v>
      </c>
      <c r="AG132">
        <f t="shared" si="32"/>
        <v>1891668.5090909093</v>
      </c>
      <c r="AH132">
        <f t="shared" si="33"/>
        <v>650261.04999999993</v>
      </c>
      <c r="AI132">
        <f t="shared" si="34"/>
        <v>520208.83999999997</v>
      </c>
      <c r="AJ132">
        <f t="shared" si="35"/>
        <v>520208.83999999997</v>
      </c>
      <c r="AK132">
        <f t="shared" si="36"/>
        <v>3121253.04</v>
      </c>
    </row>
    <row r="133" spans="2:37">
      <c r="B133" t="s">
        <v>183</v>
      </c>
      <c r="C133">
        <f t="shared" si="2"/>
        <v>47887.818181818177</v>
      </c>
      <c r="D133">
        <f t="shared" si="3"/>
        <v>52676.6</v>
      </c>
      <c r="E133">
        <f t="shared" si="4"/>
        <v>43897.166666666672</v>
      </c>
      <c r="F133">
        <f t="shared" si="5"/>
        <v>57465.381818181806</v>
      </c>
      <c r="G133">
        <f t="shared" si="6"/>
        <v>43221.825641025644</v>
      </c>
      <c r="H133">
        <f t="shared" si="7"/>
        <v>45923.189743589741</v>
      </c>
      <c r="I133">
        <f t="shared" si="8"/>
        <v>16208.184615384615</v>
      </c>
      <c r="J133">
        <f t="shared" si="9"/>
        <v>24312.276923076923</v>
      </c>
      <c r="K133">
        <f t="shared" si="10"/>
        <v>47887.818181818177</v>
      </c>
      <c r="L133">
        <f t="shared" si="11"/>
        <v>58061.78687978688</v>
      </c>
      <c r="M133">
        <f t="shared" si="12"/>
        <v>43479.098412698411</v>
      </c>
      <c r="N133">
        <f t="shared" si="13"/>
        <v>327032.41703703703</v>
      </c>
      <c r="O133">
        <f t="shared" si="14"/>
        <v>29264.777777777777</v>
      </c>
      <c r="P133">
        <f t="shared" si="15"/>
        <v>47887.818181818177</v>
      </c>
      <c r="Q133">
        <f t="shared" si="16"/>
        <v>61456.033333333333</v>
      </c>
      <c r="R133">
        <f t="shared" si="17"/>
        <v>39507.449999999997</v>
      </c>
      <c r="S133">
        <f t="shared" si="18"/>
        <v>38310.254545454547</v>
      </c>
      <c r="T133">
        <f t="shared" si="19"/>
        <v>10535.32</v>
      </c>
      <c r="U133">
        <f t="shared" si="20"/>
        <v>19155.127272727274</v>
      </c>
      <c r="V133">
        <f t="shared" si="21"/>
        <v>35117.733333333323</v>
      </c>
      <c r="W133">
        <f t="shared" si="22"/>
        <v>26533.398518518516</v>
      </c>
      <c r="X133">
        <f t="shared" si="23"/>
        <v>32609.323809523805</v>
      </c>
      <c r="Y133">
        <f t="shared" si="24"/>
        <v>79432.96825396824</v>
      </c>
      <c r="Z133">
        <f t="shared" si="25"/>
        <v>66054.78412698413</v>
      </c>
      <c r="AA133">
        <f t="shared" si="26"/>
        <v>25920.231746031746</v>
      </c>
      <c r="AB133">
        <f t="shared" si="27"/>
        <v>76288.978041958035</v>
      </c>
      <c r="AC133">
        <f t="shared" si="28"/>
        <v>64787.715726495713</v>
      </c>
      <c r="AD133">
        <f t="shared" si="29"/>
        <v>32776.551111111105</v>
      </c>
      <c r="AE133">
        <f t="shared" si="30"/>
        <v>32776.551111111112</v>
      </c>
      <c r="AF133">
        <f t="shared" si="31"/>
        <v>60610.60641975308</v>
      </c>
      <c r="AG133">
        <f t="shared" si="32"/>
        <v>17558.866666666661</v>
      </c>
      <c r="AH133">
        <f t="shared" si="33"/>
        <v>9577.5636363636368</v>
      </c>
      <c r="AI133">
        <f t="shared" si="34"/>
        <v>26338.3</v>
      </c>
      <c r="AJ133">
        <f t="shared" si="35"/>
        <v>64832.738461538458</v>
      </c>
      <c r="AK133">
        <f t="shared" si="36"/>
        <v>10535.32</v>
      </c>
    </row>
    <row r="134" spans="2:37">
      <c r="B134" t="s">
        <v>184</v>
      </c>
      <c r="C134">
        <f t="shared" si="2"/>
        <v>122510.76315789473</v>
      </c>
      <c r="D134">
        <f t="shared" si="3"/>
        <v>95224.274999999994</v>
      </c>
      <c r="E134">
        <f t="shared" si="4"/>
        <v>35268.249999999993</v>
      </c>
      <c r="F134">
        <f t="shared" si="5"/>
        <v>44549.368421052626</v>
      </c>
      <c r="G134">
        <f t="shared" si="6"/>
        <v>51974.263157894733</v>
      </c>
      <c r="H134">
        <f t="shared" si="7"/>
        <v>115321.57936507936</v>
      </c>
      <c r="I134">
        <f t="shared" si="8"/>
        <v>100766.42857142855</v>
      </c>
      <c r="J134">
        <f t="shared" si="9"/>
        <v>60459.85714285713</v>
      </c>
      <c r="K134">
        <f t="shared" si="10"/>
        <v>110843.07142857143</v>
      </c>
      <c r="L134">
        <f t="shared" si="11"/>
        <v>38817.804269602573</v>
      </c>
      <c r="M134">
        <f t="shared" si="12"/>
        <v>92929.039682539675</v>
      </c>
      <c r="N134">
        <f t="shared" si="13"/>
        <v>352595.59788359783</v>
      </c>
      <c r="O134">
        <f t="shared" si="14"/>
        <v>68297.246031746021</v>
      </c>
      <c r="P134">
        <f t="shared" si="15"/>
        <v>63482.849999999991</v>
      </c>
      <c r="Q134">
        <f t="shared" si="16"/>
        <v>105804.74999999999</v>
      </c>
      <c r="R134">
        <f t="shared" si="17"/>
        <v>148126.65</v>
      </c>
      <c r="S134">
        <f t="shared" si="18"/>
        <v>52902.374999999993</v>
      </c>
      <c r="T134">
        <f t="shared" si="19"/>
        <v>22274.684210526313</v>
      </c>
      <c r="U134">
        <f t="shared" si="20"/>
        <v>42321.899999999994</v>
      </c>
      <c r="V134">
        <f t="shared" si="21"/>
        <v>82852.39682539682</v>
      </c>
      <c r="W134">
        <f t="shared" si="22"/>
        <v>51502.841269841265</v>
      </c>
      <c r="X134">
        <f t="shared" si="23"/>
        <v>35828.063492063484</v>
      </c>
      <c r="Y134">
        <f t="shared" si="24"/>
        <v>184738.45238095237</v>
      </c>
      <c r="Z134">
        <f t="shared" si="25"/>
        <v>103005.68253968253</v>
      </c>
      <c r="AA134">
        <f t="shared" si="26"/>
        <v>90689.785714285696</v>
      </c>
      <c r="AB134">
        <f t="shared" si="27"/>
        <v>36196.361842105267</v>
      </c>
      <c r="AC134">
        <f t="shared" si="28"/>
        <v>134355.23809523808</v>
      </c>
      <c r="AD134">
        <f t="shared" si="29"/>
        <v>47584.146825396812</v>
      </c>
      <c r="AE134">
        <f t="shared" si="30"/>
        <v>66057.992063492056</v>
      </c>
      <c r="AF134">
        <f t="shared" si="31"/>
        <v>95812.079166666648</v>
      </c>
      <c r="AG134">
        <f t="shared" si="32"/>
        <v>60459.85714285713</v>
      </c>
      <c r="AH134">
        <f t="shared" si="33"/>
        <v>10580.474999999999</v>
      </c>
      <c r="AI134">
        <f t="shared" si="34"/>
        <v>0</v>
      </c>
      <c r="AJ134">
        <f t="shared" si="35"/>
        <v>42321.899999999994</v>
      </c>
      <c r="AK134">
        <f t="shared" si="36"/>
        <v>50383.214285714275</v>
      </c>
    </row>
    <row r="135" spans="2:37">
      <c r="B135" t="s">
        <v>185</v>
      </c>
      <c r="C135">
        <f t="shared" si="2"/>
        <v>624967.05000000005</v>
      </c>
      <c r="D135">
        <f t="shared" si="3"/>
        <v>555526.2666666666</v>
      </c>
      <c r="E135">
        <f t="shared" si="4"/>
        <v>378767.90909090912</v>
      </c>
      <c r="F135">
        <f t="shared" si="5"/>
        <v>166657.88</v>
      </c>
      <c r="G135">
        <f t="shared" si="6"/>
        <v>262331.84814814816</v>
      </c>
      <c r="H135">
        <f t="shared" si="7"/>
        <v>540094.98148148146</v>
      </c>
      <c r="I135">
        <f t="shared" si="8"/>
        <v>277763.1333333333</v>
      </c>
      <c r="J135">
        <f t="shared" si="9"/>
        <v>138881.56666666665</v>
      </c>
      <c r="K135">
        <f t="shared" si="10"/>
        <v>416644.7</v>
      </c>
      <c r="L135">
        <f t="shared" si="11"/>
        <v>654727.38571428566</v>
      </c>
      <c r="M135">
        <f t="shared" si="12"/>
        <v>439791.62777777779</v>
      </c>
      <c r="N135">
        <f t="shared" si="13"/>
        <v>459476.1384920635</v>
      </c>
      <c r="O135">
        <f t="shared" si="14"/>
        <v>340590.50873015873</v>
      </c>
      <c r="P135">
        <f t="shared" si="15"/>
        <v>416644.7</v>
      </c>
      <c r="Q135">
        <f t="shared" si="16"/>
        <v>312483.52500000002</v>
      </c>
      <c r="R135">
        <f t="shared" si="17"/>
        <v>499973.64</v>
      </c>
      <c r="S135">
        <f t="shared" si="18"/>
        <v>151507.16363636366</v>
      </c>
      <c r="T135">
        <f t="shared" si="19"/>
        <v>92587.711111111115</v>
      </c>
      <c r="U135">
        <f t="shared" si="20"/>
        <v>277763.1333333333</v>
      </c>
      <c r="V135">
        <f t="shared" si="21"/>
        <v>330229.50296296296</v>
      </c>
      <c r="W135">
        <f t="shared" si="22"/>
        <v>317884.47481481486</v>
      </c>
      <c r="X135">
        <f t="shared" si="23"/>
        <v>281069.83730158728</v>
      </c>
      <c r="Y135">
        <f t="shared" si="24"/>
        <v>724168.16904761898</v>
      </c>
      <c r="Z135">
        <f t="shared" si="25"/>
        <v>540094.98148148146</v>
      </c>
      <c r="AA135">
        <f t="shared" si="26"/>
        <v>339488.27407407406</v>
      </c>
      <c r="AB135">
        <f t="shared" si="27"/>
        <v>717133.90787878807</v>
      </c>
      <c r="AC135">
        <f t="shared" si="28"/>
        <v>544581.92440455849</v>
      </c>
      <c r="AD135">
        <f t="shared" si="29"/>
        <v>163571.62296296298</v>
      </c>
      <c r="AE135">
        <f t="shared" si="30"/>
        <v>209369.47292328041</v>
      </c>
      <c r="AF135">
        <f t="shared" si="31"/>
        <v>579701.94679012347</v>
      </c>
      <c r="AG135">
        <f t="shared" si="32"/>
        <v>486085.4833333334</v>
      </c>
      <c r="AH135">
        <f t="shared" si="33"/>
        <v>384595.10769230768</v>
      </c>
      <c r="AI135">
        <f t="shared" si="34"/>
        <v>303014.32727272733</v>
      </c>
      <c r="AJ135">
        <f t="shared" si="35"/>
        <v>530275.07272727275</v>
      </c>
      <c r="AK135">
        <f t="shared" si="36"/>
        <v>208322.35</v>
      </c>
    </row>
    <row r="136" spans="2:37">
      <c r="B136" t="s">
        <v>186</v>
      </c>
      <c r="C136">
        <f t="shared" si="2"/>
        <v>1979658.0363636364</v>
      </c>
      <c r="D136">
        <f t="shared" si="3"/>
        <v>2722029.8</v>
      </c>
      <c r="E136">
        <f t="shared" si="4"/>
        <v>989829.01818181819</v>
      </c>
      <c r="F136">
        <f t="shared" si="5"/>
        <v>1484743.5272727271</v>
      </c>
      <c r="G136">
        <f t="shared" si="6"/>
        <v>2117134.2888888884</v>
      </c>
      <c r="H136">
        <f t="shared" si="7"/>
        <v>1646660.0024691357</v>
      </c>
      <c r="I136">
        <f t="shared" si="8"/>
        <v>1088811.92</v>
      </c>
      <c r="J136">
        <f t="shared" si="9"/>
        <v>2117134.2888888889</v>
      </c>
      <c r="K136">
        <f t="shared" si="10"/>
        <v>2117134.2888888889</v>
      </c>
      <c r="L136">
        <f t="shared" si="11"/>
        <v>1807888.2571095568</v>
      </c>
      <c r="M136">
        <f t="shared" si="12"/>
        <v>1209791.0222222221</v>
      </c>
      <c r="N136">
        <f t="shared" si="13"/>
        <v>563051.09537037031</v>
      </c>
      <c r="O136">
        <f t="shared" si="14"/>
        <v>1869677.034343434</v>
      </c>
      <c r="P136">
        <f t="shared" si="15"/>
        <v>2041522.3499999999</v>
      </c>
      <c r="Q136">
        <f t="shared" si="16"/>
        <v>1633217.88</v>
      </c>
      <c r="R136">
        <f t="shared" si="17"/>
        <v>1633217.88</v>
      </c>
      <c r="S136">
        <f t="shared" si="18"/>
        <v>1633217.88</v>
      </c>
      <c r="T136">
        <f t="shared" si="19"/>
        <v>1814686.533333333</v>
      </c>
      <c r="U136">
        <f t="shared" si="20"/>
        <v>1701268.625</v>
      </c>
      <c r="V136">
        <f t="shared" si="21"/>
        <v>1649715.03030303</v>
      </c>
      <c r="W136">
        <f t="shared" si="22"/>
        <v>1209791.0222222221</v>
      </c>
      <c r="X136">
        <f t="shared" si="23"/>
        <v>1277001.6345679013</v>
      </c>
      <c r="Y136">
        <f t="shared" si="24"/>
        <v>1905420.8599999999</v>
      </c>
      <c r="Z136">
        <f t="shared" si="25"/>
        <v>1344212.2469135802</v>
      </c>
      <c r="AA136">
        <f t="shared" si="26"/>
        <v>840132.65432098752</v>
      </c>
      <c r="AB136">
        <f t="shared" si="27"/>
        <v>1880675.1345454545</v>
      </c>
      <c r="AC136">
        <f t="shared" si="28"/>
        <v>1298445.5799404299</v>
      </c>
      <c r="AD136">
        <f t="shared" si="29"/>
        <v>1558769.2017094018</v>
      </c>
      <c r="AE136">
        <f t="shared" si="30"/>
        <v>1080334.2177609426</v>
      </c>
      <c r="AF136">
        <f t="shared" si="31"/>
        <v>1637964.9232495895</v>
      </c>
      <c r="AG136">
        <f t="shared" si="32"/>
        <v>1814686.533333333</v>
      </c>
      <c r="AH136">
        <f t="shared" si="33"/>
        <v>907343.26666666649</v>
      </c>
      <c r="AI136">
        <f t="shared" si="34"/>
        <v>340253.72499999998</v>
      </c>
      <c r="AJ136">
        <f t="shared" si="35"/>
        <v>1361014.9</v>
      </c>
      <c r="AK136">
        <f t="shared" si="36"/>
        <v>1905420.8599999999</v>
      </c>
    </row>
    <row r="137" spans="2:37">
      <c r="B137" t="s">
        <v>187</v>
      </c>
      <c r="C137">
        <f t="shared" si="2"/>
        <v>90179.12</v>
      </c>
      <c r="D137">
        <f t="shared" si="3"/>
        <v>90179.12</v>
      </c>
      <c r="E137">
        <f t="shared" si="4"/>
        <v>30059.706666666669</v>
      </c>
      <c r="F137">
        <f t="shared" si="5"/>
        <v>32206.82857142857</v>
      </c>
      <c r="G137">
        <f t="shared" si="6"/>
        <v>103777.55873015874</v>
      </c>
      <c r="H137">
        <f t="shared" si="7"/>
        <v>246322.59629629631</v>
      </c>
      <c r="I137">
        <f t="shared" si="8"/>
        <v>34684.276923076926</v>
      </c>
      <c r="J137">
        <f t="shared" si="9"/>
        <v>0</v>
      </c>
      <c r="K137">
        <f t="shared" si="10"/>
        <v>69368.553846153853</v>
      </c>
      <c r="L137">
        <f t="shared" si="11"/>
        <v>46846.296103896115</v>
      </c>
      <c r="M137">
        <f t="shared" si="12"/>
        <v>221869.2634920635</v>
      </c>
      <c r="N137">
        <f t="shared" si="13"/>
        <v>138834.51666666663</v>
      </c>
      <c r="O137">
        <f t="shared" si="14"/>
        <v>85884.876190476192</v>
      </c>
      <c r="P137">
        <f t="shared" si="15"/>
        <v>37574.633333333331</v>
      </c>
      <c r="Q137">
        <f t="shared" si="16"/>
        <v>112723.90000000001</v>
      </c>
      <c r="R137">
        <f t="shared" si="17"/>
        <v>34684.276923076926</v>
      </c>
      <c r="S137">
        <f t="shared" si="18"/>
        <v>0</v>
      </c>
      <c r="T137">
        <f t="shared" si="19"/>
        <v>204952.54545454544</v>
      </c>
      <c r="U137">
        <f t="shared" si="20"/>
        <v>0</v>
      </c>
      <c r="V137">
        <f t="shared" si="21"/>
        <v>156978.46814814815</v>
      </c>
      <c r="W137">
        <f t="shared" si="22"/>
        <v>153877.06984126981</v>
      </c>
      <c r="X137">
        <f t="shared" si="23"/>
        <v>80159.217777777783</v>
      </c>
      <c r="Y137">
        <f t="shared" si="24"/>
        <v>309706.06868686865</v>
      </c>
      <c r="Z137">
        <f t="shared" si="25"/>
        <v>242789.93846153843</v>
      </c>
      <c r="AA137">
        <f t="shared" si="26"/>
        <v>34684.276923076919</v>
      </c>
      <c r="AB137">
        <f t="shared" si="27"/>
        <v>237744.95272727273</v>
      </c>
      <c r="AC137">
        <f t="shared" si="28"/>
        <v>382297.80786324787</v>
      </c>
      <c r="AD137">
        <f t="shared" si="29"/>
        <v>120238.82666666666</v>
      </c>
      <c r="AE137">
        <f t="shared" si="30"/>
        <v>92564.81100529102</v>
      </c>
      <c r="AF137">
        <f t="shared" si="31"/>
        <v>211849.36126984129</v>
      </c>
      <c r="AG137">
        <f t="shared" si="32"/>
        <v>75149.266666666663</v>
      </c>
      <c r="AH137">
        <f t="shared" si="33"/>
        <v>37574.633333333331</v>
      </c>
      <c r="AI137">
        <f t="shared" si="34"/>
        <v>0</v>
      </c>
      <c r="AJ137">
        <f t="shared" si="35"/>
        <v>277474.21538461541</v>
      </c>
      <c r="AK137">
        <f t="shared" si="36"/>
        <v>0</v>
      </c>
    </row>
    <row r="138" spans="2:37">
      <c r="B138" s="193" t="s">
        <v>188</v>
      </c>
      <c r="C138">
        <f t="shared" si="2"/>
        <v>862248.2</v>
      </c>
      <c r="D138">
        <f t="shared" si="3"/>
        <v>0</v>
      </c>
      <c r="E138">
        <f t="shared" si="4"/>
        <v>431124.1</v>
      </c>
      <c r="F138">
        <f t="shared" si="5"/>
        <v>431124.1</v>
      </c>
      <c r="G138">
        <f t="shared" si="6"/>
        <v>596122.21234567894</v>
      </c>
      <c r="H138">
        <f t="shared" si="7"/>
        <v>1213534.5037037039</v>
      </c>
      <c r="I138">
        <f t="shared" si="8"/>
        <v>574832.1333333333</v>
      </c>
      <c r="J138">
        <f t="shared" si="9"/>
        <v>1379597.12</v>
      </c>
      <c r="K138">
        <f t="shared" si="10"/>
        <v>862248.2</v>
      </c>
      <c r="L138">
        <f t="shared" si="11"/>
        <v>1049752.9673015871</v>
      </c>
      <c r="M138">
        <f t="shared" si="12"/>
        <v>1801140.6844444445</v>
      </c>
      <c r="N138">
        <f t="shared" si="13"/>
        <v>444270.45333333331</v>
      </c>
      <c r="O138">
        <f t="shared" si="14"/>
        <v>919731.41333333321</v>
      </c>
      <c r="P138">
        <f t="shared" si="15"/>
        <v>1149664.2666666666</v>
      </c>
      <c r="Q138">
        <f t="shared" si="16"/>
        <v>1149664.2666666666</v>
      </c>
      <c r="R138">
        <f t="shared" si="17"/>
        <v>1724496.4</v>
      </c>
      <c r="S138">
        <f t="shared" si="18"/>
        <v>574832.1333333333</v>
      </c>
      <c r="T138">
        <f t="shared" si="19"/>
        <v>689798.56</v>
      </c>
      <c r="U138">
        <f t="shared" si="20"/>
        <v>0</v>
      </c>
      <c r="V138">
        <f t="shared" si="21"/>
        <v>1192244.4246913579</v>
      </c>
      <c r="W138">
        <f t="shared" si="22"/>
        <v>510961.89629629639</v>
      </c>
      <c r="X138">
        <f t="shared" si="23"/>
        <v>596122.21234567894</v>
      </c>
      <c r="Y138">
        <f t="shared" si="24"/>
        <v>1873526.9530864197</v>
      </c>
      <c r="Z138">
        <f t="shared" si="25"/>
        <v>2874160.6666666665</v>
      </c>
      <c r="AA138">
        <f t="shared" si="26"/>
        <v>2155620.5</v>
      </c>
      <c r="AB138">
        <f t="shared" si="27"/>
        <v>1231783.1428571427</v>
      </c>
      <c r="AC138">
        <f t="shared" si="28"/>
        <v>2539906.4261728395</v>
      </c>
      <c r="AD138">
        <f t="shared" si="29"/>
        <v>574832.1333333333</v>
      </c>
      <c r="AE138">
        <f t="shared" si="30"/>
        <v>1572576.479047619</v>
      </c>
      <c r="AF138">
        <f t="shared" si="31"/>
        <v>1714915.8644444444</v>
      </c>
      <c r="AG138">
        <f t="shared" si="32"/>
        <v>766442.8444444444</v>
      </c>
      <c r="AH138">
        <f t="shared" si="33"/>
        <v>1293372.3</v>
      </c>
      <c r="AI138">
        <f t="shared" si="34"/>
        <v>0</v>
      </c>
      <c r="AJ138">
        <f t="shared" si="35"/>
        <v>1724496.4</v>
      </c>
      <c r="AK138">
        <f t="shared" si="36"/>
        <v>0</v>
      </c>
    </row>
    <row r="139" spans="2:37">
      <c r="B139" t="s">
        <v>189</v>
      </c>
      <c r="C139">
        <f t="shared" si="2"/>
        <v>302027.2</v>
      </c>
      <c r="D139">
        <f t="shared" si="3"/>
        <v>302027.2</v>
      </c>
      <c r="E139">
        <f t="shared" si="4"/>
        <v>302027.2</v>
      </c>
      <c r="F139">
        <f t="shared" si="5"/>
        <v>302027.2</v>
      </c>
      <c r="G139">
        <f t="shared" si="6"/>
        <v>277620.96161616163</v>
      </c>
      <c r="H139">
        <f t="shared" si="7"/>
        <v>259316.2828282828</v>
      </c>
      <c r="I139">
        <f t="shared" si="8"/>
        <v>302027.2</v>
      </c>
      <c r="J139">
        <f t="shared" si="9"/>
        <v>302027.2</v>
      </c>
      <c r="K139">
        <f t="shared" si="10"/>
        <v>271824.48</v>
      </c>
      <c r="L139">
        <f t="shared" si="11"/>
        <v>236348.26920634916</v>
      </c>
      <c r="M139">
        <f t="shared" si="12"/>
        <v>225757.70505050506</v>
      </c>
      <c r="N139">
        <f t="shared" si="13"/>
        <v>555338.06666666653</v>
      </c>
      <c r="O139">
        <f t="shared" si="14"/>
        <v>219656.14545454548</v>
      </c>
      <c r="P139">
        <f t="shared" si="15"/>
        <v>302027.2</v>
      </c>
      <c r="Q139">
        <f t="shared" si="16"/>
        <v>302027.2</v>
      </c>
      <c r="R139">
        <f t="shared" si="17"/>
        <v>302027.2</v>
      </c>
      <c r="S139">
        <f t="shared" si="18"/>
        <v>302027.2</v>
      </c>
      <c r="T139">
        <f t="shared" si="19"/>
        <v>302027.2</v>
      </c>
      <c r="U139">
        <f t="shared" si="20"/>
        <v>172586.97142857141</v>
      </c>
      <c r="V139">
        <f t="shared" si="21"/>
        <v>222706.92525252528</v>
      </c>
      <c r="W139">
        <f t="shared" si="22"/>
        <v>247113.16363636361</v>
      </c>
      <c r="X139">
        <f t="shared" si="23"/>
        <v>216605.36565656564</v>
      </c>
      <c r="Y139">
        <f t="shared" si="24"/>
        <v>268468.62222222221</v>
      </c>
      <c r="Z139">
        <f t="shared" si="25"/>
        <v>246096.23703703703</v>
      </c>
      <c r="AA139">
        <f t="shared" si="26"/>
        <v>228808.48484848483</v>
      </c>
      <c r="AB139">
        <f t="shared" si="27"/>
        <v>302027.2</v>
      </c>
      <c r="AC139">
        <f t="shared" si="28"/>
        <v>274285.44237037032</v>
      </c>
      <c r="AD139">
        <f t="shared" si="29"/>
        <v>253214.72323232322</v>
      </c>
      <c r="AE139">
        <f t="shared" si="30"/>
        <v>199826.07676767677</v>
      </c>
      <c r="AF139">
        <f t="shared" si="31"/>
        <v>274570.18181818182</v>
      </c>
      <c r="AG139">
        <f t="shared" si="32"/>
        <v>302027.2</v>
      </c>
      <c r="AH139">
        <f t="shared" si="33"/>
        <v>251689.33333333334</v>
      </c>
      <c r="AI139">
        <f t="shared" si="34"/>
        <v>251689.33333333334</v>
      </c>
      <c r="AJ139">
        <f t="shared" si="35"/>
        <v>268468.62222222221</v>
      </c>
      <c r="AK139">
        <f t="shared" si="36"/>
        <v>268468.62222222221</v>
      </c>
    </row>
    <row r="140" spans="2:37">
      <c r="B140" t="s">
        <v>191</v>
      </c>
      <c r="C140">
        <f t="shared" si="2"/>
        <v>336001.95555555553</v>
      </c>
      <c r="D140">
        <f t="shared" si="3"/>
        <v>330751.92499999999</v>
      </c>
      <c r="E140">
        <f t="shared" si="4"/>
        <v>340201.98</v>
      </c>
      <c r="F140">
        <f t="shared" si="5"/>
        <v>330751.92499999999</v>
      </c>
      <c r="G140">
        <f t="shared" si="6"/>
        <v>181126.05416666667</v>
      </c>
      <c r="H140">
        <f t="shared" si="7"/>
        <v>231001.34444444443</v>
      </c>
      <c r="I140">
        <f t="shared" si="8"/>
        <v>270001.57142857142</v>
      </c>
      <c r="J140">
        <f t="shared" si="9"/>
        <v>378002.2</v>
      </c>
      <c r="K140">
        <f t="shared" si="10"/>
        <v>294001.71111111116</v>
      </c>
      <c r="L140">
        <f t="shared" si="11"/>
        <v>261001.51904761905</v>
      </c>
      <c r="M140">
        <f t="shared" si="12"/>
        <v>221201.28740740739</v>
      </c>
      <c r="N140">
        <f t="shared" si="13"/>
        <v>499804.26</v>
      </c>
      <c r="O140">
        <f t="shared" si="14"/>
        <v>260401.51555555552</v>
      </c>
      <c r="P140">
        <f t="shared" si="15"/>
        <v>336001.95555555553</v>
      </c>
      <c r="Q140">
        <f t="shared" si="16"/>
        <v>330751.92499999999</v>
      </c>
      <c r="R140">
        <f t="shared" si="17"/>
        <v>378002.2</v>
      </c>
      <c r="S140">
        <f t="shared" si="18"/>
        <v>189001.1</v>
      </c>
      <c r="T140">
        <f t="shared" si="19"/>
        <v>378002.2</v>
      </c>
      <c r="U140">
        <f t="shared" si="20"/>
        <v>226801.32</v>
      </c>
      <c r="V140">
        <f t="shared" si="21"/>
        <v>254801.48296296294</v>
      </c>
      <c r="W140">
        <f t="shared" si="22"/>
        <v>254626.48194444444</v>
      </c>
      <c r="X140">
        <f t="shared" si="23"/>
        <v>176401.02666666664</v>
      </c>
      <c r="Y140">
        <f t="shared" si="24"/>
        <v>168000.97777777776</v>
      </c>
      <c r="Z140">
        <f t="shared" si="25"/>
        <v>229601.3362962963</v>
      </c>
      <c r="AA140">
        <f t="shared" si="26"/>
        <v>249001.44920634921</v>
      </c>
      <c r="AB140">
        <f t="shared" si="27"/>
        <v>306631.7846190476</v>
      </c>
      <c r="AC140">
        <f t="shared" si="28"/>
        <v>316507.90270482609</v>
      </c>
      <c r="AD140">
        <f t="shared" si="29"/>
        <v>231001.34444444443</v>
      </c>
      <c r="AE140">
        <f t="shared" si="30"/>
        <v>193551.12648148145</v>
      </c>
      <c r="AF140">
        <f t="shared" si="31"/>
        <v>316401.84148148145</v>
      </c>
      <c r="AG140">
        <f t="shared" si="32"/>
        <v>336001.95555555553</v>
      </c>
      <c r="AH140">
        <f t="shared" si="33"/>
        <v>108000.62857142856</v>
      </c>
      <c r="AI140" t="e">
        <f t="shared" si="34"/>
        <v>#VALUE!</v>
      </c>
      <c r="AJ140">
        <f t="shared" si="35"/>
        <v>216001.25714285712</v>
      </c>
      <c r="AK140">
        <f t="shared" si="36"/>
        <v>378002.2</v>
      </c>
    </row>
    <row r="141" spans="2:37">
      <c r="B141" t="s">
        <v>196</v>
      </c>
      <c r="C141">
        <f t="shared" si="2"/>
        <v>117938.18181818181</v>
      </c>
      <c r="D141">
        <f t="shared" si="3"/>
        <v>129732</v>
      </c>
      <c r="E141">
        <f t="shared" si="4"/>
        <v>51892.799999999996</v>
      </c>
      <c r="F141">
        <f t="shared" si="5"/>
        <v>64866</v>
      </c>
      <c r="G141">
        <f t="shared" si="6"/>
        <v>146549.11111111109</v>
      </c>
      <c r="H141">
        <f t="shared" si="7"/>
        <v>69670.888888888876</v>
      </c>
      <c r="I141">
        <f t="shared" si="8"/>
        <v>64866</v>
      </c>
      <c r="J141">
        <f t="shared" si="9"/>
        <v>86487.999999999985</v>
      </c>
      <c r="K141">
        <f t="shared" si="10"/>
        <v>94350.545454545456</v>
      </c>
      <c r="L141">
        <f t="shared" si="11"/>
        <v>62338.753246753244</v>
      </c>
      <c r="M141">
        <f t="shared" si="12"/>
        <v>47175.272727272721</v>
      </c>
      <c r="N141">
        <f t="shared" si="13"/>
        <v>192825.71759259258</v>
      </c>
      <c r="O141">
        <f t="shared" si="14"/>
        <v>33634.222222222212</v>
      </c>
      <c r="P141">
        <f t="shared" si="15"/>
        <v>117938.18181818181</v>
      </c>
      <c r="Q141">
        <f t="shared" si="16"/>
        <v>129732</v>
      </c>
      <c r="R141">
        <f t="shared" si="17"/>
        <v>94350.545454545456</v>
      </c>
      <c r="S141">
        <f t="shared" si="18"/>
        <v>94350.545454545456</v>
      </c>
      <c r="T141">
        <f t="shared" si="19"/>
        <v>108110</v>
      </c>
      <c r="U141">
        <f t="shared" si="20"/>
        <v>0</v>
      </c>
      <c r="V141">
        <f t="shared" si="21"/>
        <v>65521.21212121212</v>
      </c>
      <c r="W141">
        <f t="shared" si="22"/>
        <v>57658.666666666664</v>
      </c>
      <c r="X141">
        <f t="shared" si="23"/>
        <v>43243.999999999993</v>
      </c>
      <c r="Y141">
        <f t="shared" si="24"/>
        <v>28829.333333333332</v>
      </c>
      <c r="Z141">
        <f t="shared" si="25"/>
        <v>28829.333333333332</v>
      </c>
      <c r="AA141">
        <f t="shared" si="26"/>
        <v>41933.57575757576</v>
      </c>
      <c r="AB141">
        <f t="shared" si="27"/>
        <v>90812.4</v>
      </c>
      <c r="AC141">
        <f t="shared" si="28"/>
        <v>126892.74747474746</v>
      </c>
      <c r="AD141">
        <f t="shared" si="29"/>
        <v>44554.424242424233</v>
      </c>
      <c r="AE141">
        <f t="shared" si="30"/>
        <v>20311.575757575756</v>
      </c>
      <c r="AF141">
        <f t="shared" si="31"/>
        <v>103450.7138047138</v>
      </c>
      <c r="AG141">
        <f t="shared" si="32"/>
        <v>64866</v>
      </c>
      <c r="AH141">
        <f t="shared" si="33"/>
        <v>47175.272727272728</v>
      </c>
      <c r="AI141">
        <f t="shared" si="34"/>
        <v>43243.999999999993</v>
      </c>
      <c r="AJ141">
        <f t="shared" si="35"/>
        <v>25946.399999999998</v>
      </c>
      <c r="AK141">
        <f t="shared" si="36"/>
        <v>129732</v>
      </c>
    </row>
    <row r="142" spans="2:37">
      <c r="B142" t="s">
        <v>197</v>
      </c>
      <c r="C142">
        <f t="shared" si="2"/>
        <v>495339.1857142857</v>
      </c>
      <c r="D142">
        <f t="shared" si="3"/>
        <v>533442.19999999995</v>
      </c>
      <c r="E142">
        <f t="shared" si="4"/>
        <v>419133.15714285709</v>
      </c>
      <c r="F142">
        <f t="shared" si="5"/>
        <v>339463.21818181814</v>
      </c>
      <c r="G142">
        <f t="shared" si="6"/>
        <v>325992.45555555553</v>
      </c>
      <c r="H142">
        <f t="shared" si="7"/>
        <v>334459.79206349206</v>
      </c>
      <c r="I142">
        <f t="shared" si="8"/>
        <v>451374.16923076916</v>
      </c>
      <c r="J142">
        <f t="shared" si="9"/>
        <v>451374.16923076916</v>
      </c>
      <c r="K142">
        <f t="shared" si="10"/>
        <v>410340.15384615387</v>
      </c>
      <c r="L142">
        <f t="shared" si="11"/>
        <v>218359.58186813185</v>
      </c>
      <c r="M142">
        <f t="shared" si="12"/>
        <v>406432.15238095232</v>
      </c>
      <c r="N142">
        <f t="shared" si="13"/>
        <v>575171.56904761912</v>
      </c>
      <c r="O142">
        <f t="shared" si="14"/>
        <v>342927.12857142847</v>
      </c>
      <c r="P142">
        <f t="shared" si="15"/>
        <v>400081.64999999997</v>
      </c>
      <c r="Q142">
        <f t="shared" si="16"/>
        <v>488988.68333333323</v>
      </c>
      <c r="R142">
        <f t="shared" si="17"/>
        <v>444535.16666666669</v>
      </c>
      <c r="S142">
        <f t="shared" si="18"/>
        <v>266721.09999999998</v>
      </c>
      <c r="T142">
        <f t="shared" si="19"/>
        <v>387957.96363636362</v>
      </c>
      <c r="U142">
        <f t="shared" si="20"/>
        <v>96989.490909090906</v>
      </c>
      <c r="V142">
        <f t="shared" si="21"/>
        <v>385263.81111111102</v>
      </c>
      <c r="W142">
        <f t="shared" si="22"/>
        <v>346509.46324786323</v>
      </c>
      <c r="X142">
        <f t="shared" si="23"/>
        <v>321758.78730158729</v>
      </c>
      <c r="Y142">
        <f t="shared" si="24"/>
        <v>440301.49841269839</v>
      </c>
      <c r="Z142">
        <f t="shared" si="25"/>
        <v>397964.81587301585</v>
      </c>
      <c r="AA142">
        <f t="shared" si="26"/>
        <v>351394.46507936507</v>
      </c>
      <c r="AB142">
        <f t="shared" si="27"/>
        <v>465872.85466666659</v>
      </c>
      <c r="AC142">
        <f t="shared" si="28"/>
        <v>374256.27365079359</v>
      </c>
      <c r="AD142">
        <f t="shared" si="29"/>
        <v>270954.76825396821</v>
      </c>
      <c r="AE142">
        <f t="shared" si="30"/>
        <v>277223.85393772891</v>
      </c>
      <c r="AF142">
        <f t="shared" si="31"/>
        <v>423366.82539682533</v>
      </c>
      <c r="AG142">
        <f t="shared" si="32"/>
        <v>328272.12307692308</v>
      </c>
      <c r="AH142">
        <f t="shared" si="33"/>
        <v>193978.98181818181</v>
      </c>
      <c r="AI142">
        <f t="shared" si="34"/>
        <v>41034.015384615384</v>
      </c>
      <c r="AJ142">
        <f t="shared" si="35"/>
        <v>133360.54999999999</v>
      </c>
      <c r="AK142">
        <f t="shared" si="36"/>
        <v>426753.75999999995</v>
      </c>
    </row>
    <row r="143" spans="2:37">
      <c r="B143" t="s">
        <v>199</v>
      </c>
      <c r="C143">
        <f t="shared" si="2"/>
        <v>30193.4</v>
      </c>
      <c r="D143">
        <f t="shared" si="3"/>
        <v>25161.166666666672</v>
      </c>
      <c r="E143">
        <f t="shared" si="4"/>
        <v>30193.4</v>
      </c>
      <c r="F143">
        <f t="shared" si="5"/>
        <v>30193.4</v>
      </c>
      <c r="G143">
        <f t="shared" si="6"/>
        <v>18116.04</v>
      </c>
      <c r="H143">
        <f t="shared" si="7"/>
        <v>16774.111111111113</v>
      </c>
      <c r="I143">
        <f t="shared" si="8"/>
        <v>24154.720000000001</v>
      </c>
      <c r="J143">
        <f t="shared" si="9"/>
        <v>30193.4</v>
      </c>
      <c r="K143">
        <f t="shared" si="10"/>
        <v>30193.4</v>
      </c>
      <c r="L143">
        <f t="shared" si="11"/>
        <v>29234.87936507937</v>
      </c>
      <c r="M143">
        <f t="shared" si="12"/>
        <v>23110.997530864202</v>
      </c>
      <c r="N143">
        <f t="shared" si="13"/>
        <v>527571.16333333333</v>
      </c>
      <c r="O143">
        <f t="shared" si="14"/>
        <v>17892.385185185183</v>
      </c>
      <c r="P143">
        <f t="shared" si="15"/>
        <v>30193.4</v>
      </c>
      <c r="Q143" t="e">
        <f t="shared" si="16"/>
        <v>#VALUE!</v>
      </c>
      <c r="R143">
        <f t="shared" si="17"/>
        <v>30193.4</v>
      </c>
      <c r="S143">
        <f t="shared" si="18"/>
        <v>30193.4</v>
      </c>
      <c r="T143">
        <f t="shared" si="19"/>
        <v>30193.4</v>
      </c>
      <c r="U143">
        <f t="shared" si="20"/>
        <v>30193.4</v>
      </c>
      <c r="V143">
        <f t="shared" si="21"/>
        <v>19793.451111111113</v>
      </c>
      <c r="W143">
        <f t="shared" si="22"/>
        <v>20464.415555555555</v>
      </c>
      <c r="X143">
        <f t="shared" si="23"/>
        <v>14761.21777777778</v>
      </c>
      <c r="Y143">
        <f t="shared" si="24"/>
        <v>22812.791111111113</v>
      </c>
      <c r="Z143">
        <f t="shared" si="25"/>
        <v>14537.562962962964</v>
      </c>
      <c r="AA143">
        <f t="shared" si="26"/>
        <v>14537.562962962964</v>
      </c>
      <c r="AB143">
        <f t="shared" si="27"/>
        <v>26167.613333333338</v>
      </c>
      <c r="AC143">
        <f t="shared" si="28"/>
        <v>26922.448333333337</v>
      </c>
      <c r="AD143">
        <f t="shared" si="29"/>
        <v>10064.466666666665</v>
      </c>
      <c r="AE143">
        <f t="shared" si="30"/>
        <v>12871.800540123457</v>
      </c>
      <c r="AF143">
        <f t="shared" si="31"/>
        <v>22589.136296296292</v>
      </c>
      <c r="AG143">
        <f t="shared" si="32"/>
        <v>20128.933333333331</v>
      </c>
      <c r="AH143">
        <f t="shared" si="33"/>
        <v>15096.7</v>
      </c>
      <c r="AI143" t="e">
        <f t="shared" si="34"/>
        <v>#VALUE!</v>
      </c>
      <c r="AJ143">
        <f t="shared" si="35"/>
        <v>12940.028571428571</v>
      </c>
      <c r="AK143">
        <f t="shared" si="36"/>
        <v>15096.7</v>
      </c>
    </row>
    <row r="144" spans="2:37">
      <c r="B144" t="s">
        <v>200</v>
      </c>
      <c r="C144">
        <f t="shared" si="2"/>
        <v>225157.4</v>
      </c>
      <c r="D144">
        <f t="shared" si="3"/>
        <v>168868.05000000002</v>
      </c>
      <c r="E144">
        <f t="shared" si="4"/>
        <v>93815.583333333343</v>
      </c>
      <c r="F144">
        <f t="shared" si="5"/>
        <v>75052.46666666666</v>
      </c>
      <c r="G144">
        <f t="shared" si="6"/>
        <v>170573.78787878787</v>
      </c>
      <c r="H144">
        <f t="shared" si="7"/>
        <v>150104.93333333332</v>
      </c>
      <c r="I144">
        <f t="shared" si="8"/>
        <v>75052.46666666666</v>
      </c>
      <c r="J144">
        <f t="shared" si="9"/>
        <v>163750.83636363639</v>
      </c>
      <c r="K144">
        <f t="shared" si="10"/>
        <v>143281.98181818181</v>
      </c>
      <c r="L144">
        <f t="shared" si="11"/>
        <v>147424.48809523808</v>
      </c>
      <c r="M144">
        <f t="shared" si="12"/>
        <v>135511.39814814815</v>
      </c>
      <c r="N144">
        <f t="shared" si="13"/>
        <v>513267.00101010106</v>
      </c>
      <c r="O144">
        <f t="shared" si="14"/>
        <v>138733.34747474748</v>
      </c>
      <c r="P144">
        <f t="shared" si="15"/>
        <v>225157.4</v>
      </c>
      <c r="Q144">
        <f t="shared" si="16"/>
        <v>200139.91111111111</v>
      </c>
      <c r="R144">
        <f t="shared" si="17"/>
        <v>131341.81666666668</v>
      </c>
      <c r="S144">
        <f t="shared" si="18"/>
        <v>18763.116666666665</v>
      </c>
      <c r="T144">
        <f t="shared" si="19"/>
        <v>140723.375</v>
      </c>
      <c r="U144">
        <f t="shared" si="20"/>
        <v>67547.22</v>
      </c>
      <c r="V144">
        <f t="shared" si="21"/>
        <v>154274.51481481481</v>
      </c>
      <c r="W144">
        <f t="shared" si="22"/>
        <v>141765.77037037036</v>
      </c>
      <c r="X144">
        <f t="shared" si="23"/>
        <v>168868.05000000002</v>
      </c>
      <c r="Y144">
        <f t="shared" si="24"/>
        <v>168299.47070707072</v>
      </c>
      <c r="Z144">
        <f t="shared" si="25"/>
        <v>204309.49259259258</v>
      </c>
      <c r="AA144">
        <f t="shared" si="26"/>
        <v>170952.84074074074</v>
      </c>
      <c r="AB144">
        <f t="shared" si="27"/>
        <v>165251.88569696972</v>
      </c>
      <c r="AC144">
        <f t="shared" si="28"/>
        <v>184765.52703030303</v>
      </c>
      <c r="AD144">
        <f t="shared" si="29"/>
        <v>175122.4222222222</v>
      </c>
      <c r="AE144">
        <f t="shared" si="30"/>
        <v>144371.75879629629</v>
      </c>
      <c r="AF144">
        <f t="shared" si="31"/>
        <v>200139.91111111114</v>
      </c>
      <c r="AG144">
        <f t="shared" si="32"/>
        <v>157610.18</v>
      </c>
      <c r="AH144">
        <f t="shared" si="33"/>
        <v>75052.46666666666</v>
      </c>
      <c r="AI144">
        <f t="shared" si="34"/>
        <v>112578.7</v>
      </c>
      <c r="AJ144">
        <f t="shared" si="35"/>
        <v>150104.93333333332</v>
      </c>
      <c r="AK144">
        <f t="shared" si="36"/>
        <v>112578.7</v>
      </c>
    </row>
    <row r="145" spans="2:37">
      <c r="B145" t="s">
        <v>201</v>
      </c>
      <c r="C145">
        <f t="shared" si="2"/>
        <v>1279470.0999999999</v>
      </c>
      <c r="D145">
        <f t="shared" si="3"/>
        <v>1096688.6571428571</v>
      </c>
      <c r="E145">
        <f t="shared" si="4"/>
        <v>1279470.0999999999</v>
      </c>
      <c r="F145">
        <f t="shared" si="5"/>
        <v>548344.32857142854</v>
      </c>
      <c r="G145">
        <f t="shared" si="6"/>
        <v>634996.27185185172</v>
      </c>
      <c r="H145">
        <f t="shared" si="7"/>
        <v>761589.34523809515</v>
      </c>
      <c r="I145">
        <f t="shared" si="8"/>
        <v>913907.2142857142</v>
      </c>
      <c r="J145">
        <f t="shared" si="9"/>
        <v>1188079.3785714286</v>
      </c>
      <c r="K145">
        <f t="shared" si="10"/>
        <v>822516.49285714293</v>
      </c>
      <c r="L145">
        <f t="shared" si="11"/>
        <v>791985.9661381474</v>
      </c>
      <c r="M145">
        <f t="shared" si="12"/>
        <v>657505.46805555548</v>
      </c>
      <c r="N145">
        <f t="shared" si="13"/>
        <v>404934.00694444438</v>
      </c>
      <c r="O145">
        <f t="shared" si="14"/>
        <v>613079.4229166666</v>
      </c>
      <c r="P145">
        <f t="shared" si="15"/>
        <v>1279470.0999999999</v>
      </c>
      <c r="Q145">
        <f t="shared" si="16"/>
        <v>255894.02</v>
      </c>
      <c r="R145">
        <f t="shared" si="17"/>
        <v>731125.77142857132</v>
      </c>
      <c r="S145">
        <f t="shared" si="18"/>
        <v>731125.77142857132</v>
      </c>
      <c r="T145">
        <f t="shared" si="19"/>
        <v>984207.76923076925</v>
      </c>
      <c r="U145">
        <f t="shared" si="20"/>
        <v>492103.88461538462</v>
      </c>
      <c r="V145">
        <f t="shared" si="21"/>
        <v>586423.79583333328</v>
      </c>
      <c r="W145">
        <f t="shared" si="22"/>
        <v>488686.49652777775</v>
      </c>
      <c r="X145">
        <f t="shared" si="23"/>
        <v>453145.66041666659</v>
      </c>
      <c r="Y145">
        <f t="shared" si="24"/>
        <v>844094.85763888876</v>
      </c>
      <c r="Z145">
        <f t="shared" si="25"/>
        <v>577538.5868055555</v>
      </c>
      <c r="AA145">
        <f t="shared" si="26"/>
        <v>621964.63194444438</v>
      </c>
      <c r="AB145">
        <f t="shared" si="27"/>
        <v>1023576.0800000001</v>
      </c>
      <c r="AC145">
        <f t="shared" si="28"/>
        <v>817204.89537240518</v>
      </c>
      <c r="AD145">
        <f t="shared" si="29"/>
        <v>426490.03333333327</v>
      </c>
      <c r="AE145">
        <f t="shared" si="30"/>
        <v>503939.43869212951</v>
      </c>
      <c r="AF145">
        <f t="shared" si="31"/>
        <v>1006990.3564814813</v>
      </c>
      <c r="AG145">
        <f t="shared" si="32"/>
        <v>597086.04666666663</v>
      </c>
      <c r="AH145">
        <f t="shared" si="33"/>
        <v>274172.16428571427</v>
      </c>
      <c r="AI145">
        <f t="shared" si="34"/>
        <v>319867.52499999997</v>
      </c>
      <c r="AJ145">
        <f t="shared" si="35"/>
        <v>682384.05333333334</v>
      </c>
      <c r="AK145">
        <f t="shared" si="36"/>
        <v>1005297.9357142856</v>
      </c>
    </row>
    <row r="146" spans="2:37">
      <c r="B146" t="s">
        <v>203</v>
      </c>
      <c r="C146">
        <f t="shared" si="2"/>
        <v>20979.14</v>
      </c>
      <c r="D146">
        <f t="shared" si="3"/>
        <v>17982.12</v>
      </c>
      <c r="E146">
        <f t="shared" si="4"/>
        <v>11988.08</v>
      </c>
      <c r="F146">
        <f t="shared" si="5"/>
        <v>3330.0222222222219</v>
      </c>
      <c r="G146">
        <f t="shared" si="6"/>
        <v>12654.084444444445</v>
      </c>
      <c r="H146">
        <f t="shared" si="7"/>
        <v>13320.088888888888</v>
      </c>
      <c r="I146">
        <f t="shared" si="8"/>
        <v>20979.14</v>
      </c>
      <c r="J146">
        <f t="shared" si="9"/>
        <v>9990.0666666666657</v>
      </c>
      <c r="K146">
        <f t="shared" si="10"/>
        <v>3746.2750000000001</v>
      </c>
      <c r="L146">
        <f t="shared" si="11"/>
        <v>3287.5474489795911</v>
      </c>
      <c r="M146">
        <f t="shared" si="12"/>
        <v>11322.075555555555</v>
      </c>
      <c r="N146">
        <f t="shared" si="13"/>
        <v>314691.57111111109</v>
      </c>
      <c r="O146">
        <f t="shared" si="14"/>
        <v>9657.0644444444442</v>
      </c>
      <c r="P146">
        <f t="shared" si="15"/>
        <v>7492.55</v>
      </c>
      <c r="Q146">
        <f t="shared" si="16"/>
        <v>6660.0444444444438</v>
      </c>
      <c r="R146">
        <f t="shared" si="17"/>
        <v>11988.08</v>
      </c>
      <c r="S146">
        <f t="shared" si="18"/>
        <v>3330.0222222222219</v>
      </c>
      <c r="T146">
        <f t="shared" si="19"/>
        <v>7492.55</v>
      </c>
      <c r="U146">
        <f t="shared" si="20"/>
        <v>0</v>
      </c>
      <c r="V146">
        <f t="shared" si="21"/>
        <v>14985.1</v>
      </c>
      <c r="W146">
        <f t="shared" si="22"/>
        <v>8658.057777777778</v>
      </c>
      <c r="X146">
        <f t="shared" si="23"/>
        <v>9324.062222222221</v>
      </c>
      <c r="Y146">
        <f t="shared" si="24"/>
        <v>15817.605555555556</v>
      </c>
      <c r="Z146">
        <f t="shared" si="25"/>
        <v>11322.075555555555</v>
      </c>
      <c r="AA146">
        <f t="shared" si="26"/>
        <v>10656.071111111112</v>
      </c>
      <c r="AB146">
        <f t="shared" si="27"/>
        <v>14414.239047619047</v>
      </c>
      <c r="AC146">
        <f t="shared" si="28"/>
        <v>19008.876851851852</v>
      </c>
      <c r="AD146">
        <f t="shared" si="29"/>
        <v>4662.0311111111105</v>
      </c>
      <c r="AE146">
        <f t="shared" si="30"/>
        <v>7825.5522222222235</v>
      </c>
      <c r="AF146">
        <f t="shared" si="31"/>
        <v>17982.12</v>
      </c>
      <c r="AG146">
        <f t="shared" si="32"/>
        <v>8562.9142857142851</v>
      </c>
      <c r="AH146">
        <f t="shared" si="33"/>
        <v>0</v>
      </c>
      <c r="AI146">
        <f t="shared" si="34"/>
        <v>0</v>
      </c>
      <c r="AJ146">
        <f t="shared" si="35"/>
        <v>9990.0666666666657</v>
      </c>
      <c r="AK146">
        <f t="shared" si="36"/>
        <v>18731.375</v>
      </c>
    </row>
    <row r="147" spans="2:37">
      <c r="B147" t="s">
        <v>204</v>
      </c>
      <c r="C147">
        <f t="shared" si="2"/>
        <v>153443.70000000001</v>
      </c>
      <c r="D147">
        <f t="shared" si="3"/>
        <v>136394.40000000002</v>
      </c>
      <c r="E147">
        <f t="shared" si="4"/>
        <v>170493</v>
      </c>
      <c r="F147">
        <f t="shared" si="5"/>
        <v>117213.9375</v>
      </c>
      <c r="G147">
        <f t="shared" si="6"/>
        <v>71985.933333333334</v>
      </c>
      <c r="H147">
        <f t="shared" si="7"/>
        <v>130711.29999999999</v>
      </c>
      <c r="I147">
        <f t="shared" si="8"/>
        <v>112525.38</v>
      </c>
      <c r="J147">
        <f t="shared" si="9"/>
        <v>112525.38</v>
      </c>
      <c r="K147">
        <f t="shared" si="10"/>
        <v>166704.26666666666</v>
      </c>
      <c r="L147">
        <f t="shared" si="11"/>
        <v>137322.63966666668</v>
      </c>
      <c r="M147">
        <f t="shared" si="12"/>
        <v>135447.21666666665</v>
      </c>
      <c r="N147">
        <f t="shared" si="13"/>
        <v>490548.62555555551</v>
      </c>
      <c r="O147">
        <f t="shared" si="14"/>
        <v>122944.39666666667</v>
      </c>
      <c r="P147">
        <f t="shared" si="15"/>
        <v>164099.51250000001</v>
      </c>
      <c r="Q147">
        <f t="shared" si="16"/>
        <v>187542.3</v>
      </c>
      <c r="R147">
        <f t="shared" si="17"/>
        <v>140656.72500000001</v>
      </c>
      <c r="S147">
        <f t="shared" si="18"/>
        <v>125028.19999999998</v>
      </c>
      <c r="T147">
        <f t="shared" si="19"/>
        <v>160750.54285714283</v>
      </c>
      <c r="U147">
        <f t="shared" si="20"/>
        <v>133958.78571428571</v>
      </c>
      <c r="V147">
        <f t="shared" si="21"/>
        <v>111767.63333333333</v>
      </c>
      <c r="W147">
        <f t="shared" si="22"/>
        <v>85246.5</v>
      </c>
      <c r="X147">
        <f t="shared" si="23"/>
        <v>70091.566666666666</v>
      </c>
      <c r="Y147">
        <f t="shared" si="24"/>
        <v>62514.099999999991</v>
      </c>
      <c r="Z147">
        <f t="shared" si="25"/>
        <v>106084.53333333333</v>
      </c>
      <c r="AA147">
        <f t="shared" si="26"/>
        <v>104190.16666666667</v>
      </c>
      <c r="AB147">
        <f t="shared" si="27"/>
        <v>187542.3</v>
      </c>
      <c r="AC147">
        <f t="shared" si="28"/>
        <v>163396.64232804233</v>
      </c>
      <c r="AD147">
        <f t="shared" si="29"/>
        <v>107978.9</v>
      </c>
      <c r="AE147">
        <f t="shared" si="30"/>
        <v>75301.074999999997</v>
      </c>
      <c r="AF147">
        <f t="shared" si="31"/>
        <v>157863.88888888888</v>
      </c>
      <c r="AG147">
        <f t="shared" si="32"/>
        <v>104190.16666666667</v>
      </c>
      <c r="AH147">
        <f t="shared" si="33"/>
        <v>46885.574999999997</v>
      </c>
      <c r="AI147">
        <f t="shared" si="34"/>
        <v>83352.133333333331</v>
      </c>
      <c r="AJ147">
        <f t="shared" si="35"/>
        <v>140656.72500000001</v>
      </c>
      <c r="AK147">
        <f t="shared" si="36"/>
        <v>187542.3</v>
      </c>
    </row>
    <row r="148" spans="2:37">
      <c r="B148" t="s">
        <v>205</v>
      </c>
      <c r="C148">
        <f t="shared" si="2"/>
        <v>152941.5</v>
      </c>
      <c r="D148">
        <f t="shared" si="3"/>
        <v>131092.71428571426</v>
      </c>
      <c r="E148">
        <f t="shared" si="4"/>
        <v>25490.249999999996</v>
      </c>
      <c r="F148">
        <f t="shared" si="5"/>
        <v>21848.785714285714</v>
      </c>
      <c r="G148">
        <f t="shared" si="6"/>
        <v>99836.812499999985</v>
      </c>
      <c r="H148">
        <f t="shared" si="7"/>
        <v>78594.9375</v>
      </c>
      <c r="I148">
        <f t="shared" si="8"/>
        <v>21848.785714285714</v>
      </c>
      <c r="J148" t="e">
        <f t="shared" si="9"/>
        <v>#VALUE!</v>
      </c>
      <c r="K148">
        <f t="shared" si="10"/>
        <v>122353.2</v>
      </c>
      <c r="L148">
        <f t="shared" si="11"/>
        <v>56806.842857142859</v>
      </c>
      <c r="M148">
        <f t="shared" si="12"/>
        <v>137647.34999999998</v>
      </c>
      <c r="N148">
        <f t="shared" si="13"/>
        <v>524485.95185185189</v>
      </c>
      <c r="O148">
        <f t="shared" si="14"/>
        <v>79303</v>
      </c>
      <c r="P148">
        <f t="shared" si="15"/>
        <v>152941.5</v>
      </c>
      <c r="Q148">
        <f t="shared" si="16"/>
        <v>152941.5</v>
      </c>
      <c r="R148">
        <f t="shared" si="17"/>
        <v>152941.5</v>
      </c>
      <c r="S148">
        <f t="shared" si="18"/>
        <v>0</v>
      </c>
      <c r="T148">
        <f t="shared" si="19"/>
        <v>61176.6</v>
      </c>
      <c r="U148">
        <f t="shared" si="20"/>
        <v>0</v>
      </c>
      <c r="V148">
        <f t="shared" si="21"/>
        <v>143500.66666666666</v>
      </c>
      <c r="W148">
        <f t="shared" si="22"/>
        <v>123202.875</v>
      </c>
      <c r="X148">
        <f t="shared" si="23"/>
        <v>131092.71428571426</v>
      </c>
      <c r="Y148">
        <f t="shared" si="24"/>
        <v>134059.83333333331</v>
      </c>
      <c r="Z148">
        <f t="shared" si="25"/>
        <v>152941.5</v>
      </c>
      <c r="AA148">
        <f t="shared" si="26"/>
        <v>133823.8125</v>
      </c>
      <c r="AB148">
        <f t="shared" si="27"/>
        <v>135462.47142857141</v>
      </c>
      <c r="AC148">
        <f t="shared" si="28"/>
        <v>130170.21</v>
      </c>
      <c r="AD148">
        <f t="shared" si="29"/>
        <v>141612.5</v>
      </c>
      <c r="AE148">
        <f t="shared" si="30"/>
        <v>98291.948863636353</v>
      </c>
      <c r="AF148">
        <f t="shared" si="31"/>
        <v>138994.81439393939</v>
      </c>
      <c r="AG148">
        <f t="shared" si="32"/>
        <v>127451.25000000001</v>
      </c>
      <c r="AH148">
        <f t="shared" si="33"/>
        <v>101960.99999999999</v>
      </c>
      <c r="AI148">
        <f t="shared" si="34"/>
        <v>127451.25000000001</v>
      </c>
      <c r="AJ148">
        <f t="shared" si="35"/>
        <v>127451.25000000001</v>
      </c>
      <c r="AK148">
        <f t="shared" si="36"/>
        <v>122353.2</v>
      </c>
    </row>
    <row r="149" spans="2:37">
      <c r="B149" t="s">
        <v>206</v>
      </c>
      <c r="C149">
        <f t="shared" ref="C149:C154" si="37">C76*AL76</f>
        <v>892623.23076923063</v>
      </c>
      <c r="D149">
        <f t="shared" ref="D149:D154" si="38">D76*AL76</f>
        <v>595082.15384615376</v>
      </c>
      <c r="E149">
        <f t="shared" ref="E149:E154" si="39">E76*AL76</f>
        <v>669467.42307692301</v>
      </c>
      <c r="F149">
        <f t="shared" ref="F149:F154" si="40">F76*AL76</f>
        <v>669467.42307692301</v>
      </c>
      <c r="G149">
        <f t="shared" ref="G149:G154" si="41">G76*AL76</f>
        <v>710792.57264957251</v>
      </c>
      <c r="H149">
        <f t="shared" ref="H149:H154" si="42">H76*AL76</f>
        <v>608857.20370370359</v>
      </c>
      <c r="I149">
        <f t="shared" ref="I149:I154" si="43">I76*AL76</f>
        <v>818237.96153846139</v>
      </c>
      <c r="J149">
        <f t="shared" ref="J149:J154" si="44">J76*AL76</f>
        <v>669467.42307692301</v>
      </c>
      <c r="K149">
        <f t="shared" ref="K149:K154" si="45">K76*AL76</f>
        <v>644672.33333333314</v>
      </c>
      <c r="L149">
        <f t="shared" ref="L149:L154" si="46">L76*AL76</f>
        <v>740310.53663003654</v>
      </c>
      <c r="M149">
        <f t="shared" ref="M149:M154" si="47">M76*AL76</f>
        <v>421516.52564102563</v>
      </c>
      <c r="N149">
        <f t="shared" ref="N149:N154" si="48">N76*$AL$11</f>
        <v>412943.69059829059</v>
      </c>
      <c r="O149">
        <f t="shared" ref="O149:O154" si="49">O76*AL76</f>
        <v>429781.5555555555</v>
      </c>
      <c r="P149">
        <f t="shared" ref="P149:P154" si="50">P76*AL76</f>
        <v>743852.69230769237</v>
      </c>
      <c r="Q149">
        <f t="shared" ref="Q149:Q154" si="51">Q76*AL76</f>
        <v>892623.23076923063</v>
      </c>
      <c r="R149">
        <f t="shared" ref="R149:R154" si="52">R76*AL76</f>
        <v>967008.49999999988</v>
      </c>
      <c r="S149">
        <f t="shared" ref="S149:S154" si="53">S76*AL76</f>
        <v>818237.96153846139</v>
      </c>
      <c r="T149">
        <f t="shared" ref="T149:T154" si="54">T76*AL76</f>
        <v>669467.42307692301</v>
      </c>
      <c r="U149">
        <f t="shared" ref="U149:U154" si="55">U76*AL76</f>
        <v>520696.88461538457</v>
      </c>
      <c r="V149">
        <f t="shared" ref="V149:V154" si="56">V76*AL76</f>
        <v>462841.67521367513</v>
      </c>
      <c r="W149">
        <f t="shared" ref="W149:W154" si="57">W76*AL76</f>
        <v>446311.61538461532</v>
      </c>
      <c r="X149">
        <f t="shared" ref="X149:X154" si="58">X76*AL76</f>
        <v>404986.46581196575</v>
      </c>
      <c r="Y149">
        <f t="shared" ref="Y149:Y154" si="59">Y76*AL76</f>
        <v>669467.42307692301</v>
      </c>
      <c r="Z149">
        <f t="shared" ref="Z149:Z154" si="60">Z76*AL76</f>
        <v>454576.6452991452</v>
      </c>
      <c r="AA149">
        <f t="shared" ref="AA149:AA154" si="61">AA76*AL76</f>
        <v>471106.70512820513</v>
      </c>
      <c r="AB149">
        <f t="shared" ref="AB149:AB154" si="62">AB76*AL76</f>
        <v>618637.48910256417</v>
      </c>
      <c r="AC149">
        <f t="shared" ref="AC149:AC154" si="63">AC76*AL76</f>
        <v>728424.63646723644</v>
      </c>
      <c r="AD149">
        <f t="shared" ref="AD149:AD154" si="64">AD76*AL76</f>
        <v>462841.67521367513</v>
      </c>
      <c r="AE149">
        <f t="shared" ref="AE149:AE154" si="65">AE76*AL76</f>
        <v>355396.28632478631</v>
      </c>
      <c r="AF149">
        <f t="shared" ref="AF149:AF154" si="66">AF76*AL76</f>
        <v>674977.44301994285</v>
      </c>
      <c r="AG149">
        <f t="shared" ref="AG149:AG154" si="67">AG76*AL76</f>
        <v>520696.88461538457</v>
      </c>
      <c r="AH149">
        <f t="shared" ref="AH149:AH154" si="68">AH76*AL76</f>
        <v>446311.61538461532</v>
      </c>
      <c r="AI149">
        <f t="shared" ref="AI149:AI154" si="69">AI76*AL76</f>
        <v>371926.34615384619</v>
      </c>
      <c r="AJ149">
        <f t="shared" ref="AJ149:AJ154" si="70">AJ76*AL76</f>
        <v>351639.45454545453</v>
      </c>
      <c r="AK149">
        <f t="shared" ref="AK149:AK154" si="71">AK76*AL76</f>
        <v>644672.33333333314</v>
      </c>
    </row>
    <row r="150" spans="2:37">
      <c r="B150" t="s">
        <v>207</v>
      </c>
      <c r="C150">
        <f t="shared" si="37"/>
        <v>905398.62857142859</v>
      </c>
      <c r="D150">
        <f t="shared" si="38"/>
        <v>301799.54285714286</v>
      </c>
      <c r="E150">
        <f t="shared" si="39"/>
        <v>487522.33846153849</v>
      </c>
      <c r="F150">
        <f t="shared" si="40"/>
        <v>150899.77142857143</v>
      </c>
      <c r="G150">
        <f t="shared" si="41"/>
        <v>469465.95555555553</v>
      </c>
      <c r="H150">
        <f t="shared" si="42"/>
        <v>679048.97142857139</v>
      </c>
      <c r="I150">
        <f t="shared" si="43"/>
        <v>528149.20000000007</v>
      </c>
      <c r="J150">
        <f t="shared" si="44"/>
        <v>81253.723076923081</v>
      </c>
      <c r="K150">
        <f t="shared" si="45"/>
        <v>301799.54285714286</v>
      </c>
      <c r="L150">
        <f t="shared" si="46"/>
        <v>215571.1020408163</v>
      </c>
      <c r="M150">
        <f t="shared" si="47"/>
        <v>519765.8793650794</v>
      </c>
      <c r="N150">
        <f t="shared" si="48"/>
        <v>409892.38253968256</v>
      </c>
      <c r="O150">
        <f t="shared" si="49"/>
        <v>427549.35238095245</v>
      </c>
      <c r="P150">
        <f t="shared" si="50"/>
        <v>487522.33846153849</v>
      </c>
      <c r="Q150">
        <f t="shared" si="51"/>
        <v>975044.67692307697</v>
      </c>
      <c r="R150">
        <f t="shared" si="52"/>
        <v>377249.42857142858</v>
      </c>
      <c r="S150">
        <f t="shared" si="53"/>
        <v>226349.65714285715</v>
      </c>
      <c r="T150">
        <f t="shared" si="54"/>
        <v>377249.42857142858</v>
      </c>
      <c r="U150">
        <f t="shared" si="55"/>
        <v>226349.65714285715</v>
      </c>
      <c r="V150">
        <f t="shared" si="56"/>
        <v>553299.16190476192</v>
      </c>
      <c r="W150">
        <f t="shared" si="57"/>
        <v>318566.18412698415</v>
      </c>
      <c r="X150">
        <f t="shared" si="58"/>
        <v>285032.90158730157</v>
      </c>
      <c r="Y150">
        <f t="shared" si="59"/>
        <v>679048.97142857139</v>
      </c>
      <c r="Z150">
        <f t="shared" si="60"/>
        <v>645515.68888888892</v>
      </c>
      <c r="AA150">
        <f t="shared" si="61"/>
        <v>385632.7492063492</v>
      </c>
      <c r="AB150">
        <f t="shared" si="62"/>
        <v>860128.69714285701</v>
      </c>
      <c r="AC150">
        <f t="shared" si="63"/>
        <v>826595.41460317478</v>
      </c>
      <c r="AD150">
        <f t="shared" si="64"/>
        <v>234732.97777777776</v>
      </c>
      <c r="AE150">
        <f t="shared" si="65"/>
        <v>329045.33492063492</v>
      </c>
      <c r="AF150">
        <f t="shared" si="66"/>
        <v>623160.16719576716</v>
      </c>
      <c r="AG150">
        <f t="shared" si="67"/>
        <v>452699.3142857143</v>
      </c>
      <c r="AH150">
        <f t="shared" si="68"/>
        <v>301799.54285714286</v>
      </c>
      <c r="AI150">
        <f t="shared" si="69"/>
        <v>377249.42857142858</v>
      </c>
      <c r="AJ150">
        <f t="shared" si="70"/>
        <v>75449.885714285716</v>
      </c>
      <c r="AK150">
        <f t="shared" si="71"/>
        <v>226349.65714285715</v>
      </c>
    </row>
    <row r="151" spans="2:37">
      <c r="B151" t="s">
        <v>208</v>
      </c>
      <c r="C151">
        <f t="shared" si="37"/>
        <v>873734</v>
      </c>
      <c r="D151">
        <f t="shared" si="38"/>
        <v>582489.33333333326</v>
      </c>
      <c r="E151">
        <f t="shared" si="39"/>
        <v>624095.71428571432</v>
      </c>
      <c r="F151">
        <f t="shared" si="40"/>
        <v>174746.8</v>
      </c>
      <c r="G151">
        <f t="shared" si="41"/>
        <v>687661.01851851854</v>
      </c>
      <c r="H151">
        <f t="shared" si="42"/>
        <v>741980.46031746024</v>
      </c>
      <c r="I151">
        <f t="shared" si="43"/>
        <v>72811.166666666657</v>
      </c>
      <c r="J151">
        <f t="shared" si="44"/>
        <v>582489.33333333326</v>
      </c>
      <c r="K151">
        <f t="shared" si="45"/>
        <v>556012.54545454541</v>
      </c>
      <c r="L151">
        <f t="shared" si="46"/>
        <v>464010.2104308391</v>
      </c>
      <c r="M151">
        <f t="shared" si="47"/>
        <v>520079.76190476189</v>
      </c>
      <c r="N151">
        <f t="shared" si="48"/>
        <v>482615.2246031746</v>
      </c>
      <c r="O151">
        <f t="shared" si="49"/>
        <v>513145.36507936509</v>
      </c>
      <c r="P151">
        <f t="shared" si="50"/>
        <v>561686.14285714296</v>
      </c>
      <c r="Q151">
        <f t="shared" si="51"/>
        <v>873734</v>
      </c>
      <c r="R151">
        <f t="shared" si="52"/>
        <v>873734</v>
      </c>
      <c r="S151">
        <f t="shared" si="53"/>
        <v>0</v>
      </c>
      <c r="T151">
        <f t="shared" si="54"/>
        <v>635442.90909090918</v>
      </c>
      <c r="U151">
        <f t="shared" si="55"/>
        <v>218433.5</v>
      </c>
      <c r="V151">
        <f t="shared" si="56"/>
        <v>603292.5238095239</v>
      </c>
      <c r="W151">
        <f t="shared" si="57"/>
        <v>658767.69841269834</v>
      </c>
      <c r="X151">
        <f t="shared" si="58"/>
        <v>540882.95238095231</v>
      </c>
      <c r="Y151">
        <f t="shared" si="59"/>
        <v>637964.50793650793</v>
      </c>
      <c r="Z151">
        <f t="shared" si="60"/>
        <v>700374.07936507929</v>
      </c>
      <c r="AA151">
        <f t="shared" si="61"/>
        <v>37339.059829059821</v>
      </c>
      <c r="AB151">
        <f t="shared" si="62"/>
        <v>433954.5533333334</v>
      </c>
      <c r="AC151">
        <f t="shared" si="63"/>
        <v>570354.13888888888</v>
      </c>
      <c r="AD151">
        <f t="shared" si="64"/>
        <v>755849.25396825408</v>
      </c>
      <c r="AE151">
        <f t="shared" si="65"/>
        <v>405773.34243996738</v>
      </c>
      <c r="AF151">
        <f t="shared" si="66"/>
        <v>674947.95767195767</v>
      </c>
      <c r="AG151">
        <f t="shared" si="67"/>
        <v>582489.33333333326</v>
      </c>
      <c r="AH151">
        <f t="shared" si="68"/>
        <v>109216.75</v>
      </c>
      <c r="AI151">
        <f t="shared" si="69"/>
        <v>109216.75</v>
      </c>
      <c r="AJ151">
        <f t="shared" si="70"/>
        <v>194163.11111111109</v>
      </c>
      <c r="AK151">
        <f t="shared" si="71"/>
        <v>524240.4</v>
      </c>
    </row>
    <row r="152" spans="2:37">
      <c r="B152" t="s">
        <v>404</v>
      </c>
      <c r="C152">
        <f t="shared" si="37"/>
        <v>2555219.7000000002</v>
      </c>
      <c r="D152">
        <f t="shared" si="38"/>
        <v>2214523.7400000002</v>
      </c>
      <c r="E152">
        <f t="shared" si="39"/>
        <v>2214523.7400000002</v>
      </c>
      <c r="F152">
        <f t="shared" si="40"/>
        <v>1533131.82</v>
      </c>
      <c r="G152">
        <f t="shared" si="41"/>
        <v>2044175.7599999995</v>
      </c>
      <c r="H152">
        <f t="shared" si="42"/>
        <v>1779190.0133333334</v>
      </c>
      <c r="I152">
        <f t="shared" si="43"/>
        <v>365031.38571428572</v>
      </c>
      <c r="J152">
        <f t="shared" si="44"/>
        <v>1965553.6153846157</v>
      </c>
      <c r="K152">
        <f t="shared" si="45"/>
        <v>1703479.7999999998</v>
      </c>
      <c r="L152">
        <f t="shared" si="46"/>
        <v>1329757.1908163265</v>
      </c>
      <c r="M152">
        <f t="shared" si="47"/>
        <v>1457421.6066666667</v>
      </c>
      <c r="N152">
        <f t="shared" si="48"/>
        <v>561508.48962962965</v>
      </c>
      <c r="O152">
        <f t="shared" si="49"/>
        <v>1570986.9266666668</v>
      </c>
      <c r="P152">
        <f t="shared" si="50"/>
        <v>2214523.7400000002</v>
      </c>
      <c r="Q152">
        <f t="shared" si="51"/>
        <v>2214523.7400000002</v>
      </c>
      <c r="R152">
        <f t="shared" si="52"/>
        <v>2214523.7400000002</v>
      </c>
      <c r="S152">
        <f t="shared" si="53"/>
        <v>851739.89999999991</v>
      </c>
      <c r="T152">
        <f t="shared" si="54"/>
        <v>1533131.82</v>
      </c>
      <c r="U152">
        <f t="shared" si="55"/>
        <v>681391.92</v>
      </c>
      <c r="V152">
        <f t="shared" si="56"/>
        <v>1665624.6933333331</v>
      </c>
      <c r="W152">
        <f t="shared" si="57"/>
        <v>1911682.8866666665</v>
      </c>
      <c r="X152">
        <f t="shared" si="58"/>
        <v>1495276.7133333334</v>
      </c>
      <c r="Y152">
        <f t="shared" si="59"/>
        <v>1817045.12</v>
      </c>
      <c r="Z152">
        <f t="shared" si="60"/>
        <v>2063103.3133333335</v>
      </c>
      <c r="AA152">
        <f t="shared" si="61"/>
        <v>1249218.52</v>
      </c>
      <c r="AB152">
        <f t="shared" si="62"/>
        <v>1788653.7899999996</v>
      </c>
      <c r="AC152">
        <f t="shared" si="63"/>
        <v>2021462.696</v>
      </c>
      <c r="AD152">
        <f t="shared" si="64"/>
        <v>1589914.4799999997</v>
      </c>
      <c r="AE152">
        <f t="shared" si="65"/>
        <v>1712943.5766666667</v>
      </c>
      <c r="AF152">
        <f t="shared" si="66"/>
        <v>1766571.6444444442</v>
      </c>
      <c r="AG152">
        <f t="shared" si="67"/>
        <v>1703479.7999999998</v>
      </c>
      <c r="AH152">
        <f t="shared" si="68"/>
        <v>851739.89999999991</v>
      </c>
      <c r="AI152">
        <f t="shared" si="69"/>
        <v>1362783.84</v>
      </c>
      <c r="AJ152">
        <f t="shared" si="70"/>
        <v>1703479.7999999998</v>
      </c>
      <c r="AK152">
        <f t="shared" si="71"/>
        <v>1533131.82</v>
      </c>
    </row>
    <row r="153" spans="2:37">
      <c r="B153" t="s">
        <v>210</v>
      </c>
      <c r="C153">
        <f t="shared" si="37"/>
        <v>403888.8</v>
      </c>
      <c r="D153">
        <f t="shared" si="38"/>
        <v>310683.69230769237</v>
      </c>
      <c r="E153">
        <f t="shared" si="39"/>
        <v>257020.14545454545</v>
      </c>
      <c r="F153">
        <f t="shared" si="40"/>
        <v>183585.81818181818</v>
      </c>
      <c r="G153">
        <f t="shared" si="41"/>
        <v>209423.82222222222</v>
      </c>
      <c r="H153">
        <f t="shared" si="42"/>
        <v>254300.35555555555</v>
      </c>
      <c r="I153">
        <f t="shared" si="43"/>
        <v>183585.81818181818</v>
      </c>
      <c r="J153">
        <f t="shared" si="44"/>
        <v>235601.80000000002</v>
      </c>
      <c r="K153">
        <f t="shared" si="45"/>
        <v>235601.80000000002</v>
      </c>
      <c r="L153">
        <f t="shared" si="46"/>
        <v>264946.39030303032</v>
      </c>
      <c r="M153">
        <f t="shared" si="47"/>
        <v>179506.13333333333</v>
      </c>
      <c r="N153">
        <f t="shared" si="48"/>
        <v>357003.04285714281</v>
      </c>
      <c r="O153">
        <f t="shared" si="49"/>
        <v>153862.39999999999</v>
      </c>
      <c r="P153">
        <f t="shared" si="50"/>
        <v>302916.59999999998</v>
      </c>
      <c r="Q153">
        <f t="shared" si="51"/>
        <v>183585.81818181818</v>
      </c>
      <c r="R153">
        <f t="shared" si="52"/>
        <v>242333.28</v>
      </c>
      <c r="S153">
        <f t="shared" si="53"/>
        <v>121166.64</v>
      </c>
      <c r="T153">
        <f t="shared" si="54"/>
        <v>242333.28</v>
      </c>
      <c r="U153">
        <f t="shared" si="55"/>
        <v>73434.327272727271</v>
      </c>
      <c r="V153">
        <f t="shared" si="56"/>
        <v>214766.26666666663</v>
      </c>
      <c r="W153">
        <f t="shared" si="57"/>
        <v>221177.2</v>
      </c>
      <c r="X153">
        <f t="shared" si="58"/>
        <v>214026.54358974358</v>
      </c>
      <c r="Y153">
        <f t="shared" si="59"/>
        <v>307231.65128205129</v>
      </c>
      <c r="Z153">
        <f t="shared" si="60"/>
        <v>141040.53333333335</v>
      </c>
      <c r="AA153">
        <f t="shared" si="61"/>
        <v>157067.86666666664</v>
      </c>
      <c r="AB153">
        <f t="shared" si="62"/>
        <v>259467.95636363633</v>
      </c>
      <c r="AC153">
        <f t="shared" si="63"/>
        <v>270755.08444444445</v>
      </c>
      <c r="AD153">
        <f t="shared" si="64"/>
        <v>163478.80000000002</v>
      </c>
      <c r="AE153">
        <f t="shared" si="65"/>
        <v>115396.79999999999</v>
      </c>
      <c r="AF153">
        <f t="shared" si="66"/>
        <v>283149.55555555556</v>
      </c>
      <c r="AG153">
        <f t="shared" si="67"/>
        <v>168287.00000000003</v>
      </c>
      <c r="AH153">
        <f t="shared" si="68"/>
        <v>44876.533333333333</v>
      </c>
      <c r="AI153">
        <f t="shared" si="69"/>
        <v>89753.066666666666</v>
      </c>
      <c r="AJ153">
        <f t="shared" si="70"/>
        <v>121166.64</v>
      </c>
      <c r="AK153">
        <f t="shared" si="71"/>
        <v>257020.14545454545</v>
      </c>
    </row>
    <row r="154" spans="2:37">
      <c r="B154" t="s">
        <v>211</v>
      </c>
      <c r="C154">
        <f t="shared" si="37"/>
        <v>337588.89999999997</v>
      </c>
      <c r="D154">
        <f t="shared" si="38"/>
        <v>368278.8</v>
      </c>
      <c r="E154">
        <f t="shared" si="39"/>
        <v>257795.16</v>
      </c>
      <c r="F154">
        <f t="shared" si="40"/>
        <v>234359.23636363636</v>
      </c>
      <c r="G154">
        <f t="shared" si="41"/>
        <v>306899</v>
      </c>
      <c r="H154">
        <f t="shared" si="42"/>
        <v>283029.07777777774</v>
      </c>
      <c r="I154">
        <f t="shared" si="43"/>
        <v>184139.4</v>
      </c>
      <c r="J154">
        <f t="shared" si="44"/>
        <v>234359.23636363636</v>
      </c>
      <c r="K154">
        <f t="shared" si="45"/>
        <v>334798.90909090906</v>
      </c>
      <c r="L154">
        <f t="shared" si="46"/>
        <v>279424.2323809524</v>
      </c>
      <c r="M154">
        <f t="shared" si="47"/>
        <v>231879.24444444446</v>
      </c>
      <c r="N154">
        <f t="shared" si="48"/>
        <v>516772.92314814811</v>
      </c>
      <c r="O154">
        <f t="shared" si="49"/>
        <v>211419.31111111114</v>
      </c>
      <c r="P154">
        <f t="shared" si="50"/>
        <v>294623.03999999998</v>
      </c>
      <c r="Q154">
        <f t="shared" si="51"/>
        <v>234359.23636363636</v>
      </c>
      <c r="R154">
        <f t="shared" si="52"/>
        <v>245519.19999999995</v>
      </c>
      <c r="S154">
        <f t="shared" si="53"/>
        <v>163679.46666666667</v>
      </c>
      <c r="T154">
        <f t="shared" si="54"/>
        <v>122759.59999999998</v>
      </c>
      <c r="U154">
        <f t="shared" si="55"/>
        <v>184139.4</v>
      </c>
      <c r="V154">
        <f t="shared" si="56"/>
        <v>242109.21111111113</v>
      </c>
      <c r="W154">
        <f t="shared" si="57"/>
        <v>289849.05555555556</v>
      </c>
      <c r="X154">
        <f t="shared" si="58"/>
        <v>238079.22424242427</v>
      </c>
      <c r="Y154">
        <f t="shared" si="59"/>
        <v>269389.12222222221</v>
      </c>
      <c r="Z154">
        <f t="shared" si="60"/>
        <v>177319.4222222222</v>
      </c>
      <c r="AA154">
        <f t="shared" si="61"/>
        <v>197779.35555555552</v>
      </c>
      <c r="AB154">
        <f t="shared" si="62"/>
        <v>281937.88133333332</v>
      </c>
      <c r="AC154">
        <f t="shared" si="63"/>
        <v>272146.04657239054</v>
      </c>
      <c r="AD154">
        <f t="shared" si="64"/>
        <v>242109.21111111113</v>
      </c>
      <c r="AE154">
        <f t="shared" si="65"/>
        <v>135547.05833333335</v>
      </c>
      <c r="AF154">
        <f t="shared" si="66"/>
        <v>308035.66296296293</v>
      </c>
      <c r="AG154">
        <f t="shared" si="67"/>
        <v>214829.30000000002</v>
      </c>
      <c r="AH154">
        <f t="shared" si="68"/>
        <v>200879.34545454543</v>
      </c>
      <c r="AI154">
        <f t="shared" si="69"/>
        <v>147311.51999999999</v>
      </c>
      <c r="AJ154">
        <f t="shared" si="70"/>
        <v>267839.12727272732</v>
      </c>
      <c r="AK154">
        <f t="shared" si="71"/>
        <v>257795.16</v>
      </c>
    </row>
  </sheetData>
  <mergeCells count="1">
    <mergeCell ref="Y5:AA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EDA70-A0A1-4A8B-90AA-AD8B0623D758}">
  <dimension ref="A1:I96"/>
  <sheetViews>
    <sheetView tabSelected="1" workbookViewId="0">
      <selection activeCell="C2" sqref="C2"/>
    </sheetView>
  </sheetViews>
  <sheetFormatPr defaultRowHeight="14.5"/>
  <cols>
    <col min="3" max="7" width="10.36328125" bestFit="1" customWidth="1"/>
  </cols>
  <sheetData>
    <row r="1" spans="1:9">
      <c r="A1" t="s">
        <v>222</v>
      </c>
      <c r="B1" t="s">
        <v>223</v>
      </c>
      <c r="C1" t="s">
        <v>3</v>
      </c>
      <c r="D1" t="s">
        <v>4</v>
      </c>
      <c r="E1" t="s">
        <v>5</v>
      </c>
      <c r="F1" t="s">
        <v>7</v>
      </c>
      <c r="G1" t="s">
        <v>6</v>
      </c>
      <c r="I1" t="s">
        <v>228</v>
      </c>
    </row>
    <row r="2" spans="1:9">
      <c r="A2" t="s">
        <v>110</v>
      </c>
      <c r="B2" t="s">
        <v>203</v>
      </c>
      <c r="C2" s="120">
        <v>41.348671904227466</v>
      </c>
      <c r="D2" s="120">
        <v>41.825396825396822</v>
      </c>
      <c r="E2" s="120">
        <v>42.370931537598203</v>
      </c>
      <c r="F2" s="120">
        <v>38.621156004489336</v>
      </c>
      <c r="G2" s="120">
        <v>36.36363636363636</v>
      </c>
      <c r="I2">
        <v>40.692712842712844</v>
      </c>
    </row>
    <row r="3" spans="1:9">
      <c r="B3" t="s">
        <v>184</v>
      </c>
      <c r="C3" s="120">
        <v>45.844125010791679</v>
      </c>
      <c r="D3" s="120">
        <v>42.448398162683873</v>
      </c>
      <c r="E3" s="120">
        <v>67.713459380126039</v>
      </c>
      <c r="F3" s="120">
        <v>49.085795685795681</v>
      </c>
      <c r="G3" s="120">
        <v>41.721611721611723</v>
      </c>
      <c r="I3">
        <v>52.537202480059619</v>
      </c>
    </row>
    <row r="4" spans="1:9">
      <c r="B4" t="s">
        <v>216</v>
      </c>
      <c r="C4" s="120">
        <v>72.252747252747255</v>
      </c>
      <c r="D4" s="120">
        <v>46.95656724228153</v>
      </c>
      <c r="E4" s="120">
        <v>48.677248677248677</v>
      </c>
      <c r="F4" s="120">
        <v>49.899298232631565</v>
      </c>
      <c r="G4" s="120">
        <v>40.997668997668995</v>
      </c>
      <c r="I4">
        <v>51.452122128312602</v>
      </c>
    </row>
    <row r="5" spans="1:9">
      <c r="B5" t="s">
        <v>156</v>
      </c>
      <c r="C5" s="120">
        <v>62.839506172839499</v>
      </c>
      <c r="D5" s="120">
        <v>46.017316017316013</v>
      </c>
      <c r="E5" s="120">
        <v>55.528432472876922</v>
      </c>
      <c r="F5" s="120">
        <v>68.080134680134677</v>
      </c>
      <c r="G5" s="120">
        <v>40.227272727272727</v>
      </c>
      <c r="I5">
        <v>54.486756453423112</v>
      </c>
    </row>
    <row r="6" spans="1:9">
      <c r="B6" t="s">
        <v>161</v>
      </c>
      <c r="C6" s="120">
        <v>67.734754956977184</v>
      </c>
      <c r="D6" s="120">
        <v>67.061144323049078</v>
      </c>
      <c r="E6" s="120">
        <v>53.662184009406239</v>
      </c>
      <c r="F6" s="120">
        <v>55.200352733686067</v>
      </c>
      <c r="G6" s="120">
        <v>49.671717171717169</v>
      </c>
      <c r="I6">
        <v>58.404088504088513</v>
      </c>
    </row>
    <row r="7" spans="1:9">
      <c r="B7" t="s">
        <v>169</v>
      </c>
      <c r="C7" s="120">
        <v>82.659932659932664</v>
      </c>
      <c r="D7" s="120">
        <v>64.716209716209704</v>
      </c>
      <c r="E7" s="120">
        <v>57.476150392817054</v>
      </c>
      <c r="F7" s="120">
        <v>58.315207631874308</v>
      </c>
      <c r="G7" s="120">
        <v>45.151515151515149</v>
      </c>
      <c r="I7">
        <v>61.60058521725189</v>
      </c>
    </row>
    <row r="8" spans="1:9">
      <c r="B8" t="s">
        <v>118</v>
      </c>
      <c r="C8" s="120">
        <v>78.037686809616631</v>
      </c>
      <c r="D8" s="120">
        <v>53.550556674911675</v>
      </c>
      <c r="E8" s="120">
        <v>62.601865388780595</v>
      </c>
      <c r="F8" s="120">
        <v>56.832626227879061</v>
      </c>
      <c r="G8" s="120">
        <v>64.957000343997237</v>
      </c>
      <c r="I8">
        <v>62.950015288766579</v>
      </c>
    </row>
    <row r="9" spans="1:9">
      <c r="B9" t="s">
        <v>121</v>
      </c>
      <c r="C9" s="120">
        <v>72.91245791245791</v>
      </c>
      <c r="D9" s="120">
        <v>58.75893947322519</v>
      </c>
      <c r="E9" s="120">
        <v>57.886665803332455</v>
      </c>
      <c r="F9" s="120">
        <v>68.980374563707898</v>
      </c>
      <c r="G9" s="120">
        <v>58.051282051282058</v>
      </c>
      <c r="I9">
        <v>62.245302757207526</v>
      </c>
    </row>
    <row r="10" spans="1:9">
      <c r="B10" t="s">
        <v>111</v>
      </c>
      <c r="C10" s="120">
        <v>86.056644880174289</v>
      </c>
      <c r="D10" s="120">
        <v>57.06962785114046</v>
      </c>
      <c r="E10" s="120">
        <v>57.746005809731308</v>
      </c>
      <c r="F10" s="120">
        <v>53.727176853647435</v>
      </c>
      <c r="G10" s="120">
        <v>65.284313725490193</v>
      </c>
      <c r="I10">
        <v>62.96676533861406</v>
      </c>
    </row>
    <row r="11" spans="1:9">
      <c r="B11" t="s">
        <v>148</v>
      </c>
      <c r="C11" s="120">
        <v>80.892255892255889</v>
      </c>
      <c r="D11" s="120">
        <v>59.716209716209718</v>
      </c>
      <c r="E11" s="120">
        <v>64.165965207631857</v>
      </c>
      <c r="F11" s="120">
        <v>61.849074074074068</v>
      </c>
      <c r="G11" s="120">
        <v>54.181818181818173</v>
      </c>
      <c r="I11">
        <v>64.386087061087068</v>
      </c>
    </row>
    <row r="12" spans="1:9">
      <c r="B12" t="s">
        <v>197</v>
      </c>
      <c r="C12" s="120">
        <v>74.117549117549132</v>
      </c>
      <c r="D12" s="120">
        <v>64.021164021164026</v>
      </c>
      <c r="E12" s="120">
        <v>68.233448650115307</v>
      </c>
      <c r="F12" s="120">
        <v>64.630850630850631</v>
      </c>
      <c r="G12" s="120">
        <v>51.047619047619051</v>
      </c>
      <c r="I12">
        <v>65.429919287062148</v>
      </c>
    </row>
    <row r="13" spans="1:9">
      <c r="B13" t="s">
        <v>186</v>
      </c>
      <c r="C13" s="120">
        <v>78.858024691358025</v>
      </c>
      <c r="D13" s="120">
        <v>57.301587301587304</v>
      </c>
      <c r="E13" s="120">
        <v>61.118125701459029</v>
      </c>
      <c r="F13" s="120">
        <v>58.649494949494944</v>
      </c>
      <c r="G13" s="120">
        <v>68.333333333333343</v>
      </c>
      <c r="I13">
        <v>64.074025974025972</v>
      </c>
    </row>
    <row r="14" spans="1:9">
      <c r="B14" t="s">
        <v>126</v>
      </c>
      <c r="C14" s="120">
        <v>83.333333333333329</v>
      </c>
      <c r="D14" s="120">
        <v>58.660619803476948</v>
      </c>
      <c r="E14" s="120">
        <v>62.006172839506178</v>
      </c>
      <c r="F14" s="120">
        <v>62.187410120743451</v>
      </c>
      <c r="G14" s="120">
        <v>61.714285714285708</v>
      </c>
      <c r="I14">
        <v>64.977339767815963</v>
      </c>
    </row>
    <row r="15" spans="1:9">
      <c r="B15" t="s">
        <v>193</v>
      </c>
      <c r="C15" s="120">
        <v>75.641025641025635</v>
      </c>
      <c r="D15" s="120">
        <v>70.280830280830273</v>
      </c>
      <c r="E15" s="120">
        <v>76.495726495726487</v>
      </c>
      <c r="F15" s="120">
        <v>59.341880341880348</v>
      </c>
      <c r="G15" s="120">
        <v>67.692307692307693</v>
      </c>
      <c r="I15">
        <v>71.39804639804639</v>
      </c>
    </row>
    <row r="16" spans="1:9">
      <c r="B16" t="s">
        <v>166</v>
      </c>
      <c r="C16" s="120">
        <v>87.283950617283949</v>
      </c>
      <c r="D16" s="120">
        <v>81.585789871504161</v>
      </c>
      <c r="E16" s="120">
        <v>74.462081128747784</v>
      </c>
      <c r="F16" s="120">
        <v>63.230565730565729</v>
      </c>
      <c r="G16" s="120">
        <v>87.333333333333329</v>
      </c>
      <c r="I16">
        <v>78.319105761962916</v>
      </c>
    </row>
    <row r="17" spans="1:9">
      <c r="B17" t="s">
        <v>209</v>
      </c>
      <c r="C17" s="120">
        <v>92.292768959435634</v>
      </c>
      <c r="D17" s="120">
        <v>74.253968253968239</v>
      </c>
      <c r="E17" s="120">
        <v>80.648148148148138</v>
      </c>
      <c r="F17" s="120">
        <v>73.76649029982363</v>
      </c>
      <c r="G17" s="120">
        <v>88</v>
      </c>
      <c r="I17">
        <v>81.432703451751067</v>
      </c>
    </row>
    <row r="18" spans="1:9">
      <c r="B18" t="s">
        <v>171</v>
      </c>
      <c r="C18" s="120">
        <v>89.609053497942384</v>
      </c>
      <c r="D18" s="120">
        <v>85.855379188712519</v>
      </c>
      <c r="E18" s="120">
        <v>79.762769305252974</v>
      </c>
      <c r="F18" s="120">
        <v>75.044662309368192</v>
      </c>
      <c r="G18" s="120">
        <v>83.006535947712422</v>
      </c>
      <c r="I18">
        <v>82.45860566448799</v>
      </c>
    </row>
    <row r="19" spans="1:9">
      <c r="C19" s="120"/>
      <c r="D19" s="120"/>
      <c r="E19" s="120"/>
      <c r="F19" s="120"/>
      <c r="G19" s="120"/>
    </row>
    <row r="20" spans="1:9">
      <c r="A20" t="s">
        <v>115</v>
      </c>
      <c r="B20" t="s">
        <v>187</v>
      </c>
      <c r="C20" s="120">
        <v>38.786116298371205</v>
      </c>
      <c r="D20" s="120">
        <v>31.120642701525053</v>
      </c>
      <c r="E20" s="120">
        <v>24.104711328976034</v>
      </c>
      <c r="F20" s="120">
        <v>40.661083877995644</v>
      </c>
      <c r="G20" s="120">
        <v>23.52941176470588</v>
      </c>
      <c r="I20">
        <v>29.969348008563692</v>
      </c>
    </row>
    <row r="21" spans="1:9">
      <c r="B21" t="s">
        <v>188</v>
      </c>
      <c r="C21" s="120">
        <v>24.663299663299664</v>
      </c>
      <c r="D21" s="120">
        <v>41.411736411736406</v>
      </c>
      <c r="E21" s="120">
        <v>35.066538399871732</v>
      </c>
      <c r="F21" s="120">
        <v>48.302910052910057</v>
      </c>
      <c r="G21" s="120">
        <v>31.060606060606069</v>
      </c>
      <c r="I21">
        <v>35.870799835085542</v>
      </c>
    </row>
    <row r="22" spans="1:9">
      <c r="B22" t="s">
        <v>141</v>
      </c>
      <c r="C22" s="120">
        <v>48.155864197530867</v>
      </c>
      <c r="D22" s="120">
        <v>39.271164021164019</v>
      </c>
      <c r="E22" s="120">
        <v>38.996913580246904</v>
      </c>
      <c r="F22" s="120">
        <v>48.344576719576715</v>
      </c>
      <c r="G22" s="120">
        <v>24.5</v>
      </c>
      <c r="I22">
        <v>39.886262282690858</v>
      </c>
    </row>
    <row r="23" spans="1:9">
      <c r="B23" t="s">
        <v>165</v>
      </c>
      <c r="C23" s="120">
        <v>87.008547008547012</v>
      </c>
      <c r="D23" s="120">
        <v>27.207977207977205</v>
      </c>
      <c r="E23" s="120">
        <v>38.051994301994306</v>
      </c>
      <c r="F23" s="120">
        <v>38.856837606837608</v>
      </c>
      <c r="G23" s="120">
        <v>24.615384615384617</v>
      </c>
      <c r="I23">
        <v>41.669337606837594</v>
      </c>
    </row>
    <row r="24" spans="1:9">
      <c r="B24" t="s">
        <v>155</v>
      </c>
      <c r="C24" s="120">
        <v>40.849673202614383</v>
      </c>
      <c r="D24" s="120">
        <v>55.052074631021995</v>
      </c>
      <c r="E24" s="120">
        <v>60.835196651760107</v>
      </c>
      <c r="F24" s="120">
        <v>50.221377244855049</v>
      </c>
      <c r="G24" s="120">
        <v>52.755417956656345</v>
      </c>
      <c r="I24">
        <v>53.581968498900544</v>
      </c>
    </row>
    <row r="25" spans="1:9">
      <c r="B25" t="s">
        <v>205</v>
      </c>
      <c r="C25" s="120">
        <v>58.862433862433853</v>
      </c>
      <c r="D25" s="120">
        <v>41.224489795918366</v>
      </c>
      <c r="E25" s="120">
        <v>60.531135531135526</v>
      </c>
      <c r="F25" s="120">
        <v>65.330687830687836</v>
      </c>
      <c r="G25" s="120">
        <v>56.593406593406598</v>
      </c>
      <c r="I25">
        <v>56.50686086400372</v>
      </c>
    </row>
    <row r="26" spans="1:9">
      <c r="B26" t="s">
        <v>153</v>
      </c>
      <c r="C26" s="120">
        <v>65.070037986704648</v>
      </c>
      <c r="D26" s="120">
        <v>62.921245421245416</v>
      </c>
      <c r="E26" s="120">
        <v>58.415889665889672</v>
      </c>
      <c r="F26" s="120">
        <v>51.753876370543047</v>
      </c>
      <c r="G26" s="120">
        <v>65.937062937062933</v>
      </c>
      <c r="I26">
        <v>60.580409097075766</v>
      </c>
    </row>
    <row r="27" spans="1:9">
      <c r="B27" t="s">
        <v>207</v>
      </c>
      <c r="C27" s="120">
        <v>68.101851851851848</v>
      </c>
      <c r="D27" s="120">
        <v>58.527777777777771</v>
      </c>
      <c r="E27" s="120">
        <v>69.146274250440925</v>
      </c>
      <c r="F27" s="120">
        <v>60.433289241622582</v>
      </c>
      <c r="G27" s="120">
        <v>49.13095238095238</v>
      </c>
      <c r="I27">
        <v>62.739487276392047</v>
      </c>
    </row>
    <row r="28" spans="1:9">
      <c r="B28" t="s">
        <v>208</v>
      </c>
      <c r="C28" s="120">
        <v>75.18518518518519</v>
      </c>
      <c r="D28" s="120">
        <v>68.719576719576722</v>
      </c>
      <c r="E28" s="120">
        <v>68.485958485958477</v>
      </c>
      <c r="F28" s="120">
        <v>68.466137566137576</v>
      </c>
      <c r="G28" s="120">
        <v>77.333333333333329</v>
      </c>
      <c r="I28">
        <v>70.942200127914404</v>
      </c>
    </row>
    <row r="29" spans="1:9">
      <c r="B29" t="s">
        <v>116</v>
      </c>
      <c r="C29" s="120">
        <v>86.913580246913583</v>
      </c>
      <c r="D29" s="120">
        <v>79.439153439153429</v>
      </c>
      <c r="E29" s="120">
        <v>74.691358024691354</v>
      </c>
      <c r="F29" s="120">
        <v>55.996472663139329</v>
      </c>
      <c r="G29" s="120">
        <v>73.333333333333329</v>
      </c>
      <c r="I29">
        <v>74.871453766691872</v>
      </c>
    </row>
    <row r="30" spans="1:9">
      <c r="B30" t="s">
        <v>200</v>
      </c>
      <c r="C30" s="120">
        <v>96.428571428571431</v>
      </c>
      <c r="D30" s="120">
        <v>89.71044828187685</v>
      </c>
      <c r="E30" s="120">
        <v>84.457671957671963</v>
      </c>
      <c r="F30" s="120">
        <v>82.488196988196975</v>
      </c>
      <c r="G30" s="120">
        <v>88.571428571428584</v>
      </c>
      <c r="I30">
        <v>87.866707366707388</v>
      </c>
    </row>
    <row r="31" spans="1:9">
      <c r="C31" s="120"/>
      <c r="D31" s="120"/>
      <c r="E31" s="120"/>
      <c r="F31" s="120"/>
      <c r="G31" s="120"/>
    </row>
    <row r="32" spans="1:9">
      <c r="A32" t="s">
        <v>122</v>
      </c>
      <c r="B32" t="s">
        <v>123</v>
      </c>
      <c r="C32" s="120">
        <v>67.806267806267812</v>
      </c>
      <c r="D32" s="120">
        <v>34.536019536019538</v>
      </c>
      <c r="E32" s="120">
        <v>46.296296296296298</v>
      </c>
      <c r="F32" s="120">
        <v>43.592074592074589</v>
      </c>
      <c r="G32" s="120">
        <v>36.92307692307692</v>
      </c>
      <c r="I32">
        <v>45.906315906315918</v>
      </c>
    </row>
    <row r="33" spans="1:9">
      <c r="B33" t="s">
        <v>143</v>
      </c>
      <c r="C33" s="120">
        <v>63.888888888888893</v>
      </c>
      <c r="D33" s="120">
        <v>41.005291005290999</v>
      </c>
      <c r="E33" s="120">
        <v>50.22727272727272</v>
      </c>
      <c r="F33" s="120">
        <v>56.943602693602692</v>
      </c>
      <c r="G33" s="120">
        <v>25</v>
      </c>
      <c r="I33">
        <v>48.080447330447328</v>
      </c>
    </row>
    <row r="34" spans="1:9">
      <c r="B34" t="s">
        <v>146</v>
      </c>
      <c r="C34" s="120">
        <v>66.540404040404042</v>
      </c>
      <c r="D34" s="120">
        <v>61.584896584896583</v>
      </c>
      <c r="E34" s="120">
        <v>58.54166666666665</v>
      </c>
      <c r="F34" s="120">
        <v>53.223344556677887</v>
      </c>
      <c r="G34" s="120">
        <v>37.090909090909086</v>
      </c>
      <c r="I34">
        <v>56.697370530703864</v>
      </c>
    </row>
    <row r="35" spans="1:9">
      <c r="B35" t="s">
        <v>134</v>
      </c>
      <c r="C35" s="120">
        <v>63.034188034188041</v>
      </c>
      <c r="D35" s="120">
        <v>56.349206349206341</v>
      </c>
      <c r="E35" s="120">
        <v>62.417674917674908</v>
      </c>
      <c r="F35" s="120">
        <v>61.189255189255185</v>
      </c>
      <c r="G35" s="120">
        <v>47.582417582417584</v>
      </c>
      <c r="I35">
        <v>59.014858157715295</v>
      </c>
    </row>
    <row r="36" spans="1:9">
      <c r="B36" t="s">
        <v>185</v>
      </c>
      <c r="C36" s="120">
        <v>51.282051282051292</v>
      </c>
      <c r="D36" s="120">
        <v>58.432234432234438</v>
      </c>
      <c r="E36" s="120">
        <v>59.261664261664258</v>
      </c>
      <c r="F36" s="120">
        <v>61.299145299145302</v>
      </c>
      <c r="G36" s="120">
        <v>67.61904761904762</v>
      </c>
      <c r="I36">
        <v>59.212825269968121</v>
      </c>
    </row>
    <row r="37" spans="1:9">
      <c r="B37" t="s">
        <v>147</v>
      </c>
      <c r="C37" s="120">
        <v>53.212682379349047</v>
      </c>
      <c r="D37" s="120">
        <v>55.906685906685894</v>
      </c>
      <c r="E37" s="120">
        <v>67.66975308641976</v>
      </c>
      <c r="F37" s="120">
        <v>68.614758698092032</v>
      </c>
      <c r="G37" s="120">
        <v>54.090909090909086</v>
      </c>
      <c r="I37">
        <v>61.033950617283949</v>
      </c>
    </row>
    <row r="38" spans="1:9">
      <c r="B38" t="s">
        <v>183</v>
      </c>
      <c r="C38" s="120">
        <v>76.992143658810321</v>
      </c>
      <c r="D38" s="120">
        <v>60.690235690235689</v>
      </c>
      <c r="E38" s="120">
        <v>65.277777777777771</v>
      </c>
      <c r="F38" s="120">
        <v>59.856254856254864</v>
      </c>
      <c r="G38" s="120">
        <v>56.666666666666664</v>
      </c>
      <c r="I38">
        <v>64.363784363784362</v>
      </c>
    </row>
    <row r="39" spans="1:9">
      <c r="B39" t="s">
        <v>137</v>
      </c>
      <c r="C39" s="120">
        <v>62.332297332297337</v>
      </c>
      <c r="D39" s="120">
        <v>62.947052947052946</v>
      </c>
      <c r="E39" s="120">
        <v>70.840132090132087</v>
      </c>
      <c r="F39" s="120">
        <v>66.099974099974105</v>
      </c>
      <c r="G39" s="120">
        <v>75.060606060606062</v>
      </c>
      <c r="I39">
        <v>67.728789728789735</v>
      </c>
    </row>
    <row r="40" spans="1:9">
      <c r="B40" t="s">
        <v>131</v>
      </c>
      <c r="C40" s="120">
        <v>74.728769173213621</v>
      </c>
      <c r="D40" s="120">
        <v>71.256373256373251</v>
      </c>
      <c r="E40" s="120">
        <v>59.710531238309017</v>
      </c>
      <c r="F40" s="120">
        <v>61.852188552188558</v>
      </c>
      <c r="G40" s="120">
        <v>75.818181818181813</v>
      </c>
      <c r="I40">
        <v>67.201298701298697</v>
      </c>
    </row>
    <row r="41" spans="1:9">
      <c r="B41" t="s">
        <v>164</v>
      </c>
      <c r="C41" s="120">
        <v>75.529100529100532</v>
      </c>
      <c r="D41" s="120">
        <v>73.818826675969532</v>
      </c>
      <c r="E41" s="120">
        <v>71.267891059557712</v>
      </c>
      <c r="F41" s="120">
        <v>65.961595811595814</v>
      </c>
      <c r="G41" s="120">
        <v>59.560439560439555</v>
      </c>
      <c r="I41">
        <v>70.078035985178829</v>
      </c>
    </row>
    <row r="42" spans="1:9">
      <c r="B42" t="s">
        <v>151</v>
      </c>
      <c r="C42" s="120">
        <v>91.452991452991455</v>
      </c>
      <c r="D42" s="120">
        <v>71.628679962013294</v>
      </c>
      <c r="E42" s="120">
        <v>59.037074037074035</v>
      </c>
      <c r="F42" s="120">
        <v>59.561609686609685</v>
      </c>
      <c r="G42" s="120">
        <v>66.507936507936506</v>
      </c>
      <c r="I42">
        <v>68.415789037001161</v>
      </c>
    </row>
    <row r="43" spans="1:9">
      <c r="B43" t="s">
        <v>172</v>
      </c>
      <c r="C43" s="120">
        <v>79.549195660306779</v>
      </c>
      <c r="D43" s="120">
        <v>79.234487734487743</v>
      </c>
      <c r="E43" s="120">
        <v>80.018137726471068</v>
      </c>
      <c r="F43" s="120">
        <v>69.273544973544972</v>
      </c>
      <c r="G43" s="120">
        <v>75.396103896103881</v>
      </c>
      <c r="I43">
        <v>77.585785290547207</v>
      </c>
    </row>
    <row r="44" spans="1:9">
      <c r="C44" s="120"/>
      <c r="D44" s="120"/>
      <c r="E44" s="120"/>
      <c r="F44" s="120"/>
      <c r="G44" s="120"/>
    </row>
    <row r="45" spans="1:9">
      <c r="A45" t="s">
        <v>112</v>
      </c>
      <c r="B45" t="s">
        <v>167</v>
      </c>
      <c r="C45" s="120">
        <v>65.923781113839595</v>
      </c>
      <c r="D45" s="120">
        <v>60.096403723406006</v>
      </c>
      <c r="E45" s="120">
        <v>60.002962198524635</v>
      </c>
      <c r="F45" s="120">
        <v>51.566657646108446</v>
      </c>
      <c r="G45" s="120">
        <v>57.793650793650798</v>
      </c>
      <c r="I45">
        <v>59.515845752227754</v>
      </c>
    </row>
    <row r="46" spans="1:9">
      <c r="B46" t="s">
        <v>150</v>
      </c>
      <c r="C46" s="120">
        <v>82.744107744107737</v>
      </c>
      <c r="D46" s="120">
        <v>47.779701779701782</v>
      </c>
      <c r="E46" s="120">
        <v>57.059550531772764</v>
      </c>
      <c r="F46" s="120">
        <v>58.515263748597079</v>
      </c>
      <c r="G46" s="120">
        <v>56.606060606060602</v>
      </c>
      <c r="I46">
        <v>59.749822487917726</v>
      </c>
    </row>
    <row r="47" spans="1:9">
      <c r="B47" t="s">
        <v>136</v>
      </c>
      <c r="C47" s="120">
        <v>67.648709315375982</v>
      </c>
      <c r="D47" s="120">
        <v>63.201058201058196</v>
      </c>
      <c r="E47" s="120">
        <v>62.890011223344551</v>
      </c>
      <c r="F47" s="120">
        <v>47.667340067340071</v>
      </c>
      <c r="G47" s="120">
        <v>62.87878787878789</v>
      </c>
      <c r="I47">
        <v>61.591726791726799</v>
      </c>
    </row>
    <row r="48" spans="1:9">
      <c r="B48" t="s">
        <v>182</v>
      </c>
      <c r="C48" s="120">
        <v>81.11772486772486</v>
      </c>
      <c r="D48" s="120">
        <v>60.874362565539037</v>
      </c>
      <c r="E48" s="120">
        <v>69.061347829730181</v>
      </c>
      <c r="F48" s="120">
        <v>61.071997446997443</v>
      </c>
      <c r="G48" s="120">
        <v>80.3125</v>
      </c>
      <c r="I48">
        <v>69.652148481084481</v>
      </c>
    </row>
    <row r="49" spans="1:9">
      <c r="B49" t="s">
        <v>152</v>
      </c>
      <c r="C49" s="120">
        <v>82.993827160493822</v>
      </c>
      <c r="D49" s="120">
        <v>74.80215419501134</v>
      </c>
      <c r="E49" s="120">
        <v>76.693121693121682</v>
      </c>
      <c r="F49" s="120">
        <v>63.250634242300904</v>
      </c>
      <c r="G49" s="120">
        <v>71.435897435897431</v>
      </c>
      <c r="I49">
        <v>74.723661743899839</v>
      </c>
    </row>
    <row r="51" spans="1:9">
      <c r="A51" t="s">
        <v>127</v>
      </c>
      <c r="B51" t="s">
        <v>138</v>
      </c>
      <c r="C51" s="120">
        <v>51.982091982091966</v>
      </c>
      <c r="D51" s="120">
        <v>34.142682714111281</v>
      </c>
      <c r="E51" s="120">
        <v>28.262786596119927</v>
      </c>
      <c r="F51" s="120">
        <v>53.701261701261707</v>
      </c>
      <c r="G51" s="120">
        <v>38.666666666666671</v>
      </c>
      <c r="I51">
        <v>38.625268910983195</v>
      </c>
    </row>
    <row r="52" spans="1:9">
      <c r="B52" t="s">
        <v>196</v>
      </c>
      <c r="C52" s="120">
        <v>65.081369248035898</v>
      </c>
      <c r="D52" s="120">
        <v>40.303030303030305</v>
      </c>
      <c r="E52" s="120">
        <v>40.972222222222221</v>
      </c>
      <c r="F52" s="120">
        <v>46.803030303030305</v>
      </c>
      <c r="G52" s="120">
        <v>23.636363636363637</v>
      </c>
      <c r="I52">
        <v>43.327801827801821</v>
      </c>
    </row>
    <row r="53" spans="1:9">
      <c r="B53" t="s">
        <v>194</v>
      </c>
      <c r="C53" s="120">
        <v>69.26638176638177</v>
      </c>
      <c r="D53" s="120">
        <v>46.233211233211236</v>
      </c>
      <c r="E53" s="120">
        <v>50.865492532159202</v>
      </c>
      <c r="F53" s="120">
        <v>41.663299663299668</v>
      </c>
      <c r="G53" s="120">
        <v>51.305361305361302</v>
      </c>
      <c r="I53">
        <v>51.841713841713847</v>
      </c>
    </row>
    <row r="54" spans="1:9">
      <c r="B54" t="s">
        <v>158</v>
      </c>
      <c r="C54" s="120">
        <v>79.880779472282725</v>
      </c>
      <c r="D54" s="120">
        <v>62.978913787737319</v>
      </c>
      <c r="E54" s="120">
        <v>50.575299564270153</v>
      </c>
      <c r="F54" s="120">
        <v>56.992616799806342</v>
      </c>
      <c r="G54" s="120">
        <v>45.490196078431374</v>
      </c>
      <c r="I54">
        <v>58.270135214579653</v>
      </c>
    </row>
    <row r="55" spans="1:9">
      <c r="B55" t="s">
        <v>215</v>
      </c>
      <c r="C55" s="120">
        <v>82.53721859114016</v>
      </c>
      <c r="D55" s="120">
        <v>65.504034947312263</v>
      </c>
      <c r="E55" s="120">
        <v>61.985974945533769</v>
      </c>
      <c r="F55" s="120">
        <v>57.957952069716768</v>
      </c>
      <c r="G55" s="120">
        <v>39</v>
      </c>
      <c r="I55">
        <v>62.353514739229027</v>
      </c>
    </row>
    <row r="56" spans="1:9">
      <c r="B56" t="s">
        <v>170</v>
      </c>
      <c r="C56" s="120">
        <v>65.198412698412696</v>
      </c>
      <c r="D56" s="120">
        <v>56.604918890633186</v>
      </c>
      <c r="E56" s="120">
        <v>53.508004341337674</v>
      </c>
      <c r="F56" s="120">
        <v>66.550264550264544</v>
      </c>
      <c r="G56" s="120">
        <v>71.216117216117226</v>
      </c>
      <c r="I56">
        <v>60.524367695796279</v>
      </c>
    </row>
    <row r="57" spans="1:9">
      <c r="B57" t="s">
        <v>128</v>
      </c>
      <c r="C57" s="120">
        <v>77.671957671957671</v>
      </c>
      <c r="D57" s="120">
        <v>71.409331409331415</v>
      </c>
      <c r="E57" s="120">
        <v>64.977337477337485</v>
      </c>
      <c r="F57" s="120">
        <v>66.635716135716137</v>
      </c>
      <c r="G57" s="120">
        <v>54.646464646464644</v>
      </c>
      <c r="I57">
        <v>67.201029129600556</v>
      </c>
    </row>
    <row r="58" spans="1:9">
      <c r="B58" t="s">
        <v>140</v>
      </c>
      <c r="C58" s="120">
        <v>72.340067340067336</v>
      </c>
      <c r="D58" s="120">
        <v>73.049014477585914</v>
      </c>
      <c r="E58" s="120">
        <v>70.94780219780219</v>
      </c>
      <c r="F58" s="120">
        <v>70.521386021386007</v>
      </c>
      <c r="G58" s="120">
        <v>60.439560439560445</v>
      </c>
      <c r="I58">
        <v>70.044624687481829</v>
      </c>
    </row>
    <row r="59" spans="1:9">
      <c r="B59" t="s">
        <v>210</v>
      </c>
      <c r="C59" s="120">
        <v>78.299663299663294</v>
      </c>
      <c r="D59" s="120">
        <v>69.156954156954157</v>
      </c>
      <c r="E59" s="120">
        <v>70.253820253820251</v>
      </c>
      <c r="F59" s="120">
        <v>59.897163947163939</v>
      </c>
      <c r="G59" s="120">
        <v>70.573426573426588</v>
      </c>
      <c r="I59">
        <v>69.979870129870136</v>
      </c>
    </row>
    <row r="60" spans="1:9">
      <c r="B60" t="s">
        <v>192</v>
      </c>
      <c r="C60" s="120">
        <v>83.827160493827165</v>
      </c>
      <c r="D60" s="120">
        <v>69.304610733182173</v>
      </c>
      <c r="E60" s="120">
        <v>67.738095238095241</v>
      </c>
      <c r="F60" s="120">
        <v>71.419508886175549</v>
      </c>
      <c r="G60" s="120">
        <v>59.904761904761905</v>
      </c>
      <c r="I60">
        <v>70.216392425916254</v>
      </c>
    </row>
    <row r="61" spans="1:9">
      <c r="B61" t="s">
        <v>139</v>
      </c>
      <c r="C61" s="120">
        <v>82.371794871794862</v>
      </c>
      <c r="D61" s="120">
        <v>68.097458097458102</v>
      </c>
      <c r="E61" s="120">
        <v>66.736350069683411</v>
      </c>
      <c r="F61" s="120">
        <v>68.915343915343925</v>
      </c>
      <c r="G61" s="120">
        <v>74.743589743589752</v>
      </c>
      <c r="I61">
        <v>71.144109858395566</v>
      </c>
    </row>
    <row r="62" spans="1:9">
      <c r="B62" t="s">
        <v>157</v>
      </c>
      <c r="C62" s="120">
        <v>82.716049382716051</v>
      </c>
      <c r="D62" s="120">
        <v>80.81027966742252</v>
      </c>
      <c r="E62" s="120">
        <v>75.299145299145309</v>
      </c>
      <c r="F62" s="120">
        <v>68.116594516594517</v>
      </c>
      <c r="G62" s="120">
        <v>59.523809523809518</v>
      </c>
      <c r="I62">
        <v>74.393143364571941</v>
      </c>
    </row>
    <row r="63" spans="1:9">
      <c r="B63" t="s">
        <v>206</v>
      </c>
      <c r="C63" s="120">
        <v>90.11158594491927</v>
      </c>
      <c r="D63" s="120">
        <v>78.730935730935727</v>
      </c>
      <c r="E63" s="120">
        <v>65.653112319778984</v>
      </c>
      <c r="F63" s="120">
        <v>62.190421307087966</v>
      </c>
      <c r="G63" s="120">
        <v>75.959595959595958</v>
      </c>
      <c r="I63">
        <v>73.439242855909512</v>
      </c>
    </row>
    <row r="64" spans="1:9">
      <c r="B64" t="s">
        <v>211</v>
      </c>
      <c r="C64" s="120">
        <v>97.751322751322746</v>
      </c>
      <c r="D64" s="120">
        <v>73.763347763347767</v>
      </c>
      <c r="E64" s="120">
        <v>68.472222222222214</v>
      </c>
      <c r="F64" s="120">
        <v>66.205788039121359</v>
      </c>
      <c r="G64" s="120">
        <v>75</v>
      </c>
      <c r="I64">
        <v>75.158485077532703</v>
      </c>
    </row>
    <row r="65" spans="1:9">
      <c r="B65" t="s">
        <v>230</v>
      </c>
      <c r="C65" s="120">
        <v>91.131461131461137</v>
      </c>
      <c r="D65" s="120">
        <v>89.662654805511949</v>
      </c>
      <c r="E65" s="120">
        <v>74.37220187220187</v>
      </c>
      <c r="F65" s="120">
        <v>67.953876370543043</v>
      </c>
      <c r="G65" s="120">
        <v>63.333333333333336</v>
      </c>
      <c r="I65">
        <v>77.809423468947273</v>
      </c>
    </row>
    <row r="66" spans="1:9">
      <c r="B66" t="s">
        <v>154</v>
      </c>
      <c r="C66" s="120">
        <v>87.749287749287745</v>
      </c>
      <c r="D66" s="120">
        <v>82.423687423687412</v>
      </c>
      <c r="E66" s="120">
        <v>75.216373133039795</v>
      </c>
      <c r="F66" s="120">
        <v>68.332038332038323</v>
      </c>
      <c r="G66" s="120">
        <v>81.92307692307692</v>
      </c>
      <c r="I66">
        <v>78.780959780959776</v>
      </c>
    </row>
    <row r="67" spans="1:9">
      <c r="B67" t="s">
        <v>160</v>
      </c>
      <c r="C67" s="120">
        <v>89.814814814814824</v>
      </c>
      <c r="D67" s="120">
        <v>80.512820512820525</v>
      </c>
      <c r="E67" s="120">
        <v>78.104765604765603</v>
      </c>
      <c r="F67" s="120">
        <v>73.284900284900274</v>
      </c>
      <c r="G67" s="120">
        <v>85.757575757575751</v>
      </c>
      <c r="I67">
        <v>80.998519998519981</v>
      </c>
    </row>
    <row r="68" spans="1:9">
      <c r="B68" t="s">
        <v>201</v>
      </c>
      <c r="C68" s="120">
        <v>88.468013468013467</v>
      </c>
      <c r="D68" s="120">
        <v>85.575757575757578</v>
      </c>
      <c r="E68" s="120">
        <v>80.966142910587351</v>
      </c>
      <c r="F68" s="120">
        <v>65.330303030303028</v>
      </c>
      <c r="G68" s="120">
        <v>93.777777777777786</v>
      </c>
      <c r="I68">
        <v>82.770642937309589</v>
      </c>
    </row>
    <row r="69" spans="1:9">
      <c r="B69" t="s">
        <v>142</v>
      </c>
      <c r="C69" s="120">
        <v>91.066341066341067</v>
      </c>
      <c r="D69" s="120">
        <v>86.558520844235119</v>
      </c>
      <c r="E69" s="120">
        <v>83.671652421652411</v>
      </c>
      <c r="F69" s="120">
        <v>72.654049654049658</v>
      </c>
      <c r="G69" s="120">
        <v>88.36363636363636</v>
      </c>
      <c r="I69">
        <v>84.613027184455774</v>
      </c>
    </row>
    <row r="70" spans="1:9">
      <c r="B70" t="s">
        <v>189</v>
      </c>
      <c r="C70" s="120">
        <v>96.552028218694886</v>
      </c>
      <c r="D70" s="120">
        <v>91.835571835571841</v>
      </c>
      <c r="E70" s="120">
        <v>89.692545109211764</v>
      </c>
      <c r="F70" s="120">
        <v>85.867724867724874</v>
      </c>
      <c r="G70" s="120">
        <v>95.494505494505503</v>
      </c>
      <c r="I70">
        <v>91.579510436653308</v>
      </c>
    </row>
    <row r="71" spans="1:9">
      <c r="C71" s="120"/>
      <c r="D71" s="120"/>
      <c r="E71" s="120"/>
      <c r="F71" s="120"/>
      <c r="G71" s="120"/>
    </row>
    <row r="72" spans="1:9">
      <c r="A72" t="s">
        <v>119</v>
      </c>
      <c r="B72" t="s">
        <v>130</v>
      </c>
      <c r="C72" s="120">
        <v>49.188712522045854</v>
      </c>
      <c r="D72" s="120">
        <v>36.24338624338624</v>
      </c>
      <c r="E72" s="120">
        <v>50.621693121693113</v>
      </c>
      <c r="F72" s="120">
        <v>49.658730158730158</v>
      </c>
      <c r="G72" s="120">
        <v>47.999999999999993</v>
      </c>
      <c r="I72">
        <v>46.988284202569922</v>
      </c>
    </row>
    <row r="73" spans="1:9">
      <c r="B73" t="s">
        <v>129</v>
      </c>
      <c r="C73" s="120">
        <v>56.034706034706034</v>
      </c>
      <c r="D73" s="120">
        <v>63.141858141858144</v>
      </c>
      <c r="E73" s="120">
        <v>55.497126330459658</v>
      </c>
      <c r="F73" s="120">
        <v>51.987764087764091</v>
      </c>
      <c r="G73" s="120">
        <v>52.358974358974351</v>
      </c>
      <c r="I73">
        <v>56.168584325727188</v>
      </c>
    </row>
    <row r="74" spans="1:9">
      <c r="B74" t="s">
        <v>163</v>
      </c>
      <c r="C74" s="120">
        <v>79.960317460317455</v>
      </c>
      <c r="D74" s="120">
        <v>54.536019536019531</v>
      </c>
      <c r="E74" s="120">
        <v>57.063332757777196</v>
      </c>
      <c r="F74" s="120">
        <v>42.960280460280465</v>
      </c>
      <c r="G74" s="120">
        <v>44.635364635364638</v>
      </c>
      <c r="I74">
        <v>56.692921716731242</v>
      </c>
    </row>
    <row r="75" spans="1:9">
      <c r="B75" t="s">
        <v>135</v>
      </c>
      <c r="C75" s="120">
        <v>74.660493827160494</v>
      </c>
      <c r="D75" s="120">
        <v>55.841269841269842</v>
      </c>
      <c r="E75" s="120">
        <v>63.302469135802475</v>
      </c>
      <c r="F75" s="120">
        <v>55.946913580246907</v>
      </c>
      <c r="G75" s="120">
        <v>44.444444444444443</v>
      </c>
      <c r="I75">
        <v>60.012522045855377</v>
      </c>
    </row>
    <row r="76" spans="1:9">
      <c r="B76" t="s">
        <v>236</v>
      </c>
      <c r="C76" s="120">
        <v>67.287342287342298</v>
      </c>
      <c r="D76" s="120">
        <v>69.617446046017477</v>
      </c>
      <c r="E76" s="120">
        <v>63.880563880563876</v>
      </c>
      <c r="F76" s="120">
        <v>56.007511007511006</v>
      </c>
      <c r="G76" s="120">
        <v>43.752247752247754</v>
      </c>
      <c r="I76">
        <v>61.611763897478184</v>
      </c>
    </row>
    <row r="77" spans="1:9">
      <c r="B77" t="s">
        <v>133</v>
      </c>
      <c r="C77" s="120">
        <v>71.957106679328902</v>
      </c>
      <c r="D77" s="120">
        <v>79.480519480519476</v>
      </c>
      <c r="E77" s="120">
        <v>64.742965367965368</v>
      </c>
      <c r="F77" s="120">
        <v>58.556734006734004</v>
      </c>
      <c r="G77" s="120">
        <v>50.333333333333336</v>
      </c>
      <c r="I77">
        <v>65.984919930158028</v>
      </c>
    </row>
    <row r="78" spans="1:9">
      <c r="B78" t="s">
        <v>159</v>
      </c>
      <c r="C78" s="120">
        <v>76.839826839826841</v>
      </c>
      <c r="D78" s="120">
        <v>75.801806658949516</v>
      </c>
      <c r="E78" s="120">
        <v>68.185626102292773</v>
      </c>
      <c r="F78" s="120">
        <v>62.324718491385156</v>
      </c>
      <c r="G78" s="120">
        <v>53.950049950049944</v>
      </c>
      <c r="I78">
        <v>68.321513231037045</v>
      </c>
    </row>
    <row r="79" spans="1:9">
      <c r="B79" t="s">
        <v>168</v>
      </c>
      <c r="C79" s="120">
        <v>79.185552102218779</v>
      </c>
      <c r="D79" s="120">
        <v>68.845136345136339</v>
      </c>
      <c r="E79" s="120">
        <v>64.174868341535003</v>
      </c>
      <c r="F79" s="120">
        <v>67.852428127428126</v>
      </c>
      <c r="G79" s="120">
        <v>70.291375291375289</v>
      </c>
      <c r="I79">
        <v>69.081334406334392</v>
      </c>
    </row>
    <row r="80" spans="1:9">
      <c r="B80" t="s">
        <v>191</v>
      </c>
      <c r="C80" s="120">
        <v>76.872109372109378</v>
      </c>
      <c r="D80" s="120">
        <v>78.239141810570359</v>
      </c>
      <c r="E80" s="120">
        <v>74.975024975024979</v>
      </c>
      <c r="F80" s="120">
        <v>65.098290598290603</v>
      </c>
      <c r="G80" s="120">
        <v>55.476190476190467</v>
      </c>
      <c r="I80">
        <v>71.756552970838683</v>
      </c>
    </row>
    <row r="81" spans="2:9">
      <c r="B81" t="s">
        <v>125</v>
      </c>
      <c r="C81" s="120">
        <v>81.084656084656075</v>
      </c>
      <c r="D81" s="120">
        <v>64.126984126984127</v>
      </c>
      <c r="E81" s="120">
        <v>76.119251119251118</v>
      </c>
      <c r="F81" s="120">
        <v>66.018518518518505</v>
      </c>
      <c r="G81" s="120">
        <v>67.142857142857153</v>
      </c>
      <c r="I81">
        <v>71.846706203849052</v>
      </c>
    </row>
    <row r="82" spans="2:9">
      <c r="B82" t="s">
        <v>144</v>
      </c>
      <c r="C82" s="120">
        <v>78.212929046262374</v>
      </c>
      <c r="D82" s="120">
        <v>73.359550502407643</v>
      </c>
      <c r="E82" s="120">
        <v>72.372134038800695</v>
      </c>
      <c r="F82" s="120">
        <v>69.763587030253703</v>
      </c>
      <c r="G82" s="120">
        <v>63.413919413919416</v>
      </c>
      <c r="I82">
        <v>71.918501956597169</v>
      </c>
    </row>
    <row r="83" spans="2:9">
      <c r="B83" t="s">
        <v>145</v>
      </c>
      <c r="C83" s="120">
        <v>78.703703703703709</v>
      </c>
      <c r="D83" s="120">
        <v>75.873015873015873</v>
      </c>
      <c r="E83" s="120">
        <v>75.595238095238088</v>
      </c>
      <c r="F83" s="120">
        <v>74.640211640211646</v>
      </c>
      <c r="G83" s="120">
        <v>58.571428571428577</v>
      </c>
      <c r="I83">
        <v>73.615268329554027</v>
      </c>
    </row>
    <row r="84" spans="2:9">
      <c r="B84" t="s">
        <v>204</v>
      </c>
      <c r="C84" s="120">
        <v>84.309764309764304</v>
      </c>
      <c r="D84" s="120">
        <v>81.425685425685415</v>
      </c>
      <c r="E84" s="120">
        <v>76.218200523756082</v>
      </c>
      <c r="F84" s="120">
        <v>62.182603815937135</v>
      </c>
      <c r="G84" s="120">
        <v>62.393939393939398</v>
      </c>
      <c r="I84">
        <v>74.666843033509693</v>
      </c>
    </row>
    <row r="85" spans="2:9">
      <c r="B85" t="s">
        <v>124</v>
      </c>
      <c r="C85" s="120">
        <v>72.53086419753086</v>
      </c>
      <c r="D85" s="120">
        <v>72.161172161172161</v>
      </c>
      <c r="E85" s="120">
        <v>71.794871794871796</v>
      </c>
      <c r="F85" s="120">
        <v>72.726495726495727</v>
      </c>
      <c r="G85" s="120">
        <v>84.615384615384613</v>
      </c>
      <c r="I85">
        <v>73.95889295889296</v>
      </c>
    </row>
    <row r="86" spans="2:9">
      <c r="B86" t="s">
        <v>173</v>
      </c>
      <c r="C86" s="120">
        <v>85.714285714285708</v>
      </c>
      <c r="D86" s="120">
        <v>81.247641247641241</v>
      </c>
      <c r="E86" s="120">
        <v>73.180523180523181</v>
      </c>
      <c r="F86" s="120">
        <v>69.431420431420435</v>
      </c>
      <c r="G86" s="120">
        <v>65.684315684315692</v>
      </c>
      <c r="I86">
        <v>75.336118907547487</v>
      </c>
    </row>
    <row r="87" spans="2:9">
      <c r="B87" t="s">
        <v>162</v>
      </c>
      <c r="C87" s="120">
        <v>81.76638176638177</v>
      </c>
      <c r="D87" s="120">
        <v>74.838864838864836</v>
      </c>
      <c r="E87" s="120">
        <v>76.454178537511865</v>
      </c>
      <c r="F87" s="120">
        <v>72.769865319865318</v>
      </c>
      <c r="G87" s="120">
        <v>83.030303030303031</v>
      </c>
      <c r="I87">
        <v>77.454895104895115</v>
      </c>
    </row>
    <row r="88" spans="2:9">
      <c r="B88" t="s">
        <v>190</v>
      </c>
      <c r="C88" s="120">
        <v>84.547152194211023</v>
      </c>
      <c r="D88" s="120">
        <v>80.597405628918253</v>
      </c>
      <c r="E88" s="120">
        <v>80.03838572466023</v>
      </c>
      <c r="F88" s="120">
        <v>74.440631808278866</v>
      </c>
      <c r="G88" s="120">
        <v>72.805429864253398</v>
      </c>
      <c r="I88">
        <v>79.090162560750784</v>
      </c>
    </row>
    <row r="89" spans="2:9">
      <c r="C89" s="120"/>
      <c r="D89" s="120"/>
      <c r="E89" s="120"/>
      <c r="F89" s="120"/>
      <c r="G89" s="120"/>
    </row>
    <row r="90" spans="2:9">
      <c r="C90" s="120"/>
      <c r="D90" s="120"/>
      <c r="E90" s="120"/>
      <c r="F90" s="120">
        <v>26</v>
      </c>
      <c r="G90" s="120">
        <v>35</v>
      </c>
    </row>
    <row r="91" spans="2:9">
      <c r="C91" s="120"/>
      <c r="D91" s="120"/>
      <c r="E91" s="120"/>
      <c r="F91" s="120"/>
      <c r="G91" s="120"/>
    </row>
    <row r="92" spans="2:9">
      <c r="C92" s="120"/>
      <c r="D92" s="120"/>
      <c r="E92" s="120"/>
      <c r="F92" s="120"/>
      <c r="G92" s="120"/>
    </row>
    <row r="93" spans="2:9">
      <c r="C93" s="120"/>
      <c r="D93" s="120"/>
      <c r="E93" s="120"/>
      <c r="F93" s="120"/>
      <c r="G93" s="120"/>
    </row>
    <row r="94" spans="2:9">
      <c r="C94" s="120"/>
      <c r="D94" s="120"/>
      <c r="E94" s="120"/>
      <c r="F94" s="120"/>
      <c r="G94" s="120"/>
    </row>
    <row r="95" spans="2:9">
      <c r="C95" s="120"/>
      <c r="D95" s="120"/>
      <c r="E95" s="120"/>
      <c r="F95" s="120"/>
      <c r="G95" s="120"/>
    </row>
    <row r="96" spans="2:9">
      <c r="C96" s="120"/>
      <c r="D96" s="120"/>
      <c r="E96" s="120"/>
      <c r="F96" s="120"/>
      <c r="G96" s="120"/>
    </row>
  </sheetData>
  <conditionalFormatting sqref="C2:G2">
    <cfRule type="colorScale" priority="95">
      <colorScale>
        <cfvo type="min"/>
        <cfvo type="percentile" val="50"/>
        <cfvo type="max"/>
        <color rgb="FFF8696B"/>
        <color rgb="FFFFEB84"/>
        <color rgb="FF63BE7B"/>
      </colorScale>
    </cfRule>
  </conditionalFormatting>
  <conditionalFormatting sqref="C3:G3">
    <cfRule type="colorScale" priority="94">
      <colorScale>
        <cfvo type="min"/>
        <cfvo type="percentile" val="50"/>
        <cfvo type="max"/>
        <color rgb="FFF8696B"/>
        <color rgb="FFFFEB84"/>
        <color rgb="FF63BE7B"/>
      </colorScale>
    </cfRule>
  </conditionalFormatting>
  <conditionalFormatting sqref="C4:G4">
    <cfRule type="colorScale" priority="93">
      <colorScale>
        <cfvo type="min"/>
        <cfvo type="percentile" val="50"/>
        <cfvo type="max"/>
        <color rgb="FFF8696B"/>
        <color rgb="FFFFEB84"/>
        <color rgb="FF63BE7B"/>
      </colorScale>
    </cfRule>
  </conditionalFormatting>
  <conditionalFormatting sqref="C5:G5">
    <cfRule type="colorScale" priority="92">
      <colorScale>
        <cfvo type="min"/>
        <cfvo type="percentile" val="50"/>
        <cfvo type="max"/>
        <color rgb="FFF8696B"/>
        <color rgb="FFFFEB84"/>
        <color rgb="FF63BE7B"/>
      </colorScale>
    </cfRule>
  </conditionalFormatting>
  <conditionalFormatting sqref="C6:G6">
    <cfRule type="colorScale" priority="91">
      <colorScale>
        <cfvo type="min"/>
        <cfvo type="percentile" val="50"/>
        <cfvo type="max"/>
        <color rgb="FFF8696B"/>
        <color rgb="FFFFEB84"/>
        <color rgb="FF63BE7B"/>
      </colorScale>
    </cfRule>
  </conditionalFormatting>
  <conditionalFormatting sqref="C7:G7">
    <cfRule type="colorScale" priority="90">
      <colorScale>
        <cfvo type="min"/>
        <cfvo type="percentile" val="50"/>
        <cfvo type="max"/>
        <color rgb="FFF8696B"/>
        <color rgb="FFFFEB84"/>
        <color rgb="FF63BE7B"/>
      </colorScale>
    </cfRule>
  </conditionalFormatting>
  <conditionalFormatting sqref="C8:G8">
    <cfRule type="colorScale" priority="89">
      <colorScale>
        <cfvo type="min"/>
        <cfvo type="percentile" val="50"/>
        <cfvo type="max"/>
        <color rgb="FFF8696B"/>
        <color rgb="FFFFEB84"/>
        <color rgb="FF63BE7B"/>
      </colorScale>
    </cfRule>
  </conditionalFormatting>
  <conditionalFormatting sqref="C9:G9">
    <cfRule type="colorScale" priority="88">
      <colorScale>
        <cfvo type="min"/>
        <cfvo type="percentile" val="50"/>
        <cfvo type="max"/>
        <color rgb="FFF8696B"/>
        <color rgb="FFFFEB84"/>
        <color rgb="FF63BE7B"/>
      </colorScale>
    </cfRule>
  </conditionalFormatting>
  <conditionalFormatting sqref="C10:G10">
    <cfRule type="colorScale" priority="87">
      <colorScale>
        <cfvo type="min"/>
        <cfvo type="percentile" val="50"/>
        <cfvo type="max"/>
        <color rgb="FFF8696B"/>
        <color rgb="FFFFEB84"/>
        <color rgb="FF63BE7B"/>
      </colorScale>
    </cfRule>
  </conditionalFormatting>
  <conditionalFormatting sqref="C11:G11">
    <cfRule type="colorScale" priority="86">
      <colorScale>
        <cfvo type="min"/>
        <cfvo type="percentile" val="50"/>
        <cfvo type="max"/>
        <color rgb="FFF8696B"/>
        <color rgb="FFFFEB84"/>
        <color rgb="FF63BE7B"/>
      </colorScale>
    </cfRule>
  </conditionalFormatting>
  <conditionalFormatting sqref="C12:G12">
    <cfRule type="colorScale" priority="85">
      <colorScale>
        <cfvo type="min"/>
        <cfvo type="percentile" val="50"/>
        <cfvo type="max"/>
        <color rgb="FFF8696B"/>
        <color rgb="FFFFEB84"/>
        <color rgb="FF63BE7B"/>
      </colorScale>
    </cfRule>
  </conditionalFormatting>
  <conditionalFormatting sqref="C13:G13">
    <cfRule type="colorScale" priority="84">
      <colorScale>
        <cfvo type="min"/>
        <cfvo type="percentile" val="50"/>
        <cfvo type="max"/>
        <color rgb="FFF8696B"/>
        <color rgb="FFFFEB84"/>
        <color rgb="FF63BE7B"/>
      </colorScale>
    </cfRule>
  </conditionalFormatting>
  <conditionalFormatting sqref="C14:G14">
    <cfRule type="colorScale" priority="83">
      <colorScale>
        <cfvo type="min"/>
        <cfvo type="percentile" val="50"/>
        <cfvo type="max"/>
        <color rgb="FFF8696B"/>
        <color rgb="FFFFEB84"/>
        <color rgb="FF63BE7B"/>
      </colorScale>
    </cfRule>
  </conditionalFormatting>
  <conditionalFormatting sqref="C15:G15">
    <cfRule type="colorScale" priority="82">
      <colorScale>
        <cfvo type="min"/>
        <cfvo type="percentile" val="50"/>
        <cfvo type="max"/>
        <color rgb="FFF8696B"/>
        <color rgb="FFFFEB84"/>
        <color rgb="FF63BE7B"/>
      </colorScale>
    </cfRule>
  </conditionalFormatting>
  <conditionalFormatting sqref="C16:G16">
    <cfRule type="colorScale" priority="81">
      <colorScale>
        <cfvo type="min"/>
        <cfvo type="percentile" val="50"/>
        <cfvo type="max"/>
        <color rgb="FFF8696B"/>
        <color rgb="FFFFEB84"/>
        <color rgb="FF63BE7B"/>
      </colorScale>
    </cfRule>
  </conditionalFormatting>
  <conditionalFormatting sqref="C17:G17">
    <cfRule type="colorScale" priority="80">
      <colorScale>
        <cfvo type="min"/>
        <cfvo type="percentile" val="50"/>
        <cfvo type="max"/>
        <color rgb="FFF8696B"/>
        <color rgb="FFFFEB84"/>
        <color rgb="FF63BE7B"/>
      </colorScale>
    </cfRule>
  </conditionalFormatting>
  <conditionalFormatting sqref="C18:G18">
    <cfRule type="colorScale" priority="79">
      <colorScale>
        <cfvo type="min"/>
        <cfvo type="percentile" val="50"/>
        <cfvo type="max"/>
        <color rgb="FFF8696B"/>
        <color rgb="FFFFEB84"/>
        <color rgb="FF63BE7B"/>
      </colorScale>
    </cfRule>
  </conditionalFormatting>
  <conditionalFormatting sqref="C19:G19">
    <cfRule type="colorScale" priority="78">
      <colorScale>
        <cfvo type="min"/>
        <cfvo type="percentile" val="50"/>
        <cfvo type="max"/>
        <color rgb="FFF8696B"/>
        <color rgb="FFFFEB84"/>
        <color rgb="FF63BE7B"/>
      </colorScale>
    </cfRule>
  </conditionalFormatting>
  <conditionalFormatting sqref="C20:G20">
    <cfRule type="colorScale" priority="77">
      <colorScale>
        <cfvo type="min"/>
        <cfvo type="percentile" val="50"/>
        <cfvo type="max"/>
        <color rgb="FFF8696B"/>
        <color rgb="FFFFEB84"/>
        <color rgb="FF63BE7B"/>
      </colorScale>
    </cfRule>
  </conditionalFormatting>
  <conditionalFormatting sqref="C21:G21">
    <cfRule type="colorScale" priority="76">
      <colorScale>
        <cfvo type="min"/>
        <cfvo type="percentile" val="50"/>
        <cfvo type="max"/>
        <color rgb="FFF8696B"/>
        <color rgb="FFFFEB84"/>
        <color rgb="FF63BE7B"/>
      </colorScale>
    </cfRule>
  </conditionalFormatting>
  <conditionalFormatting sqref="C22:G22">
    <cfRule type="colorScale" priority="75">
      <colorScale>
        <cfvo type="min"/>
        <cfvo type="percentile" val="50"/>
        <cfvo type="max"/>
        <color rgb="FFF8696B"/>
        <color rgb="FFFFEB84"/>
        <color rgb="FF63BE7B"/>
      </colorScale>
    </cfRule>
  </conditionalFormatting>
  <conditionalFormatting sqref="C23:G23">
    <cfRule type="colorScale" priority="74">
      <colorScale>
        <cfvo type="min"/>
        <cfvo type="percentile" val="50"/>
        <cfvo type="max"/>
        <color rgb="FFF8696B"/>
        <color rgb="FFFFEB84"/>
        <color rgb="FF63BE7B"/>
      </colorScale>
    </cfRule>
  </conditionalFormatting>
  <conditionalFormatting sqref="C24:G24">
    <cfRule type="colorScale" priority="73">
      <colorScale>
        <cfvo type="min"/>
        <cfvo type="percentile" val="50"/>
        <cfvo type="max"/>
        <color rgb="FFF8696B"/>
        <color rgb="FFFFEB84"/>
        <color rgb="FF63BE7B"/>
      </colorScale>
    </cfRule>
  </conditionalFormatting>
  <conditionalFormatting sqref="C25:G25">
    <cfRule type="colorScale" priority="72">
      <colorScale>
        <cfvo type="min"/>
        <cfvo type="percentile" val="50"/>
        <cfvo type="max"/>
        <color rgb="FFF8696B"/>
        <color rgb="FFFFEB84"/>
        <color rgb="FF63BE7B"/>
      </colorScale>
    </cfRule>
  </conditionalFormatting>
  <conditionalFormatting sqref="C26:G26">
    <cfRule type="colorScale" priority="71">
      <colorScale>
        <cfvo type="min"/>
        <cfvo type="percentile" val="50"/>
        <cfvo type="max"/>
        <color rgb="FFF8696B"/>
        <color rgb="FFFFEB84"/>
        <color rgb="FF63BE7B"/>
      </colorScale>
    </cfRule>
  </conditionalFormatting>
  <conditionalFormatting sqref="C27:G27">
    <cfRule type="colorScale" priority="70">
      <colorScale>
        <cfvo type="min"/>
        <cfvo type="percentile" val="50"/>
        <cfvo type="max"/>
        <color rgb="FFF8696B"/>
        <color rgb="FFFFEB84"/>
        <color rgb="FF63BE7B"/>
      </colorScale>
    </cfRule>
  </conditionalFormatting>
  <conditionalFormatting sqref="C28:G28">
    <cfRule type="colorScale" priority="69">
      <colorScale>
        <cfvo type="min"/>
        <cfvo type="percentile" val="50"/>
        <cfvo type="max"/>
        <color rgb="FFF8696B"/>
        <color rgb="FFFFEB84"/>
        <color rgb="FF63BE7B"/>
      </colorScale>
    </cfRule>
  </conditionalFormatting>
  <conditionalFormatting sqref="C29:G29">
    <cfRule type="colorScale" priority="68">
      <colorScale>
        <cfvo type="min"/>
        <cfvo type="percentile" val="50"/>
        <cfvo type="max"/>
        <color rgb="FFF8696B"/>
        <color rgb="FFFFEB84"/>
        <color rgb="FF63BE7B"/>
      </colorScale>
    </cfRule>
  </conditionalFormatting>
  <conditionalFormatting sqref="C30:G30">
    <cfRule type="colorScale" priority="67">
      <colorScale>
        <cfvo type="min"/>
        <cfvo type="percentile" val="50"/>
        <cfvo type="max"/>
        <color rgb="FFF8696B"/>
        <color rgb="FFFFEB84"/>
        <color rgb="FF63BE7B"/>
      </colorScale>
    </cfRule>
  </conditionalFormatting>
  <conditionalFormatting sqref="C31:G31">
    <cfRule type="colorScale" priority="66">
      <colorScale>
        <cfvo type="min"/>
        <cfvo type="percentile" val="50"/>
        <cfvo type="max"/>
        <color rgb="FFF8696B"/>
        <color rgb="FFFFEB84"/>
        <color rgb="FF63BE7B"/>
      </colorScale>
    </cfRule>
  </conditionalFormatting>
  <conditionalFormatting sqref="C32:G32">
    <cfRule type="colorScale" priority="65">
      <colorScale>
        <cfvo type="min"/>
        <cfvo type="percentile" val="50"/>
        <cfvo type="max"/>
        <color rgb="FFF8696B"/>
        <color rgb="FFFFEB84"/>
        <color rgb="FF63BE7B"/>
      </colorScale>
    </cfRule>
  </conditionalFormatting>
  <conditionalFormatting sqref="C33:G33">
    <cfRule type="colorScale" priority="64">
      <colorScale>
        <cfvo type="min"/>
        <cfvo type="percentile" val="50"/>
        <cfvo type="max"/>
        <color rgb="FFF8696B"/>
        <color rgb="FFFFEB84"/>
        <color rgb="FF63BE7B"/>
      </colorScale>
    </cfRule>
  </conditionalFormatting>
  <conditionalFormatting sqref="C34:G34">
    <cfRule type="colorScale" priority="63">
      <colorScale>
        <cfvo type="min"/>
        <cfvo type="percentile" val="50"/>
        <cfvo type="max"/>
        <color rgb="FFF8696B"/>
        <color rgb="FFFFEB84"/>
        <color rgb="FF63BE7B"/>
      </colorScale>
    </cfRule>
  </conditionalFormatting>
  <conditionalFormatting sqref="C35:G35">
    <cfRule type="colorScale" priority="62">
      <colorScale>
        <cfvo type="min"/>
        <cfvo type="percentile" val="50"/>
        <cfvo type="max"/>
        <color rgb="FFF8696B"/>
        <color rgb="FFFFEB84"/>
        <color rgb="FF63BE7B"/>
      </colorScale>
    </cfRule>
  </conditionalFormatting>
  <conditionalFormatting sqref="C36:G36">
    <cfRule type="colorScale" priority="61">
      <colorScale>
        <cfvo type="min"/>
        <cfvo type="percentile" val="50"/>
        <cfvo type="max"/>
        <color rgb="FFF8696B"/>
        <color rgb="FFFFEB84"/>
        <color rgb="FF63BE7B"/>
      </colorScale>
    </cfRule>
  </conditionalFormatting>
  <conditionalFormatting sqref="C37:G37">
    <cfRule type="colorScale" priority="60">
      <colorScale>
        <cfvo type="min"/>
        <cfvo type="percentile" val="50"/>
        <cfvo type="max"/>
        <color rgb="FFF8696B"/>
        <color rgb="FFFFEB84"/>
        <color rgb="FF63BE7B"/>
      </colorScale>
    </cfRule>
  </conditionalFormatting>
  <conditionalFormatting sqref="C38:G38">
    <cfRule type="colorScale" priority="59">
      <colorScale>
        <cfvo type="min"/>
        <cfvo type="percentile" val="50"/>
        <cfvo type="max"/>
        <color rgb="FFF8696B"/>
        <color rgb="FFFFEB84"/>
        <color rgb="FF63BE7B"/>
      </colorScale>
    </cfRule>
  </conditionalFormatting>
  <conditionalFormatting sqref="C39:G39">
    <cfRule type="colorScale" priority="58">
      <colorScale>
        <cfvo type="min"/>
        <cfvo type="percentile" val="50"/>
        <cfvo type="max"/>
        <color rgb="FFF8696B"/>
        <color rgb="FFFFEB84"/>
        <color rgb="FF63BE7B"/>
      </colorScale>
    </cfRule>
  </conditionalFormatting>
  <conditionalFormatting sqref="C40:G40">
    <cfRule type="colorScale" priority="57">
      <colorScale>
        <cfvo type="min"/>
        <cfvo type="percentile" val="50"/>
        <cfvo type="max"/>
        <color rgb="FFF8696B"/>
        <color rgb="FFFFEB84"/>
        <color rgb="FF63BE7B"/>
      </colorScale>
    </cfRule>
  </conditionalFormatting>
  <conditionalFormatting sqref="C41:G41">
    <cfRule type="colorScale" priority="56">
      <colorScale>
        <cfvo type="min"/>
        <cfvo type="percentile" val="50"/>
        <cfvo type="max"/>
        <color rgb="FFF8696B"/>
        <color rgb="FFFFEB84"/>
        <color rgb="FF63BE7B"/>
      </colorScale>
    </cfRule>
  </conditionalFormatting>
  <conditionalFormatting sqref="C42:G42">
    <cfRule type="colorScale" priority="55">
      <colorScale>
        <cfvo type="min"/>
        <cfvo type="percentile" val="50"/>
        <cfvo type="max"/>
        <color rgb="FFF8696B"/>
        <color rgb="FFFFEB84"/>
        <color rgb="FF63BE7B"/>
      </colorScale>
    </cfRule>
  </conditionalFormatting>
  <conditionalFormatting sqref="C43:G43">
    <cfRule type="colorScale" priority="54">
      <colorScale>
        <cfvo type="min"/>
        <cfvo type="percentile" val="50"/>
        <cfvo type="max"/>
        <color rgb="FFF8696B"/>
        <color rgb="FFFFEB84"/>
        <color rgb="FF63BE7B"/>
      </colorScale>
    </cfRule>
  </conditionalFormatting>
  <conditionalFormatting sqref="C44:G44">
    <cfRule type="colorScale" priority="53">
      <colorScale>
        <cfvo type="min"/>
        <cfvo type="percentile" val="50"/>
        <cfvo type="max"/>
        <color rgb="FFF8696B"/>
        <color rgb="FFFFEB84"/>
        <color rgb="FF63BE7B"/>
      </colorScale>
    </cfRule>
  </conditionalFormatting>
  <conditionalFormatting sqref="C52:G52">
    <cfRule type="colorScale" priority="52">
      <colorScale>
        <cfvo type="min"/>
        <cfvo type="percentile" val="50"/>
        <cfvo type="max"/>
        <color rgb="FFF8696B"/>
        <color rgb="FFFFEB84"/>
        <color rgb="FF63BE7B"/>
      </colorScale>
    </cfRule>
  </conditionalFormatting>
  <conditionalFormatting sqref="C45:G45">
    <cfRule type="colorScale" priority="51">
      <colorScale>
        <cfvo type="min"/>
        <cfvo type="percentile" val="50"/>
        <cfvo type="max"/>
        <color rgb="FFF8696B"/>
        <color rgb="FFFFEB84"/>
        <color rgb="FF63BE7B"/>
      </colorScale>
    </cfRule>
  </conditionalFormatting>
  <conditionalFormatting sqref="C46:G46">
    <cfRule type="colorScale" priority="50">
      <colorScale>
        <cfvo type="min"/>
        <cfvo type="percentile" val="50"/>
        <cfvo type="max"/>
        <color rgb="FFF8696B"/>
        <color rgb="FFFFEB84"/>
        <color rgb="FF63BE7B"/>
      </colorScale>
    </cfRule>
  </conditionalFormatting>
  <conditionalFormatting sqref="C47:G47">
    <cfRule type="colorScale" priority="49">
      <colorScale>
        <cfvo type="min"/>
        <cfvo type="percentile" val="50"/>
        <cfvo type="max"/>
        <color rgb="FFF8696B"/>
        <color rgb="FFFFEB84"/>
        <color rgb="FF63BE7B"/>
      </colorScale>
    </cfRule>
  </conditionalFormatting>
  <conditionalFormatting sqref="C48:G48">
    <cfRule type="colorScale" priority="48">
      <colorScale>
        <cfvo type="min"/>
        <cfvo type="percentile" val="50"/>
        <cfvo type="max"/>
        <color rgb="FFF8696B"/>
        <color rgb="FFFFEB84"/>
        <color rgb="FF63BE7B"/>
      </colorScale>
    </cfRule>
  </conditionalFormatting>
  <conditionalFormatting sqref="C49:G49">
    <cfRule type="colorScale" priority="47">
      <colorScale>
        <cfvo type="min"/>
        <cfvo type="percentile" val="50"/>
        <cfvo type="max"/>
        <color rgb="FFF8696B"/>
        <color rgb="FFFFEB84"/>
        <color rgb="FF63BE7B"/>
      </colorScale>
    </cfRule>
  </conditionalFormatting>
  <conditionalFormatting sqref="C51:G51">
    <cfRule type="colorScale" priority="45">
      <colorScale>
        <cfvo type="min"/>
        <cfvo type="percentile" val="50"/>
        <cfvo type="max"/>
        <color rgb="FFF8696B"/>
        <color rgb="FFFFEB84"/>
        <color rgb="FF63BE7B"/>
      </colorScale>
    </cfRule>
  </conditionalFormatting>
  <conditionalFormatting sqref="C53:G53">
    <cfRule type="colorScale" priority="44">
      <colorScale>
        <cfvo type="min"/>
        <cfvo type="percentile" val="50"/>
        <cfvo type="max"/>
        <color rgb="FFF8696B"/>
        <color rgb="FFFFEB84"/>
        <color rgb="FF63BE7B"/>
      </colorScale>
    </cfRule>
  </conditionalFormatting>
  <conditionalFormatting sqref="C54:G54">
    <cfRule type="colorScale" priority="43">
      <colorScale>
        <cfvo type="min"/>
        <cfvo type="percentile" val="50"/>
        <cfvo type="max"/>
        <color rgb="FFF8696B"/>
        <color rgb="FFFFEB84"/>
        <color rgb="FF63BE7B"/>
      </colorScale>
    </cfRule>
  </conditionalFormatting>
  <conditionalFormatting sqref="C55:G55">
    <cfRule type="colorScale" priority="42">
      <colorScale>
        <cfvo type="min"/>
        <cfvo type="percentile" val="50"/>
        <cfvo type="max"/>
        <color rgb="FFF8696B"/>
        <color rgb="FFFFEB84"/>
        <color rgb="FF63BE7B"/>
      </colorScale>
    </cfRule>
  </conditionalFormatting>
  <conditionalFormatting sqref="C56:G56">
    <cfRule type="colorScale" priority="41">
      <colorScale>
        <cfvo type="min"/>
        <cfvo type="percentile" val="50"/>
        <cfvo type="max"/>
        <color rgb="FFF8696B"/>
        <color rgb="FFFFEB84"/>
        <color rgb="FF63BE7B"/>
      </colorScale>
    </cfRule>
  </conditionalFormatting>
  <conditionalFormatting sqref="C57:G57">
    <cfRule type="colorScale" priority="40">
      <colorScale>
        <cfvo type="min"/>
        <cfvo type="percentile" val="50"/>
        <cfvo type="max"/>
        <color rgb="FFF8696B"/>
        <color rgb="FFFFEB84"/>
        <color rgb="FF63BE7B"/>
      </colorScale>
    </cfRule>
  </conditionalFormatting>
  <conditionalFormatting sqref="C58:G58">
    <cfRule type="colorScale" priority="39">
      <colorScale>
        <cfvo type="min"/>
        <cfvo type="percentile" val="50"/>
        <cfvo type="max"/>
        <color rgb="FFF8696B"/>
        <color rgb="FFFFEB84"/>
        <color rgb="FF63BE7B"/>
      </colorScale>
    </cfRule>
  </conditionalFormatting>
  <conditionalFormatting sqref="C59:G59">
    <cfRule type="colorScale" priority="38">
      <colorScale>
        <cfvo type="min"/>
        <cfvo type="percentile" val="50"/>
        <cfvo type="max"/>
        <color rgb="FFF8696B"/>
        <color rgb="FFFFEB84"/>
        <color rgb="FF63BE7B"/>
      </colorScale>
    </cfRule>
  </conditionalFormatting>
  <conditionalFormatting sqref="C60:G60">
    <cfRule type="colorScale" priority="37">
      <colorScale>
        <cfvo type="min"/>
        <cfvo type="percentile" val="50"/>
        <cfvo type="max"/>
        <color rgb="FFF8696B"/>
        <color rgb="FFFFEB84"/>
        <color rgb="FF63BE7B"/>
      </colorScale>
    </cfRule>
  </conditionalFormatting>
  <conditionalFormatting sqref="C61:G61">
    <cfRule type="colorScale" priority="36">
      <colorScale>
        <cfvo type="min"/>
        <cfvo type="percentile" val="50"/>
        <cfvo type="max"/>
        <color rgb="FFF8696B"/>
        <color rgb="FFFFEB84"/>
        <color rgb="FF63BE7B"/>
      </colorScale>
    </cfRule>
  </conditionalFormatting>
  <conditionalFormatting sqref="C62:G62">
    <cfRule type="colorScale" priority="35">
      <colorScale>
        <cfvo type="min"/>
        <cfvo type="percentile" val="50"/>
        <cfvo type="max"/>
        <color rgb="FFF8696B"/>
        <color rgb="FFFFEB84"/>
        <color rgb="FF63BE7B"/>
      </colorScale>
    </cfRule>
  </conditionalFormatting>
  <conditionalFormatting sqref="C63:G63">
    <cfRule type="colorScale" priority="34">
      <colorScale>
        <cfvo type="min"/>
        <cfvo type="percentile" val="50"/>
        <cfvo type="max"/>
        <color rgb="FFF8696B"/>
        <color rgb="FFFFEB84"/>
        <color rgb="FF63BE7B"/>
      </colorScale>
    </cfRule>
  </conditionalFormatting>
  <conditionalFormatting sqref="C64:G64">
    <cfRule type="colorScale" priority="33">
      <colorScale>
        <cfvo type="min"/>
        <cfvo type="percentile" val="50"/>
        <cfvo type="max"/>
        <color rgb="FFF8696B"/>
        <color rgb="FFFFEB84"/>
        <color rgb="FF63BE7B"/>
      </colorScale>
    </cfRule>
  </conditionalFormatting>
  <conditionalFormatting sqref="C65:G65">
    <cfRule type="colorScale" priority="32">
      <colorScale>
        <cfvo type="min"/>
        <cfvo type="percentile" val="50"/>
        <cfvo type="max"/>
        <color rgb="FFF8696B"/>
        <color rgb="FFFFEB84"/>
        <color rgb="FF63BE7B"/>
      </colorScale>
    </cfRule>
  </conditionalFormatting>
  <conditionalFormatting sqref="C66:G66">
    <cfRule type="colorScale" priority="31">
      <colorScale>
        <cfvo type="min"/>
        <cfvo type="percentile" val="50"/>
        <cfvo type="max"/>
        <color rgb="FFF8696B"/>
        <color rgb="FFFFEB84"/>
        <color rgb="FF63BE7B"/>
      </colorScale>
    </cfRule>
  </conditionalFormatting>
  <conditionalFormatting sqref="C67:G67">
    <cfRule type="colorScale" priority="30">
      <colorScale>
        <cfvo type="min"/>
        <cfvo type="percentile" val="50"/>
        <cfvo type="max"/>
        <color rgb="FFF8696B"/>
        <color rgb="FFFFEB84"/>
        <color rgb="FF63BE7B"/>
      </colorScale>
    </cfRule>
  </conditionalFormatting>
  <conditionalFormatting sqref="C68:G68">
    <cfRule type="colorScale" priority="29">
      <colorScale>
        <cfvo type="min"/>
        <cfvo type="percentile" val="50"/>
        <cfvo type="max"/>
        <color rgb="FFF8696B"/>
        <color rgb="FFFFEB84"/>
        <color rgb="FF63BE7B"/>
      </colorScale>
    </cfRule>
  </conditionalFormatting>
  <conditionalFormatting sqref="C69:G69">
    <cfRule type="colorScale" priority="28">
      <colorScale>
        <cfvo type="min"/>
        <cfvo type="percentile" val="50"/>
        <cfvo type="max"/>
        <color rgb="FFF8696B"/>
        <color rgb="FFFFEB84"/>
        <color rgb="FF63BE7B"/>
      </colorScale>
    </cfRule>
  </conditionalFormatting>
  <conditionalFormatting sqref="C70:G71">
    <cfRule type="colorScale" priority="27">
      <colorScale>
        <cfvo type="min"/>
        <cfvo type="percentile" val="50"/>
        <cfvo type="max"/>
        <color rgb="FFF8696B"/>
        <color rgb="FFFFEB84"/>
        <color rgb="FF63BE7B"/>
      </colorScale>
    </cfRule>
  </conditionalFormatting>
  <conditionalFormatting sqref="C72:G72">
    <cfRule type="colorScale" priority="25">
      <colorScale>
        <cfvo type="min"/>
        <cfvo type="percentile" val="50"/>
        <cfvo type="max"/>
        <color rgb="FFF8696B"/>
        <color rgb="FFFFEB84"/>
        <color rgb="FF63BE7B"/>
      </colorScale>
    </cfRule>
  </conditionalFormatting>
  <conditionalFormatting sqref="C73:G73">
    <cfRule type="colorScale" priority="24">
      <colorScale>
        <cfvo type="min"/>
        <cfvo type="percentile" val="50"/>
        <cfvo type="max"/>
        <color rgb="FFF8696B"/>
        <color rgb="FFFFEB84"/>
        <color rgb="FF63BE7B"/>
      </colorScale>
    </cfRule>
  </conditionalFormatting>
  <conditionalFormatting sqref="C74:G74">
    <cfRule type="colorScale" priority="23">
      <colorScale>
        <cfvo type="min"/>
        <cfvo type="percentile" val="50"/>
        <cfvo type="max"/>
        <color rgb="FFF8696B"/>
        <color rgb="FFFFEB84"/>
        <color rgb="FF63BE7B"/>
      </colorScale>
    </cfRule>
  </conditionalFormatting>
  <conditionalFormatting sqref="C75:G75">
    <cfRule type="colorScale" priority="22">
      <colorScale>
        <cfvo type="min"/>
        <cfvo type="percentile" val="50"/>
        <cfvo type="max"/>
        <color rgb="FFF8696B"/>
        <color rgb="FFFFEB84"/>
        <color rgb="FF63BE7B"/>
      </colorScale>
    </cfRule>
  </conditionalFormatting>
  <conditionalFormatting sqref="C76:G76">
    <cfRule type="colorScale" priority="21">
      <colorScale>
        <cfvo type="min"/>
        <cfvo type="percentile" val="50"/>
        <cfvo type="max"/>
        <color rgb="FFF8696B"/>
        <color rgb="FFFFEB84"/>
        <color rgb="FF63BE7B"/>
      </colorScale>
    </cfRule>
  </conditionalFormatting>
  <conditionalFormatting sqref="C77:G77">
    <cfRule type="colorScale" priority="20">
      <colorScale>
        <cfvo type="min"/>
        <cfvo type="percentile" val="50"/>
        <cfvo type="max"/>
        <color rgb="FFF8696B"/>
        <color rgb="FFFFEB84"/>
        <color rgb="FF63BE7B"/>
      </colorScale>
    </cfRule>
  </conditionalFormatting>
  <conditionalFormatting sqref="C78:G78">
    <cfRule type="colorScale" priority="19">
      <colorScale>
        <cfvo type="min"/>
        <cfvo type="percentile" val="50"/>
        <cfvo type="max"/>
        <color rgb="FFF8696B"/>
        <color rgb="FFFFEB84"/>
        <color rgb="FF63BE7B"/>
      </colorScale>
    </cfRule>
  </conditionalFormatting>
  <conditionalFormatting sqref="C79:G79">
    <cfRule type="colorScale" priority="18">
      <colorScale>
        <cfvo type="min"/>
        <cfvo type="percentile" val="50"/>
        <cfvo type="max"/>
        <color rgb="FFF8696B"/>
        <color rgb="FFFFEB84"/>
        <color rgb="FF63BE7B"/>
      </colorScale>
    </cfRule>
  </conditionalFormatting>
  <conditionalFormatting sqref="C80:G80">
    <cfRule type="colorScale" priority="17">
      <colorScale>
        <cfvo type="min"/>
        <cfvo type="percentile" val="50"/>
        <cfvo type="max"/>
        <color rgb="FFF8696B"/>
        <color rgb="FFFFEB84"/>
        <color rgb="FF63BE7B"/>
      </colorScale>
    </cfRule>
  </conditionalFormatting>
  <conditionalFormatting sqref="C81:G81">
    <cfRule type="colorScale" priority="16">
      <colorScale>
        <cfvo type="min"/>
        <cfvo type="percentile" val="50"/>
        <cfvo type="max"/>
        <color rgb="FFF8696B"/>
        <color rgb="FFFFEB84"/>
        <color rgb="FF63BE7B"/>
      </colorScale>
    </cfRule>
  </conditionalFormatting>
  <conditionalFormatting sqref="C82:G82">
    <cfRule type="colorScale" priority="15">
      <colorScale>
        <cfvo type="min"/>
        <cfvo type="percentile" val="50"/>
        <cfvo type="max"/>
        <color rgb="FFF8696B"/>
        <color rgb="FFFFEB84"/>
        <color rgb="FF63BE7B"/>
      </colorScale>
    </cfRule>
  </conditionalFormatting>
  <conditionalFormatting sqref="C83:G83">
    <cfRule type="colorScale" priority="14">
      <colorScale>
        <cfvo type="min"/>
        <cfvo type="percentile" val="50"/>
        <cfvo type="max"/>
        <color rgb="FFF8696B"/>
        <color rgb="FFFFEB84"/>
        <color rgb="FF63BE7B"/>
      </colorScale>
    </cfRule>
  </conditionalFormatting>
  <conditionalFormatting sqref="C84:G84">
    <cfRule type="colorScale" priority="13">
      <colorScale>
        <cfvo type="min"/>
        <cfvo type="percentile" val="50"/>
        <cfvo type="max"/>
        <color rgb="FFF8696B"/>
        <color rgb="FFFFEB84"/>
        <color rgb="FF63BE7B"/>
      </colorScale>
    </cfRule>
  </conditionalFormatting>
  <conditionalFormatting sqref="C85:G85">
    <cfRule type="colorScale" priority="12">
      <colorScale>
        <cfvo type="min"/>
        <cfvo type="percentile" val="50"/>
        <cfvo type="max"/>
        <color rgb="FFF8696B"/>
        <color rgb="FFFFEB84"/>
        <color rgb="FF63BE7B"/>
      </colorScale>
    </cfRule>
  </conditionalFormatting>
  <conditionalFormatting sqref="C86:G86">
    <cfRule type="colorScale" priority="11">
      <colorScale>
        <cfvo type="min"/>
        <cfvo type="percentile" val="50"/>
        <cfvo type="max"/>
        <color rgb="FFF8696B"/>
        <color rgb="FFFFEB84"/>
        <color rgb="FF63BE7B"/>
      </colorScale>
    </cfRule>
  </conditionalFormatting>
  <conditionalFormatting sqref="C87:G87">
    <cfRule type="colorScale" priority="10">
      <colorScale>
        <cfvo type="min"/>
        <cfvo type="percentile" val="50"/>
        <cfvo type="max"/>
        <color rgb="FFF8696B"/>
        <color rgb="FFFFEB84"/>
        <color rgb="FF63BE7B"/>
      </colorScale>
    </cfRule>
  </conditionalFormatting>
  <conditionalFormatting sqref="C88:G88">
    <cfRule type="colorScale" priority="9">
      <colorScale>
        <cfvo type="min"/>
        <cfvo type="percentile" val="50"/>
        <cfvo type="max"/>
        <color rgb="FFF8696B"/>
        <color rgb="FFFFEB84"/>
        <color rgb="FF63BE7B"/>
      </colorScale>
    </cfRule>
  </conditionalFormatting>
  <conditionalFormatting sqref="C89:G89">
    <cfRule type="colorScale" priority="8">
      <colorScale>
        <cfvo type="min"/>
        <cfvo type="percentile" val="50"/>
        <cfvo type="max"/>
        <color rgb="FFF8696B"/>
        <color rgb="FFFFEB84"/>
        <color rgb="FF63BE7B"/>
      </colorScale>
    </cfRule>
  </conditionalFormatting>
  <conditionalFormatting sqref="C90:G90">
    <cfRule type="colorScale" priority="7">
      <colorScale>
        <cfvo type="min"/>
        <cfvo type="percentile" val="50"/>
        <cfvo type="max"/>
        <color rgb="FFF8696B"/>
        <color rgb="FFFFEB84"/>
        <color rgb="FF63BE7B"/>
      </colorScale>
    </cfRule>
  </conditionalFormatting>
  <conditionalFormatting sqref="C91:G91">
    <cfRule type="colorScale" priority="6">
      <colorScale>
        <cfvo type="min"/>
        <cfvo type="percentile" val="50"/>
        <cfvo type="max"/>
        <color rgb="FFF8696B"/>
        <color rgb="FFFFEB84"/>
        <color rgb="FF63BE7B"/>
      </colorScale>
    </cfRule>
  </conditionalFormatting>
  <conditionalFormatting sqref="C92:G92">
    <cfRule type="colorScale" priority="5">
      <colorScale>
        <cfvo type="min"/>
        <cfvo type="percentile" val="50"/>
        <cfvo type="max"/>
        <color rgb="FFF8696B"/>
        <color rgb="FFFFEB84"/>
        <color rgb="FF63BE7B"/>
      </colorScale>
    </cfRule>
  </conditionalFormatting>
  <conditionalFormatting sqref="C93:G93">
    <cfRule type="colorScale" priority="4">
      <colorScale>
        <cfvo type="min"/>
        <cfvo type="percentile" val="50"/>
        <cfvo type="max"/>
        <color rgb="FFF8696B"/>
        <color rgb="FFFFEB84"/>
        <color rgb="FF63BE7B"/>
      </colorScale>
    </cfRule>
  </conditionalFormatting>
  <conditionalFormatting sqref="C94:G94">
    <cfRule type="colorScale" priority="3">
      <colorScale>
        <cfvo type="min"/>
        <cfvo type="percentile" val="50"/>
        <cfvo type="max"/>
        <color rgb="FFF8696B"/>
        <color rgb="FFFFEB84"/>
        <color rgb="FF63BE7B"/>
      </colorScale>
    </cfRule>
  </conditionalFormatting>
  <conditionalFormatting sqref="C95:G95">
    <cfRule type="colorScale" priority="2">
      <colorScale>
        <cfvo type="min"/>
        <cfvo type="percentile" val="50"/>
        <cfvo type="max"/>
        <color rgb="FFF8696B"/>
        <color rgb="FFFFEB84"/>
        <color rgb="FF63BE7B"/>
      </colorScale>
    </cfRule>
  </conditionalFormatting>
  <conditionalFormatting sqref="C96:G96">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7EA53-72C1-472C-9608-BC59CFC4FA32}">
  <dimension ref="A1:BK456"/>
  <sheetViews>
    <sheetView zoomScale="70" zoomScaleNormal="70" workbookViewId="0">
      <selection activeCell="I2" sqref="I2:J2"/>
    </sheetView>
  </sheetViews>
  <sheetFormatPr defaultRowHeight="14.5"/>
  <cols>
    <col min="1" max="1" width="18.6328125" bestFit="1" customWidth="1"/>
    <col min="4" max="4" width="12.08984375" bestFit="1" customWidth="1"/>
    <col min="5" max="8" width="10.36328125" bestFit="1" customWidth="1"/>
    <col min="9" max="9" width="10.36328125" style="128" bestFit="1" customWidth="1"/>
    <col min="10" max="15" width="10.36328125" bestFit="1" customWidth="1"/>
    <col min="16" max="16" width="10.36328125" style="128" bestFit="1" customWidth="1"/>
    <col min="17" max="18" width="10.36328125" bestFit="1" customWidth="1"/>
    <col min="19" max="20" width="9.36328125" bestFit="1" customWidth="1"/>
    <col min="21" max="21" width="10.36328125" bestFit="1" customWidth="1"/>
    <col min="22" max="22" width="9.36328125" bestFit="1" customWidth="1"/>
    <col min="23" max="24" width="10.36328125" bestFit="1" customWidth="1"/>
    <col min="25" max="26" width="8.81640625" bestFit="1" customWidth="1"/>
    <col min="27" max="27" width="10.36328125" bestFit="1" customWidth="1"/>
    <col min="28" max="28" width="9.36328125" style="128" bestFit="1" customWidth="1"/>
    <col min="29" max="32" width="10.36328125" bestFit="1" customWidth="1"/>
    <col min="33" max="33" width="10.36328125" style="128" bestFit="1" customWidth="1"/>
    <col min="34" max="34" width="10.36328125" bestFit="1" customWidth="1"/>
    <col min="35" max="35" width="9.36328125" bestFit="1" customWidth="1"/>
    <col min="36" max="36" width="10.36328125" bestFit="1" customWidth="1"/>
    <col min="37" max="37" width="9.36328125" bestFit="1" customWidth="1"/>
    <col min="38" max="38" width="10.36328125" style="128" bestFit="1" customWidth="1"/>
    <col min="47" max="51" width="8.7265625" style="137"/>
  </cols>
  <sheetData>
    <row r="1" spans="1:63">
      <c r="B1" s="2"/>
      <c r="C1" s="2"/>
      <c r="D1" t="s">
        <v>3</v>
      </c>
      <c r="E1" t="s">
        <v>3</v>
      </c>
      <c r="F1" t="s">
        <v>3</v>
      </c>
      <c r="G1" t="s">
        <v>3</v>
      </c>
      <c r="H1" t="s">
        <v>3</v>
      </c>
      <c r="I1" s="128" t="s">
        <v>3</v>
      </c>
      <c r="J1" t="s">
        <v>4</v>
      </c>
      <c r="K1" t="s">
        <v>4</v>
      </c>
      <c r="L1" t="s">
        <v>4</v>
      </c>
      <c r="M1" t="s">
        <v>4</v>
      </c>
      <c r="N1" t="s">
        <v>4</v>
      </c>
      <c r="O1" t="s">
        <v>4</v>
      </c>
      <c r="P1" s="128" t="s">
        <v>4</v>
      </c>
      <c r="Q1" t="s">
        <v>5</v>
      </c>
      <c r="R1" t="s">
        <v>5</v>
      </c>
      <c r="S1" t="s">
        <v>5</v>
      </c>
      <c r="T1" t="s">
        <v>5</v>
      </c>
      <c r="U1" t="s">
        <v>5</v>
      </c>
      <c r="V1" t="s">
        <v>5</v>
      </c>
      <c r="W1" t="s">
        <v>5</v>
      </c>
      <c r="X1" t="s">
        <v>5</v>
      </c>
      <c r="Y1" t="s">
        <v>5</v>
      </c>
      <c r="Z1" t="s">
        <v>5</v>
      </c>
      <c r="AA1" t="s">
        <v>5</v>
      </c>
      <c r="AB1" s="128" t="s">
        <v>5</v>
      </c>
      <c r="AC1" t="s">
        <v>7</v>
      </c>
      <c r="AD1" t="s">
        <v>7</v>
      </c>
      <c r="AE1" t="s">
        <v>7</v>
      </c>
      <c r="AF1" t="s">
        <v>7</v>
      </c>
      <c r="AG1" s="128" t="s">
        <v>7</v>
      </c>
      <c r="AH1" t="s">
        <v>6</v>
      </c>
      <c r="AI1" t="s">
        <v>6</v>
      </c>
      <c r="AJ1" t="s">
        <v>6</v>
      </c>
      <c r="AK1" t="s">
        <v>6</v>
      </c>
      <c r="AL1" s="128" t="s">
        <v>6</v>
      </c>
      <c r="AO1" s="129" t="s">
        <v>4</v>
      </c>
      <c r="AP1" t="s">
        <v>4</v>
      </c>
      <c r="AQ1" t="s">
        <v>4</v>
      </c>
      <c r="AR1" t="s">
        <v>4</v>
      </c>
      <c r="AS1" t="s">
        <v>4</v>
      </c>
      <c r="AT1" t="s">
        <v>4</v>
      </c>
      <c r="AU1" s="142" t="s">
        <v>7</v>
      </c>
      <c r="AV1" s="142" t="s">
        <v>7</v>
      </c>
      <c r="AW1" s="142" t="s">
        <v>7</v>
      </c>
      <c r="AX1" s="142" t="s">
        <v>7</v>
      </c>
      <c r="AY1" s="142" t="s">
        <v>7</v>
      </c>
      <c r="AZ1" t="s">
        <v>7</v>
      </c>
      <c r="BA1" t="s">
        <v>7</v>
      </c>
      <c r="BB1" t="s">
        <v>7</v>
      </c>
      <c r="BC1" t="s">
        <v>7</v>
      </c>
      <c r="BD1" t="s">
        <v>7</v>
      </c>
      <c r="BE1" t="s">
        <v>7</v>
      </c>
      <c r="BF1" t="s">
        <v>7</v>
      </c>
      <c r="BG1" t="s">
        <v>7</v>
      </c>
      <c r="BH1" t="s">
        <v>7</v>
      </c>
      <c r="BI1" t="s">
        <v>7</v>
      </c>
      <c r="BJ1" t="s">
        <v>7</v>
      </c>
      <c r="BK1" t="s">
        <v>7</v>
      </c>
    </row>
    <row r="2" spans="1:63" ht="409.5">
      <c r="B2" s="8"/>
      <c r="C2" s="8"/>
      <c r="D2" s="116" t="s">
        <v>19</v>
      </c>
      <c r="E2" s="118" t="s">
        <v>20</v>
      </c>
      <c r="F2" s="119" t="s">
        <v>21</v>
      </c>
      <c r="G2" s="118" t="s">
        <v>22</v>
      </c>
      <c r="H2" s="119" t="s">
        <v>23</v>
      </c>
      <c r="I2" s="154" t="s">
        <v>24</v>
      </c>
      <c r="J2" s="153" t="s">
        <v>25</v>
      </c>
      <c r="K2" s="109" t="s">
        <v>26</v>
      </c>
      <c r="L2" s="111" t="s">
        <v>27</v>
      </c>
      <c r="M2" s="130" t="s">
        <v>28</v>
      </c>
      <c r="N2" s="111" t="s">
        <v>34</v>
      </c>
      <c r="O2" s="109" t="s">
        <v>35</v>
      </c>
      <c r="P2" s="160" t="s">
        <v>36</v>
      </c>
      <c r="Q2" s="159" t="s">
        <v>37</v>
      </c>
      <c r="R2" s="106" t="s">
        <v>38</v>
      </c>
      <c r="S2" s="110" t="s">
        <v>39</v>
      </c>
      <c r="T2" s="106" t="s">
        <v>40</v>
      </c>
      <c r="U2" s="110" t="s">
        <v>41</v>
      </c>
      <c r="V2" s="106" t="s">
        <v>42</v>
      </c>
      <c r="W2" s="110" t="s">
        <v>43</v>
      </c>
      <c r="X2" s="106" t="s">
        <v>44</v>
      </c>
      <c r="Y2" s="110" t="s">
        <v>45</v>
      </c>
      <c r="Z2" s="106" t="s">
        <v>46</v>
      </c>
      <c r="AA2" s="110" t="s">
        <v>47</v>
      </c>
      <c r="AB2" s="163" t="s">
        <v>48</v>
      </c>
      <c r="AC2" s="162" t="s">
        <v>54</v>
      </c>
      <c r="AD2" s="112" t="s">
        <v>60</v>
      </c>
      <c r="AE2" s="104" t="s">
        <v>66</v>
      </c>
      <c r="AF2" s="112" t="s">
        <v>67</v>
      </c>
      <c r="AG2" s="166" t="s">
        <v>72</v>
      </c>
      <c r="AH2" s="165" t="s">
        <v>49</v>
      </c>
      <c r="AI2" s="108" t="s">
        <v>50</v>
      </c>
      <c r="AJ2" s="107" t="s">
        <v>51</v>
      </c>
      <c r="AK2" s="108" t="s">
        <v>52</v>
      </c>
      <c r="AL2" s="168" t="s">
        <v>53</v>
      </c>
      <c r="AO2" s="131" t="s">
        <v>399</v>
      </c>
      <c r="AP2" s="109" t="s">
        <v>29</v>
      </c>
      <c r="AQ2" s="113" t="s">
        <v>30</v>
      </c>
      <c r="AR2" s="113" t="s">
        <v>31</v>
      </c>
      <c r="AS2" s="113" t="s">
        <v>32</v>
      </c>
      <c r="AT2" s="109" t="s">
        <v>33</v>
      </c>
      <c r="AU2" s="143" t="s">
        <v>61</v>
      </c>
      <c r="AV2" s="143" t="s">
        <v>62</v>
      </c>
      <c r="AW2" s="143" t="s">
        <v>63</v>
      </c>
      <c r="AX2" s="143" t="s">
        <v>64</v>
      </c>
      <c r="AY2" s="143" t="s">
        <v>65</v>
      </c>
      <c r="AZ2" s="104" t="s">
        <v>55</v>
      </c>
      <c r="BA2" s="105" t="s">
        <v>56</v>
      </c>
      <c r="BB2" s="105" t="s">
        <v>57</v>
      </c>
      <c r="BC2" s="105" t="s">
        <v>58</v>
      </c>
      <c r="BD2" s="105" t="s">
        <v>59</v>
      </c>
      <c r="BE2" s="22" t="s">
        <v>68</v>
      </c>
      <c r="BF2" s="104" t="s">
        <v>69</v>
      </c>
      <c r="BG2" s="22" t="s">
        <v>70</v>
      </c>
      <c r="BH2" s="104" t="s">
        <v>71</v>
      </c>
      <c r="BI2" s="22" t="s">
        <v>73</v>
      </c>
      <c r="BJ2" s="104" t="s">
        <v>74</v>
      </c>
      <c r="BK2" s="24" t="s">
        <v>75</v>
      </c>
    </row>
    <row r="3" spans="1:63" ht="29">
      <c r="B3" s="26"/>
      <c r="C3" s="26"/>
      <c r="D3" s="116" t="s">
        <v>77</v>
      </c>
      <c r="E3" s="27" t="s">
        <v>77</v>
      </c>
      <c r="F3" s="117" t="s">
        <v>77</v>
      </c>
      <c r="G3" s="27" t="s">
        <v>77</v>
      </c>
      <c r="H3" s="117" t="s">
        <v>78</v>
      </c>
      <c r="I3" s="155" t="s">
        <v>78</v>
      </c>
      <c r="J3" s="150" t="s">
        <v>77</v>
      </c>
      <c r="K3" s="113" t="s">
        <v>77</v>
      </c>
      <c r="L3" s="31" t="s">
        <v>77</v>
      </c>
      <c r="M3" s="31" t="s">
        <v>77</v>
      </c>
      <c r="N3" s="31" t="s">
        <v>78</v>
      </c>
      <c r="O3" s="113" t="s">
        <v>78</v>
      </c>
      <c r="P3" s="161" t="s">
        <v>78</v>
      </c>
      <c r="Q3" s="151" t="s">
        <v>77</v>
      </c>
      <c r="R3" s="34" t="s">
        <v>77</v>
      </c>
      <c r="S3" s="35" t="s">
        <v>77</v>
      </c>
      <c r="T3" s="34" t="s">
        <v>77</v>
      </c>
      <c r="U3" s="35" t="s">
        <v>77</v>
      </c>
      <c r="V3" s="34" t="s">
        <v>77</v>
      </c>
      <c r="W3" s="35" t="s">
        <v>78</v>
      </c>
      <c r="X3" s="34" t="s">
        <v>78</v>
      </c>
      <c r="Y3" s="35" t="s">
        <v>78</v>
      </c>
      <c r="Z3" s="34" t="s">
        <v>78</v>
      </c>
      <c r="AA3" s="35" t="s">
        <v>78</v>
      </c>
      <c r="AB3" s="164" t="s">
        <v>78</v>
      </c>
      <c r="AC3" s="103" t="s">
        <v>77</v>
      </c>
      <c r="AD3" s="103" t="s">
        <v>78</v>
      </c>
      <c r="AE3" s="105" t="s">
        <v>78</v>
      </c>
      <c r="AF3" s="103" t="s">
        <v>78</v>
      </c>
      <c r="AG3" s="167" t="s">
        <v>78</v>
      </c>
      <c r="AH3" s="152" t="s">
        <v>77</v>
      </c>
      <c r="AI3" s="38" t="s">
        <v>77</v>
      </c>
      <c r="AJ3" s="39" t="s">
        <v>77</v>
      </c>
      <c r="AK3" s="38" t="s">
        <v>77</v>
      </c>
      <c r="AL3" s="169" t="s">
        <v>77</v>
      </c>
      <c r="AO3" s="38" t="s">
        <v>77</v>
      </c>
      <c r="AP3" s="113" t="s">
        <v>77</v>
      </c>
      <c r="AQ3" s="113" t="s">
        <v>77</v>
      </c>
      <c r="AR3" s="113" t="s">
        <v>77</v>
      </c>
      <c r="AS3" s="113" t="s">
        <v>77</v>
      </c>
      <c r="AT3" s="113" t="s">
        <v>77</v>
      </c>
      <c r="AU3" s="143" t="s">
        <v>78</v>
      </c>
      <c r="AV3" s="143" t="s">
        <v>78</v>
      </c>
      <c r="AW3" s="143" t="s">
        <v>78</v>
      </c>
      <c r="AX3" s="143" t="s">
        <v>78</v>
      </c>
      <c r="AY3" s="143" t="s">
        <v>78</v>
      </c>
      <c r="AZ3" s="105" t="s">
        <v>77</v>
      </c>
      <c r="BA3" s="105" t="s">
        <v>77</v>
      </c>
      <c r="BB3" s="105" t="s">
        <v>77</v>
      </c>
      <c r="BC3" s="105" t="s">
        <v>77</v>
      </c>
      <c r="BD3" s="105" t="s">
        <v>77</v>
      </c>
      <c r="BE3" s="23" t="s">
        <v>78</v>
      </c>
      <c r="BF3" s="105" t="s">
        <v>78</v>
      </c>
      <c r="BG3" s="23" t="s">
        <v>78</v>
      </c>
      <c r="BH3" s="105" t="s">
        <v>78</v>
      </c>
      <c r="BI3" s="23" t="s">
        <v>78</v>
      </c>
      <c r="BJ3" s="105" t="s">
        <v>78</v>
      </c>
      <c r="BK3" s="41" t="s">
        <v>78</v>
      </c>
    </row>
    <row r="4" spans="1:63">
      <c r="B4" s="26"/>
      <c r="C4" s="26"/>
      <c r="D4" s="262" t="s">
        <v>3</v>
      </c>
      <c r="E4" s="262"/>
      <c r="F4" s="262"/>
      <c r="G4" s="262"/>
      <c r="H4" s="262"/>
      <c r="I4" s="262"/>
      <c r="J4" s="263" t="s">
        <v>4</v>
      </c>
      <c r="K4" s="263"/>
      <c r="L4" s="263"/>
      <c r="M4" s="263"/>
      <c r="N4" s="263"/>
      <c r="O4" s="263"/>
      <c r="P4" s="263"/>
      <c r="Q4" s="264" t="s">
        <v>5</v>
      </c>
      <c r="R4" s="264"/>
      <c r="S4" s="264"/>
      <c r="T4" s="264"/>
      <c r="U4" s="264"/>
      <c r="V4" s="264"/>
      <c r="W4" s="264"/>
      <c r="X4" s="264"/>
      <c r="Y4" s="264"/>
      <c r="Z4" s="264"/>
      <c r="AA4" s="264"/>
      <c r="AB4" s="264"/>
      <c r="AC4" s="246" t="s">
        <v>7</v>
      </c>
      <c r="AD4" s="246"/>
      <c r="AE4" s="246"/>
      <c r="AF4" s="246"/>
      <c r="AG4" s="246"/>
      <c r="AH4" s="265" t="s">
        <v>6</v>
      </c>
      <c r="AI4" s="265"/>
      <c r="AJ4" s="265"/>
      <c r="AK4" s="265"/>
      <c r="AL4" s="265"/>
      <c r="AO4" s="38"/>
      <c r="AP4" s="126"/>
      <c r="AQ4" s="126"/>
      <c r="AR4" s="126"/>
      <c r="AS4" s="126"/>
      <c r="AT4" s="126"/>
      <c r="AU4" s="143"/>
      <c r="AV4" s="143"/>
      <c r="AW4" s="143"/>
      <c r="AX4" s="143"/>
      <c r="AY4" s="143"/>
      <c r="AZ4" s="127"/>
      <c r="BA4" s="127"/>
      <c r="BB4" s="127"/>
      <c r="BC4" s="127"/>
      <c r="BD4" s="127"/>
      <c r="BE4" s="23"/>
      <c r="BF4" s="127"/>
      <c r="BG4" s="23"/>
      <c r="BH4" s="127"/>
      <c r="BI4" s="23"/>
      <c r="BJ4" s="127"/>
      <c r="BK4" s="146"/>
    </row>
    <row r="5" spans="1:63" ht="72.5">
      <c r="A5" t="s">
        <v>389</v>
      </c>
      <c r="B5" s="4" t="s">
        <v>223</v>
      </c>
      <c r="C5" s="4" t="s">
        <v>0</v>
      </c>
      <c r="D5" s="42" t="s">
        <v>237</v>
      </c>
      <c r="E5" s="43" t="s">
        <v>238</v>
      </c>
      <c r="F5" s="42" t="s">
        <v>239</v>
      </c>
      <c r="G5" s="44" t="s">
        <v>240</v>
      </c>
      <c r="H5" s="42" t="s">
        <v>241</v>
      </c>
      <c r="I5" s="44" t="s">
        <v>242</v>
      </c>
      <c r="J5" s="45" t="s">
        <v>563</v>
      </c>
      <c r="K5" s="46" t="s">
        <v>567</v>
      </c>
      <c r="L5" s="45" t="s">
        <v>245</v>
      </c>
      <c r="M5" s="47" t="s">
        <v>246</v>
      </c>
      <c r="N5" s="48" t="s">
        <v>247</v>
      </c>
      <c r="O5" s="49" t="s">
        <v>248</v>
      </c>
      <c r="P5" s="48" t="s">
        <v>249</v>
      </c>
      <c r="Q5" s="50" t="s">
        <v>250</v>
      </c>
      <c r="R5" s="51" t="s">
        <v>251</v>
      </c>
      <c r="S5" s="50" t="s">
        <v>565</v>
      </c>
      <c r="T5" s="51" t="s">
        <v>566</v>
      </c>
      <c r="U5" s="50" t="s">
        <v>254</v>
      </c>
      <c r="V5" s="51" t="s">
        <v>255</v>
      </c>
      <c r="W5" s="50" t="s">
        <v>256</v>
      </c>
      <c r="X5" s="51" t="s">
        <v>257</v>
      </c>
      <c r="Y5" s="50" t="s">
        <v>258</v>
      </c>
      <c r="Z5" s="51" t="s">
        <v>259</v>
      </c>
      <c r="AA5" s="50" t="s">
        <v>387</v>
      </c>
      <c r="AB5" s="51" t="s">
        <v>388</v>
      </c>
      <c r="AC5" s="54" t="s">
        <v>265</v>
      </c>
      <c r="AD5" s="54" t="s">
        <v>266</v>
      </c>
      <c r="AE5" s="55" t="s">
        <v>267</v>
      </c>
      <c r="AF5" s="54" t="s">
        <v>268</v>
      </c>
      <c r="AG5" s="54" t="s">
        <v>269</v>
      </c>
      <c r="AH5" s="52" t="s">
        <v>260</v>
      </c>
      <c r="AI5" s="53" t="s">
        <v>261</v>
      </c>
      <c r="AJ5" s="52" t="s">
        <v>262</v>
      </c>
      <c r="AK5" s="53" t="s">
        <v>263</v>
      </c>
      <c r="AL5" s="52" t="s">
        <v>264</v>
      </c>
      <c r="AO5" s="132" t="s">
        <v>400</v>
      </c>
      <c r="AP5" s="46" t="s">
        <v>80</v>
      </c>
      <c r="AQ5" s="46" t="s">
        <v>81</v>
      </c>
      <c r="AR5" s="46" t="s">
        <v>82</v>
      </c>
      <c r="AS5" s="46" t="s">
        <v>83</v>
      </c>
      <c r="AT5" s="46" t="s">
        <v>84</v>
      </c>
      <c r="AU5" s="144" t="s">
        <v>97</v>
      </c>
      <c r="AV5" s="144" t="s">
        <v>98</v>
      </c>
      <c r="AW5" s="144" t="s">
        <v>99</v>
      </c>
      <c r="AX5" s="144" t="s">
        <v>100</v>
      </c>
      <c r="AY5" s="144" t="s">
        <v>101</v>
      </c>
      <c r="AZ5" s="55" t="s">
        <v>92</v>
      </c>
      <c r="BA5" s="55" t="s">
        <v>93</v>
      </c>
      <c r="BB5" s="55" t="s">
        <v>94</v>
      </c>
      <c r="BC5" s="55" t="s">
        <v>95</v>
      </c>
      <c r="BD5" s="55" t="s">
        <v>96</v>
      </c>
      <c r="BE5" s="56" t="s">
        <v>102</v>
      </c>
      <c r="BF5" s="55" t="s">
        <v>103</v>
      </c>
      <c r="BG5" s="56" t="s">
        <v>104</v>
      </c>
      <c r="BH5" s="55" t="s">
        <v>105</v>
      </c>
      <c r="BI5" s="57" t="s">
        <v>106</v>
      </c>
      <c r="BJ5" s="55" t="s">
        <v>107</v>
      </c>
      <c r="BK5" s="56" t="s">
        <v>108</v>
      </c>
    </row>
    <row r="6" spans="1:63">
      <c r="B6" t="s">
        <v>111</v>
      </c>
      <c r="C6" s="133" t="s">
        <v>401</v>
      </c>
      <c r="D6" s="120">
        <v>42.857142857142854</v>
      </c>
      <c r="E6" s="120">
        <v>50</v>
      </c>
      <c r="F6" s="120">
        <v>50</v>
      </c>
      <c r="G6" s="120">
        <v>9.0909090909090917</v>
      </c>
      <c r="H6" s="120">
        <v>36.296296296296298</v>
      </c>
      <c r="I6" s="156">
        <v>32.592592592592588</v>
      </c>
      <c r="J6" s="120">
        <v>13.333333333333334</v>
      </c>
      <c r="K6" s="120">
        <v>69.230769230769226</v>
      </c>
      <c r="L6" s="120">
        <v>0</v>
      </c>
      <c r="M6" s="120">
        <v>20.80062794348509</v>
      </c>
      <c r="N6" s="120">
        <v>44.444444444444443</v>
      </c>
      <c r="O6" s="120">
        <v>36.296296296296298</v>
      </c>
      <c r="P6" s="156">
        <v>30.158730158730158</v>
      </c>
      <c r="Q6" s="120">
        <v>50</v>
      </c>
      <c r="R6" s="120">
        <v>38.461538461538467</v>
      </c>
      <c r="S6" s="120">
        <v>75</v>
      </c>
      <c r="T6" s="120">
        <v>16.666666666666664</v>
      </c>
      <c r="U6" s="120">
        <v>50</v>
      </c>
      <c r="V6" s="120">
        <v>18.181818181818183</v>
      </c>
      <c r="W6" s="120">
        <v>42.857142857142854</v>
      </c>
      <c r="X6" s="120">
        <v>35.714285714285715</v>
      </c>
      <c r="Y6" s="120">
        <v>27.407407407407408</v>
      </c>
      <c r="Z6" s="120">
        <v>35.897435897435898</v>
      </c>
      <c r="AA6" s="120">
        <v>30.37037037037037</v>
      </c>
      <c r="AB6" s="156">
        <v>10.317460317460318</v>
      </c>
      <c r="AC6" s="120">
        <v>32.282051282051285</v>
      </c>
      <c r="AD6" s="120">
        <v>47.772597772597777</v>
      </c>
      <c r="AE6" s="120">
        <v>46.825396825396822</v>
      </c>
      <c r="AF6" s="120">
        <v>13.473748473748476</v>
      </c>
      <c r="AG6" s="156">
        <v>61.728395061728385</v>
      </c>
      <c r="AH6" s="120">
        <v>15.384615384615385</v>
      </c>
      <c r="AI6" s="120">
        <v>0</v>
      </c>
      <c r="AJ6" s="120">
        <v>7.6923076923076925</v>
      </c>
      <c r="AK6" s="120">
        <v>0</v>
      </c>
      <c r="AL6" s="156">
        <v>46.153846153846153</v>
      </c>
      <c r="AO6" s="138">
        <f t="shared" ref="AO6:AO50" si="0">AVERAGE(AP6:AQ6,AR6:AT6)</f>
        <v>21.428571428571431</v>
      </c>
      <c r="AP6" s="120">
        <v>7.1428571428571423</v>
      </c>
      <c r="AQ6" s="120">
        <v>0</v>
      </c>
      <c r="AR6" s="120">
        <v>38.461538461538467</v>
      </c>
      <c r="AS6" s="120">
        <v>38.461538461538467</v>
      </c>
      <c r="AT6" s="120">
        <v>23.076923076923077</v>
      </c>
      <c r="AU6" s="141">
        <v>37.962962962962962</v>
      </c>
      <c r="AV6" s="141">
        <v>20.512820512820511</v>
      </c>
      <c r="AW6" s="141">
        <v>72.727272727272734</v>
      </c>
      <c r="AX6" s="141">
        <v>71.296296296296305</v>
      </c>
      <c r="AY6" s="141">
        <v>36.363636363636367</v>
      </c>
      <c r="AZ6" s="120">
        <v>23.076923076923077</v>
      </c>
      <c r="BA6" s="120">
        <v>8.3333333333333321</v>
      </c>
      <c r="BB6" s="120">
        <v>30</v>
      </c>
      <c r="BC6" s="120">
        <v>54.54545454545454</v>
      </c>
      <c r="BD6" s="120">
        <v>45.454545454545453</v>
      </c>
      <c r="BE6" s="120">
        <v>15.079365079365079</v>
      </c>
      <c r="BF6" s="120">
        <v>3.4188034188034191</v>
      </c>
      <c r="BG6" s="120">
        <v>26.666666666666664</v>
      </c>
      <c r="BH6" s="120">
        <v>8.7301587301587311</v>
      </c>
      <c r="BI6" s="120">
        <v>66.666666666666657</v>
      </c>
      <c r="BJ6" s="120">
        <v>64.444444444444443</v>
      </c>
      <c r="BK6" s="120">
        <v>54.074074074074069</v>
      </c>
    </row>
    <row r="7" spans="1:63">
      <c r="B7" t="s">
        <v>111</v>
      </c>
      <c r="C7" s="133" t="s">
        <v>402</v>
      </c>
      <c r="D7" s="120">
        <v>100</v>
      </c>
      <c r="E7" s="120">
        <v>100</v>
      </c>
      <c r="F7" s="120">
        <v>93.75</v>
      </c>
      <c r="G7" s="120">
        <v>100</v>
      </c>
      <c r="H7" s="120">
        <v>60.784313725490193</v>
      </c>
      <c r="I7" s="156">
        <v>61.80555555555555</v>
      </c>
      <c r="J7" s="120">
        <v>70.588235294117652</v>
      </c>
      <c r="K7" s="120">
        <v>81.25</v>
      </c>
      <c r="L7" s="120">
        <v>58.82352941176471</v>
      </c>
      <c r="M7" s="120">
        <v>44.511904761904759</v>
      </c>
      <c r="N7" s="120">
        <v>37.777777777777779</v>
      </c>
      <c r="O7" s="120">
        <v>53.59477124183006</v>
      </c>
      <c r="P7" s="156">
        <v>52.941176470588232</v>
      </c>
      <c r="Q7" s="120">
        <v>100</v>
      </c>
      <c r="R7" s="120">
        <v>66.666666666666657</v>
      </c>
      <c r="S7" s="120">
        <v>71.428571428571431</v>
      </c>
      <c r="T7" s="120">
        <v>40</v>
      </c>
      <c r="U7" s="120">
        <v>88.235294117647058</v>
      </c>
      <c r="V7" s="120">
        <v>40</v>
      </c>
      <c r="W7" s="120">
        <v>64.052287581699346</v>
      </c>
      <c r="X7" s="120">
        <v>46.405228758169933</v>
      </c>
      <c r="Y7" s="120">
        <v>44.444444444444443</v>
      </c>
      <c r="Z7" s="120">
        <v>56.349206349206341</v>
      </c>
      <c r="AA7" s="120">
        <v>47.222222222222221</v>
      </c>
      <c r="AB7" s="156">
        <v>28.148148148148145</v>
      </c>
      <c r="AC7" s="120">
        <v>51.023809523809526</v>
      </c>
      <c r="AD7" s="120">
        <v>59.145299145299148</v>
      </c>
      <c r="AE7" s="120">
        <v>46.527777777777779</v>
      </c>
      <c r="AF7" s="120">
        <v>36.557734204793029</v>
      </c>
      <c r="AG7" s="156">
        <v>75.381263616557732</v>
      </c>
      <c r="AH7" s="120">
        <v>82.35294117647058</v>
      </c>
      <c r="AI7" s="120">
        <v>40</v>
      </c>
      <c r="AJ7" s="120">
        <v>53.333333333333336</v>
      </c>
      <c r="AK7" s="120">
        <v>62.5</v>
      </c>
      <c r="AL7" s="156">
        <v>88.235294117647058</v>
      </c>
      <c r="AO7" s="138">
        <f t="shared" si="0"/>
        <v>44.511904761904759</v>
      </c>
      <c r="AP7" s="120">
        <v>43.75</v>
      </c>
      <c r="AQ7" s="120">
        <v>7.1428571428571423</v>
      </c>
      <c r="AR7" s="120">
        <v>46.666666666666664</v>
      </c>
      <c r="AS7" s="120">
        <v>56.25</v>
      </c>
      <c r="AT7" s="120">
        <v>68.75</v>
      </c>
      <c r="AU7" s="141">
        <v>50.427350427350426</v>
      </c>
      <c r="AV7" s="141">
        <v>59.82905982905983</v>
      </c>
      <c r="AW7" s="141">
        <v>19.658119658119656</v>
      </c>
      <c r="AX7" s="141">
        <v>19.658119658119656</v>
      </c>
      <c r="AY7" s="141">
        <v>54.700854700854705</v>
      </c>
      <c r="AZ7" s="120">
        <v>62.5</v>
      </c>
      <c r="BA7" s="120">
        <v>14.285714285714285</v>
      </c>
      <c r="BB7" s="120">
        <v>53.333333333333336</v>
      </c>
      <c r="BC7" s="120">
        <v>68.75</v>
      </c>
      <c r="BD7" s="120">
        <v>56.25</v>
      </c>
      <c r="BE7" s="120">
        <v>37.777777777777779</v>
      </c>
      <c r="BF7" s="120">
        <v>27.407407407407408</v>
      </c>
      <c r="BG7" s="120">
        <v>57.516339869281047</v>
      </c>
      <c r="BH7" s="120">
        <v>23.52941176470588</v>
      </c>
      <c r="BI7" s="120">
        <v>77.777777777777771</v>
      </c>
      <c r="BJ7" s="120">
        <v>76.470588235294116</v>
      </c>
      <c r="BK7" s="120">
        <v>71.895424836601308</v>
      </c>
    </row>
    <row r="8" spans="1:63">
      <c r="B8" t="s">
        <v>116</v>
      </c>
      <c r="C8" s="133" t="s">
        <v>401</v>
      </c>
      <c r="D8" s="120">
        <v>85.714285714285708</v>
      </c>
      <c r="E8" s="120">
        <v>85.714285714285708</v>
      </c>
      <c r="F8" s="120">
        <v>28.571428571428569</v>
      </c>
      <c r="G8" s="120">
        <v>57.142857142857139</v>
      </c>
      <c r="H8" s="120">
        <v>38.888888888888886</v>
      </c>
      <c r="I8" s="156">
        <v>31.944444444444443</v>
      </c>
      <c r="J8" s="120">
        <v>0</v>
      </c>
      <c r="K8" s="120">
        <v>25</v>
      </c>
      <c r="L8" s="120">
        <v>62.5</v>
      </c>
      <c r="M8" s="120">
        <v>15.561224489795919</v>
      </c>
      <c r="N8" s="120">
        <v>24.691358024691358</v>
      </c>
      <c r="O8" s="120">
        <v>37.037037037037031</v>
      </c>
      <c r="P8" s="156">
        <v>34.722222222222221</v>
      </c>
      <c r="Q8" s="120">
        <v>16.666666666666664</v>
      </c>
      <c r="R8" s="120">
        <v>57.142857142857139</v>
      </c>
      <c r="S8" s="120">
        <v>0</v>
      </c>
      <c r="T8" s="120">
        <v>25</v>
      </c>
      <c r="U8" s="120">
        <v>25</v>
      </c>
      <c r="V8" s="120">
        <v>33.333333333333329</v>
      </c>
      <c r="W8" s="120">
        <v>47.777777777777771</v>
      </c>
      <c r="X8" s="120">
        <v>15.555555555555554</v>
      </c>
      <c r="Y8" s="120">
        <v>15.555555555555554</v>
      </c>
      <c r="Z8" s="120">
        <v>61.111111111111107</v>
      </c>
      <c r="AA8" s="120">
        <v>82.716049382716051</v>
      </c>
      <c r="AB8" s="156">
        <v>12.345679012345679</v>
      </c>
      <c r="AC8" s="120">
        <v>43.214285714285708</v>
      </c>
      <c r="AD8" s="120">
        <v>61.16402116402115</v>
      </c>
      <c r="AE8" s="120">
        <v>22.222222222222221</v>
      </c>
      <c r="AF8" s="120">
        <v>23.518518518518515</v>
      </c>
      <c r="AG8" s="156">
        <v>36.543209876543209</v>
      </c>
      <c r="AH8" s="120">
        <v>33.333333333333329</v>
      </c>
      <c r="AI8" s="120">
        <v>75</v>
      </c>
      <c r="AJ8" s="120">
        <v>66.666666666666657</v>
      </c>
      <c r="AK8" s="120">
        <v>60</v>
      </c>
      <c r="AL8" s="156">
        <v>50</v>
      </c>
      <c r="AO8" s="138">
        <f t="shared" si="0"/>
        <v>16.428571428571427</v>
      </c>
      <c r="AP8" s="120">
        <v>12.5</v>
      </c>
      <c r="AQ8" s="120">
        <v>14.285714285714285</v>
      </c>
      <c r="AR8" s="120">
        <v>12.5</v>
      </c>
      <c r="AS8" s="120">
        <v>14.285714285714285</v>
      </c>
      <c r="AT8" s="120">
        <v>28.571428571428569</v>
      </c>
      <c r="AU8" s="141">
        <v>61.728395061728392</v>
      </c>
      <c r="AV8" s="141">
        <v>62.962962962962962</v>
      </c>
      <c r="AW8" s="141">
        <v>60.493827160493829</v>
      </c>
      <c r="AX8" s="141">
        <v>77.777777777777771</v>
      </c>
      <c r="AY8" s="141">
        <v>42.857142857142847</v>
      </c>
      <c r="AZ8" s="120">
        <v>50</v>
      </c>
      <c r="BA8" s="120">
        <v>37.5</v>
      </c>
      <c r="BB8" s="120">
        <v>50</v>
      </c>
      <c r="BC8" s="120">
        <v>28.571428571428569</v>
      </c>
      <c r="BD8" s="120">
        <v>50</v>
      </c>
      <c r="BE8" s="120">
        <v>13.580246913580247</v>
      </c>
      <c r="BF8" s="120">
        <v>7.4074074074074083</v>
      </c>
      <c r="BG8" s="120">
        <v>64.444444444444443</v>
      </c>
      <c r="BH8" s="120">
        <v>8.6419753086419746</v>
      </c>
      <c r="BI8" s="120">
        <v>66.666666666666657</v>
      </c>
      <c r="BJ8" s="120">
        <v>35.555555555555557</v>
      </c>
      <c r="BK8" s="120">
        <v>7.4074074074074083</v>
      </c>
    </row>
    <row r="9" spans="1:63">
      <c r="B9" s="134" t="s">
        <v>116</v>
      </c>
      <c r="C9" s="135" t="s">
        <v>402</v>
      </c>
      <c r="D9" s="139">
        <v>100</v>
      </c>
      <c r="E9" s="139">
        <v>100</v>
      </c>
      <c r="F9" s="139">
        <v>100</v>
      </c>
      <c r="G9" s="139">
        <v>100</v>
      </c>
      <c r="H9" s="139">
        <v>58.518518518518519</v>
      </c>
      <c r="I9" s="157">
        <v>62.962962962962962</v>
      </c>
      <c r="J9" s="139">
        <v>100</v>
      </c>
      <c r="K9" s="139">
        <v>100</v>
      </c>
      <c r="L9" s="139">
        <v>100</v>
      </c>
      <c r="M9" s="139">
        <v>65.333333333333329</v>
      </c>
      <c r="N9" s="139">
        <v>60</v>
      </c>
      <c r="O9" s="139">
        <v>69.629629629629633</v>
      </c>
      <c r="P9" s="157">
        <v>61.111111111111107</v>
      </c>
      <c r="Q9" s="139">
        <v>100</v>
      </c>
      <c r="R9" s="139">
        <v>100</v>
      </c>
      <c r="S9" s="139">
        <v>100</v>
      </c>
      <c r="T9" s="139">
        <v>73.333333333333329</v>
      </c>
      <c r="U9" s="139">
        <v>100</v>
      </c>
      <c r="V9" s="139">
        <v>33.333333333333329</v>
      </c>
      <c r="W9" s="139">
        <v>77.777777777777771</v>
      </c>
      <c r="X9" s="139">
        <v>52.592592592592588</v>
      </c>
      <c r="Y9" s="139">
        <v>69.629629629629633</v>
      </c>
      <c r="Z9" s="139">
        <v>91.1111111111111</v>
      </c>
      <c r="AA9" s="139">
        <v>88.148148148148152</v>
      </c>
      <c r="AB9" s="157">
        <v>10.37037037037037</v>
      </c>
      <c r="AC9" s="139">
        <v>90.476190476190482</v>
      </c>
      <c r="AD9" s="139">
        <v>71.111111111111114</v>
      </c>
      <c r="AE9" s="139">
        <v>48.148148148148145</v>
      </c>
      <c r="AF9" s="139">
        <v>23.333333333333332</v>
      </c>
      <c r="AG9" s="157">
        <v>46.913580246913575</v>
      </c>
      <c r="AH9" s="139">
        <v>100</v>
      </c>
      <c r="AI9" s="139">
        <v>40</v>
      </c>
      <c r="AJ9" s="139">
        <v>26.666666666666668</v>
      </c>
      <c r="AK9" s="139">
        <v>100</v>
      </c>
      <c r="AL9" s="157">
        <v>100</v>
      </c>
      <c r="AO9" s="138">
        <f t="shared" si="0"/>
        <v>65.333333333333329</v>
      </c>
      <c r="AP9" s="139">
        <v>100</v>
      </c>
      <c r="AQ9" s="139">
        <v>33.333333333333329</v>
      </c>
      <c r="AR9" s="139">
        <v>73.333333333333329</v>
      </c>
      <c r="AS9" s="139">
        <v>40</v>
      </c>
      <c r="AT9" s="139">
        <v>80</v>
      </c>
      <c r="AU9" s="141">
        <v>33.333333333333329</v>
      </c>
      <c r="AV9" s="141">
        <v>16.296296296296298</v>
      </c>
      <c r="AW9" s="141">
        <v>31.111111111111107</v>
      </c>
      <c r="AX9" s="141">
        <v>8.1481481481481488</v>
      </c>
      <c r="AY9" s="141">
        <v>55.555555555555557</v>
      </c>
      <c r="AZ9" s="139">
        <v>92.857142857142861</v>
      </c>
      <c r="BA9" s="139">
        <v>73.333333333333329</v>
      </c>
      <c r="BB9" s="139">
        <v>93.333333333333329</v>
      </c>
      <c r="BC9" s="139">
        <v>92.857142857142861</v>
      </c>
      <c r="BD9" s="139">
        <v>100</v>
      </c>
      <c r="BE9" s="139">
        <v>8.1481481481481488</v>
      </c>
      <c r="BF9" s="139">
        <v>0</v>
      </c>
      <c r="BG9" s="139">
        <v>79.259259259259252</v>
      </c>
      <c r="BH9" s="139">
        <v>5.9259259259259265</v>
      </c>
      <c r="BI9" s="139">
        <v>80.740740740740748</v>
      </c>
      <c r="BJ9" s="139">
        <v>53.333333333333329</v>
      </c>
      <c r="BK9" s="139">
        <v>6.6666666666666679</v>
      </c>
    </row>
    <row r="10" spans="1:63">
      <c r="A10" s="137"/>
      <c r="B10" t="s">
        <v>118</v>
      </c>
      <c r="C10" s="133" t="s">
        <v>401</v>
      </c>
      <c r="D10" s="120">
        <v>92.857142857142861</v>
      </c>
      <c r="E10" s="120">
        <v>76.923076923076934</v>
      </c>
      <c r="F10" s="120">
        <v>78.571428571428569</v>
      </c>
      <c r="G10" s="120">
        <v>58.333333333333336</v>
      </c>
      <c r="H10" s="120">
        <v>82.539682539682545</v>
      </c>
      <c r="I10" s="156">
        <v>83.333333333333329</v>
      </c>
      <c r="J10" s="120">
        <v>61.53846153846154</v>
      </c>
      <c r="K10" s="120">
        <v>50</v>
      </c>
      <c r="L10" s="120">
        <v>41.666666666666671</v>
      </c>
      <c r="M10" s="120">
        <v>30.219780219780215</v>
      </c>
      <c r="N10" s="120">
        <v>71.428571428571431</v>
      </c>
      <c r="O10" s="120">
        <v>69.047619047619051</v>
      </c>
      <c r="P10" s="156">
        <v>59.523809523809518</v>
      </c>
      <c r="Q10" s="120">
        <v>69.230769230769226</v>
      </c>
      <c r="R10" s="120">
        <v>15.384615384615385</v>
      </c>
      <c r="S10" s="120">
        <v>30.76923076923077</v>
      </c>
      <c r="T10" s="120">
        <v>9.0909090909090917</v>
      </c>
      <c r="U10" s="120">
        <v>9.0909090909090917</v>
      </c>
      <c r="V10" s="120">
        <v>8.3333333333333321</v>
      </c>
      <c r="W10" s="120">
        <v>61.904761904761898</v>
      </c>
      <c r="X10" s="120">
        <v>80.952380952380963</v>
      </c>
      <c r="Y10" s="120">
        <v>40.476190476190482</v>
      </c>
      <c r="Z10" s="120">
        <v>73.015873015873012</v>
      </c>
      <c r="AA10" s="120">
        <v>62.698412698412703</v>
      </c>
      <c r="AB10" s="156">
        <v>57.936507936507937</v>
      </c>
      <c r="AC10" s="120">
        <v>36.787878787878789</v>
      </c>
      <c r="AD10" s="120">
        <v>46.648536648536641</v>
      </c>
      <c r="AE10" s="120">
        <v>84.92063492063491</v>
      </c>
      <c r="AF10" s="120">
        <v>62.286324786324791</v>
      </c>
      <c r="AG10" s="156">
        <v>86.507936507936506</v>
      </c>
      <c r="AH10" s="120">
        <v>46.153846153846153</v>
      </c>
      <c r="AI10" s="120">
        <v>9.0909090909090917</v>
      </c>
      <c r="AJ10" s="120">
        <v>16.666666666666664</v>
      </c>
      <c r="AK10" s="120">
        <v>18.181818181818183</v>
      </c>
      <c r="AL10" s="156">
        <v>45.454545454545453</v>
      </c>
      <c r="AO10" s="138">
        <f t="shared" si="0"/>
        <v>30</v>
      </c>
      <c r="AP10" s="120">
        <v>41.666666666666671</v>
      </c>
      <c r="AQ10" s="120">
        <v>0</v>
      </c>
      <c r="AR10" s="120">
        <v>50</v>
      </c>
      <c r="AS10" s="120">
        <v>41.666666666666671</v>
      </c>
      <c r="AT10" s="120">
        <v>16.666666666666664</v>
      </c>
      <c r="AU10" s="141">
        <v>33.333333333333343</v>
      </c>
      <c r="AV10" s="141">
        <v>12.962962962962948</v>
      </c>
      <c r="AW10" s="141">
        <v>72.649572649572647</v>
      </c>
      <c r="AX10" s="141">
        <v>76.92307692307692</v>
      </c>
      <c r="AY10" s="141">
        <v>37.37373737373737</v>
      </c>
      <c r="AZ10" s="120">
        <v>18.181818181818183</v>
      </c>
      <c r="BA10" s="120">
        <v>9.0909090909090917</v>
      </c>
      <c r="BB10" s="120">
        <v>41.666666666666671</v>
      </c>
      <c r="BC10" s="120">
        <v>75</v>
      </c>
      <c r="BD10" s="120">
        <v>40</v>
      </c>
      <c r="BE10" s="120">
        <v>65.81196581196582</v>
      </c>
      <c r="BF10" s="120">
        <v>59.523809523809518</v>
      </c>
      <c r="BG10" s="120">
        <v>62.698412698412703</v>
      </c>
      <c r="BH10" s="120">
        <v>61.111111111111107</v>
      </c>
      <c r="BI10" s="120">
        <v>88.095238095238102</v>
      </c>
      <c r="BJ10" s="120">
        <v>91.269841269841251</v>
      </c>
      <c r="BK10" s="120">
        <v>80.158730158730151</v>
      </c>
    </row>
    <row r="11" spans="1:63">
      <c r="B11" t="s">
        <v>118</v>
      </c>
      <c r="C11" s="133" t="s">
        <v>402</v>
      </c>
      <c r="D11" s="120">
        <v>94.444444444444443</v>
      </c>
      <c r="E11" s="120">
        <v>94.444444444444443</v>
      </c>
      <c r="F11" s="120">
        <v>88.888888888888886</v>
      </c>
      <c r="G11" s="120">
        <v>66.666666666666657</v>
      </c>
      <c r="H11" s="120">
        <v>71.929824561403507</v>
      </c>
      <c r="I11" s="156">
        <v>51.851851851851855</v>
      </c>
      <c r="J11" s="120">
        <v>55.555555555555557</v>
      </c>
      <c r="K11" s="120">
        <v>70.588235294117652</v>
      </c>
      <c r="L11" s="120">
        <v>64.705882352941174</v>
      </c>
      <c r="M11" s="120">
        <v>50.833333333333329</v>
      </c>
      <c r="N11" s="120">
        <v>52.046783625730988</v>
      </c>
      <c r="O11" s="120">
        <v>41.358024691358025</v>
      </c>
      <c r="P11" s="156">
        <v>39.766081871345023</v>
      </c>
      <c r="Q11" s="120">
        <v>100</v>
      </c>
      <c r="R11" s="120">
        <v>61.111111111111114</v>
      </c>
      <c r="S11" s="120">
        <v>94.444444444444443</v>
      </c>
      <c r="T11" s="120">
        <v>43.75</v>
      </c>
      <c r="U11" s="120">
        <v>72.222222222222214</v>
      </c>
      <c r="V11" s="120">
        <v>50</v>
      </c>
      <c r="W11" s="120">
        <v>55.555555555555557</v>
      </c>
      <c r="X11" s="120">
        <v>67.251461988304087</v>
      </c>
      <c r="Y11" s="120">
        <v>40.74074074074074</v>
      </c>
      <c r="Z11" s="120">
        <v>67.901234567901227</v>
      </c>
      <c r="AA11" s="120">
        <v>56.140350877192979</v>
      </c>
      <c r="AB11" s="156">
        <v>42.10526315789474</v>
      </c>
      <c r="AC11" s="120">
        <v>49.184726522187823</v>
      </c>
      <c r="AD11" s="120">
        <v>60.806864656193866</v>
      </c>
      <c r="AE11" s="120">
        <v>50.292397660818708</v>
      </c>
      <c r="AF11" s="120">
        <v>47.076023391812868</v>
      </c>
      <c r="AG11" s="156">
        <v>76.803118908382075</v>
      </c>
      <c r="AH11" s="120">
        <v>94.444444444444443</v>
      </c>
      <c r="AI11" s="120">
        <v>47.058823529411761</v>
      </c>
      <c r="AJ11" s="120">
        <v>41.17647058823529</v>
      </c>
      <c r="AK11" s="120">
        <v>63.157894736842103</v>
      </c>
      <c r="AL11" s="156">
        <v>78.94736842105263</v>
      </c>
      <c r="AO11" s="138">
        <f t="shared" si="0"/>
        <v>50.833333333333329</v>
      </c>
      <c r="AP11" s="120">
        <v>72.222222222222214</v>
      </c>
      <c r="AQ11" s="120">
        <v>22.222222222222221</v>
      </c>
      <c r="AR11" s="120">
        <v>43.75</v>
      </c>
      <c r="AS11" s="120">
        <v>72.222222222222214</v>
      </c>
      <c r="AT11" s="120">
        <v>43.75</v>
      </c>
      <c r="AU11" s="141">
        <v>38.888888888888886</v>
      </c>
      <c r="AV11" s="141">
        <v>54.970760233918128</v>
      </c>
      <c r="AW11" s="141">
        <v>33.950617283950614</v>
      </c>
      <c r="AX11" s="141">
        <v>30.246913580246915</v>
      </c>
      <c r="AY11" s="141">
        <v>37.908496732026144</v>
      </c>
      <c r="AZ11" s="120">
        <v>63.157894736842103</v>
      </c>
      <c r="BA11" s="120">
        <v>22.222222222222221</v>
      </c>
      <c r="BB11" s="120">
        <v>44.444444444444443</v>
      </c>
      <c r="BC11" s="120">
        <v>63.157894736842103</v>
      </c>
      <c r="BD11" s="120">
        <v>52.941176470588239</v>
      </c>
      <c r="BE11" s="120">
        <v>48.538011695906427</v>
      </c>
      <c r="BF11" s="120">
        <v>38.596491228070178</v>
      </c>
      <c r="BG11" s="120">
        <v>53.801169590643269</v>
      </c>
      <c r="BH11" s="120">
        <v>47.368421052631582</v>
      </c>
      <c r="BI11" s="120">
        <v>76.023391812865498</v>
      </c>
      <c r="BJ11" s="120">
        <v>87.134502923976612</v>
      </c>
      <c r="BK11" s="120">
        <v>67.251461988304087</v>
      </c>
    </row>
    <row r="12" spans="1:63">
      <c r="B12" t="s">
        <v>123</v>
      </c>
      <c r="C12" s="133" t="s">
        <v>401</v>
      </c>
      <c r="D12" s="120">
        <v>100</v>
      </c>
      <c r="E12" s="120">
        <v>93.75</v>
      </c>
      <c r="F12" s="120">
        <v>37.5</v>
      </c>
      <c r="G12" s="120">
        <v>60</v>
      </c>
      <c r="H12" s="120">
        <v>55.555555555555557</v>
      </c>
      <c r="I12" s="156">
        <v>67.361111111111114</v>
      </c>
      <c r="J12" s="120">
        <v>62.5</v>
      </c>
      <c r="K12" s="120">
        <v>75</v>
      </c>
      <c r="L12" s="120">
        <v>43.75</v>
      </c>
      <c r="M12" s="120">
        <v>52.678571428571431</v>
      </c>
      <c r="N12" s="120">
        <v>63.194444444444443</v>
      </c>
      <c r="O12" s="120">
        <v>61.111111111111107</v>
      </c>
      <c r="P12" s="156">
        <v>65.972222222222214</v>
      </c>
      <c r="Q12" s="120">
        <v>37.5</v>
      </c>
      <c r="R12" s="120">
        <v>37.5</v>
      </c>
      <c r="S12" s="120">
        <v>87.5</v>
      </c>
      <c r="T12" s="120">
        <v>75</v>
      </c>
      <c r="U12" s="120">
        <v>25</v>
      </c>
      <c r="V12" s="120">
        <v>0</v>
      </c>
      <c r="W12" s="120">
        <v>63.194444444444443</v>
      </c>
      <c r="X12" s="120">
        <v>47.916666666666664</v>
      </c>
      <c r="Y12" s="120">
        <v>56.25</v>
      </c>
      <c r="Z12" s="120">
        <v>65.185185185185176</v>
      </c>
      <c r="AA12" s="120">
        <v>73.333333333333329</v>
      </c>
      <c r="AB12" s="156">
        <v>39.25925925925926</v>
      </c>
      <c r="AC12" s="120">
        <v>81</v>
      </c>
      <c r="AD12" s="120">
        <v>70.055555555555571</v>
      </c>
      <c r="AE12" s="120">
        <v>60.416666666666664</v>
      </c>
      <c r="AF12" s="120">
        <v>34.847883597883595</v>
      </c>
      <c r="AG12" s="156">
        <v>76.604938271604937</v>
      </c>
      <c r="AH12" s="120">
        <v>40</v>
      </c>
      <c r="AI12" s="120" t="s">
        <v>114</v>
      </c>
      <c r="AJ12" s="120">
        <v>71.428571428571431</v>
      </c>
      <c r="AK12" s="120" t="s">
        <v>114</v>
      </c>
      <c r="AL12" s="156" t="s">
        <v>114</v>
      </c>
      <c r="AO12" s="138">
        <f t="shared" si="0"/>
        <v>56.25</v>
      </c>
      <c r="AP12" s="120">
        <v>62.5</v>
      </c>
      <c r="AQ12" s="120">
        <v>62.5</v>
      </c>
      <c r="AR12" s="120">
        <v>18.75</v>
      </c>
      <c r="AS12" s="120">
        <v>62.5</v>
      </c>
      <c r="AT12" s="120">
        <v>75</v>
      </c>
      <c r="AU12" s="141">
        <v>68.148148148148152</v>
      </c>
      <c r="AV12" s="141">
        <v>70.634920634920633</v>
      </c>
      <c r="AW12" s="141">
        <v>68.253968253968253</v>
      </c>
      <c r="AX12" s="141">
        <v>69.629629629629633</v>
      </c>
      <c r="AY12" s="141">
        <v>73.611111111111114</v>
      </c>
      <c r="AZ12" s="120">
        <v>93.75</v>
      </c>
      <c r="BA12" s="120">
        <v>68.75</v>
      </c>
      <c r="BB12" s="120">
        <v>62.5</v>
      </c>
      <c r="BC12" s="120">
        <v>80</v>
      </c>
      <c r="BD12" s="120">
        <v>100</v>
      </c>
      <c r="BE12" s="120">
        <v>27.407407407407408</v>
      </c>
      <c r="BF12" s="120">
        <v>4.4444444444444429</v>
      </c>
      <c r="BG12" s="120">
        <v>75</v>
      </c>
      <c r="BH12" s="120">
        <v>32.539682539682538</v>
      </c>
      <c r="BI12" s="120">
        <v>82.962962962962962</v>
      </c>
      <c r="BJ12" s="120">
        <v>75</v>
      </c>
      <c r="BK12" s="120">
        <v>71.851851851851848</v>
      </c>
    </row>
    <row r="13" spans="1:63">
      <c r="B13" t="s">
        <v>123</v>
      </c>
      <c r="C13" s="133" t="s">
        <v>402</v>
      </c>
      <c r="D13" s="120">
        <v>100</v>
      </c>
      <c r="E13" s="120">
        <v>100</v>
      </c>
      <c r="F13" s="120">
        <v>84.615384615384613</v>
      </c>
      <c r="G13" s="120">
        <v>23.076923076923077</v>
      </c>
      <c r="H13" s="120">
        <v>34.18803418803418</v>
      </c>
      <c r="I13" s="156">
        <v>64.957264957264954</v>
      </c>
      <c r="J13" s="120">
        <v>0</v>
      </c>
      <c r="K13" s="120">
        <v>69.230769230769226</v>
      </c>
      <c r="L13" s="120">
        <v>30.76923076923077</v>
      </c>
      <c r="M13" s="120">
        <v>46.025641025641022</v>
      </c>
      <c r="N13" s="120">
        <v>33.333333333333329</v>
      </c>
      <c r="O13" s="120">
        <v>35.042735042735046</v>
      </c>
      <c r="P13" s="156">
        <v>27.350427350427353</v>
      </c>
      <c r="Q13" s="120">
        <v>100</v>
      </c>
      <c r="R13" s="120">
        <v>53.846153846153847</v>
      </c>
      <c r="S13" s="120">
        <v>23.076923076923077</v>
      </c>
      <c r="T13" s="120">
        <v>23.076923076923077</v>
      </c>
      <c r="U13" s="120">
        <v>46.153846153846153</v>
      </c>
      <c r="V13" s="120">
        <v>0</v>
      </c>
      <c r="W13" s="120">
        <v>64.102564102564102</v>
      </c>
      <c r="X13" s="120">
        <v>29.05982905982906</v>
      </c>
      <c r="Y13" s="120">
        <v>26.495726495726494</v>
      </c>
      <c r="Z13" s="120">
        <v>64.102564102564102</v>
      </c>
      <c r="AA13" s="120">
        <v>62.393162393162385</v>
      </c>
      <c r="AB13" s="156">
        <v>63.247863247863251</v>
      </c>
      <c r="AC13" s="120">
        <v>56.666666666666671</v>
      </c>
      <c r="AD13" s="120">
        <v>39.829059829059837</v>
      </c>
      <c r="AE13" s="120">
        <v>15.384615384615383</v>
      </c>
      <c r="AF13" s="120">
        <v>45.940170940170944</v>
      </c>
      <c r="AG13" s="156">
        <v>60.13986013986014</v>
      </c>
      <c r="AH13" s="120">
        <v>46.153846153846153</v>
      </c>
      <c r="AI13" s="120">
        <v>38.461538461538467</v>
      </c>
      <c r="AJ13" s="120">
        <v>53.846153846153847</v>
      </c>
      <c r="AK13" s="120">
        <v>7.6923076923076925</v>
      </c>
      <c r="AL13" s="156">
        <v>38.461538461538467</v>
      </c>
      <c r="AO13" s="138">
        <f t="shared" si="0"/>
        <v>46.025641025641022</v>
      </c>
      <c r="AP13" s="120">
        <v>69.230769230769226</v>
      </c>
      <c r="AQ13" s="120">
        <v>33.333333333333329</v>
      </c>
      <c r="AR13" s="120">
        <v>0</v>
      </c>
      <c r="AS13" s="120">
        <v>58.333333333333336</v>
      </c>
      <c r="AT13" s="120">
        <v>69.230769230769226</v>
      </c>
      <c r="AU13" s="141">
        <v>64.957264957264954</v>
      </c>
      <c r="AV13" s="141">
        <v>62.393162393162385</v>
      </c>
      <c r="AW13" s="141">
        <v>47.863247863247857</v>
      </c>
      <c r="AX13" s="141">
        <v>71.794871794871796</v>
      </c>
      <c r="AY13" s="141">
        <v>53.84615384615384</v>
      </c>
      <c r="AZ13" s="120">
        <v>100</v>
      </c>
      <c r="BA13" s="120">
        <v>38.461538461538467</v>
      </c>
      <c r="BB13" s="120">
        <v>23.076923076923077</v>
      </c>
      <c r="BC13" s="120">
        <v>38.461538461538467</v>
      </c>
      <c r="BD13" s="120">
        <v>83.333333333333343</v>
      </c>
      <c r="BE13" s="120">
        <v>47.008547008547005</v>
      </c>
      <c r="BF13" s="120">
        <v>31.623931623931625</v>
      </c>
      <c r="BG13" s="120">
        <v>52.991452991452988</v>
      </c>
      <c r="BH13" s="120">
        <v>52.136752136752136</v>
      </c>
      <c r="BI13" s="120">
        <v>54.700854700854705</v>
      </c>
      <c r="BJ13" s="120">
        <v>64.102564102564102</v>
      </c>
      <c r="BK13" s="120">
        <v>61.616161616161619</v>
      </c>
    </row>
    <row r="14" spans="1:63">
      <c r="B14" t="s">
        <v>125</v>
      </c>
      <c r="C14" s="133" t="s">
        <v>401</v>
      </c>
      <c r="D14" s="120">
        <v>78.571428571428569</v>
      </c>
      <c r="E14" s="120">
        <v>23.076923076923077</v>
      </c>
      <c r="F14" s="120">
        <v>71.428571428571431</v>
      </c>
      <c r="G14" s="120">
        <v>57.142857142857139</v>
      </c>
      <c r="H14" s="120">
        <v>72.649572649572647</v>
      </c>
      <c r="I14" s="156">
        <v>79.629629629629619</v>
      </c>
      <c r="J14" s="120">
        <v>53.846153846153847</v>
      </c>
      <c r="K14" s="120">
        <v>78.571428571428569</v>
      </c>
      <c r="L14" s="120">
        <v>14.285714285714285</v>
      </c>
      <c r="M14" s="120">
        <v>50.784929356357928</v>
      </c>
      <c r="N14" s="120">
        <v>61.904761904761898</v>
      </c>
      <c r="O14" s="120">
        <v>59.523809523809518</v>
      </c>
      <c r="P14" s="156">
        <v>53.968253968253961</v>
      </c>
      <c r="Q14" s="120">
        <v>84.615384615384613</v>
      </c>
      <c r="R14" s="120">
        <v>75</v>
      </c>
      <c r="S14" s="120">
        <v>78.571428571428569</v>
      </c>
      <c r="T14" s="120">
        <v>14.285714285714285</v>
      </c>
      <c r="U14" s="120">
        <v>76.923076923076934</v>
      </c>
      <c r="V14" s="120">
        <v>41.666666666666671</v>
      </c>
      <c r="W14" s="120">
        <v>69.841269841269835</v>
      </c>
      <c r="X14" s="120">
        <v>69.047619047619051</v>
      </c>
      <c r="Y14" s="120">
        <v>64.957264957264954</v>
      </c>
      <c r="Z14" s="120">
        <v>47.222222222222221</v>
      </c>
      <c r="AA14" s="120">
        <v>69.135802469135797</v>
      </c>
      <c r="AB14" s="156">
        <v>57.575757575757571</v>
      </c>
      <c r="AC14" s="120">
        <v>26.153846153846153</v>
      </c>
      <c r="AD14" s="120">
        <v>67.575757575757578</v>
      </c>
      <c r="AE14" s="120">
        <v>51.587301587301589</v>
      </c>
      <c r="AF14" s="120">
        <v>44.658119658119659</v>
      </c>
      <c r="AG14" s="156">
        <v>78.062678062678074</v>
      </c>
      <c r="AH14" s="120">
        <v>54.54545454545454</v>
      </c>
      <c r="AI14" s="120">
        <v>25</v>
      </c>
      <c r="AJ14" s="120">
        <v>10</v>
      </c>
      <c r="AK14" s="120">
        <v>40</v>
      </c>
      <c r="AL14" s="156">
        <v>80</v>
      </c>
      <c r="AO14" s="138">
        <f t="shared" si="0"/>
        <v>45.934065934065941</v>
      </c>
      <c r="AP14" s="120">
        <v>85.714285714285708</v>
      </c>
      <c r="AQ14" s="120">
        <v>53.846153846153847</v>
      </c>
      <c r="AR14" s="120">
        <v>38.461538461538467</v>
      </c>
      <c r="AS14" s="120">
        <v>23.076923076923077</v>
      </c>
      <c r="AT14" s="120">
        <v>28.571428571428569</v>
      </c>
      <c r="AU14" s="141">
        <v>53.703703703703695</v>
      </c>
      <c r="AV14" s="141">
        <v>53.535353535353536</v>
      </c>
      <c r="AW14" s="141">
        <v>77.777777777777771</v>
      </c>
      <c r="AX14" s="141">
        <v>67.676767676767668</v>
      </c>
      <c r="AY14" s="141">
        <v>85.18518518518519</v>
      </c>
      <c r="AZ14" s="120">
        <v>38.461538461538467</v>
      </c>
      <c r="BA14" s="120">
        <v>30.76923076923077</v>
      </c>
      <c r="BB14" s="120">
        <v>15.384615384615385</v>
      </c>
      <c r="BC14" s="120">
        <v>15.384615384615385</v>
      </c>
      <c r="BD14" s="120">
        <v>30.76923076923077</v>
      </c>
      <c r="BE14" s="120">
        <v>31.623931623931625</v>
      </c>
      <c r="BF14" s="120">
        <v>18.803418803418804</v>
      </c>
      <c r="BG14" s="120">
        <v>70.940170940170944</v>
      </c>
      <c r="BH14" s="120">
        <v>57.264957264957268</v>
      </c>
      <c r="BI14" s="120">
        <v>81.196581196581207</v>
      </c>
      <c r="BJ14" s="120">
        <v>76.92307692307692</v>
      </c>
      <c r="BK14" s="120">
        <v>76.068376068376068</v>
      </c>
    </row>
    <row r="15" spans="1:63">
      <c r="B15" t="s">
        <v>125</v>
      </c>
      <c r="C15" s="133" t="s">
        <v>402</v>
      </c>
      <c r="D15" s="120">
        <v>100</v>
      </c>
      <c r="E15" s="120">
        <v>78.571428571428569</v>
      </c>
      <c r="F15" s="120">
        <v>78.571428571428569</v>
      </c>
      <c r="G15" s="120">
        <v>85.714285714285708</v>
      </c>
      <c r="H15" s="120">
        <v>79.365079365079353</v>
      </c>
      <c r="I15" s="156">
        <v>64.285714285714278</v>
      </c>
      <c r="J15" s="120">
        <v>71.428571428571431</v>
      </c>
      <c r="K15" s="120">
        <v>100</v>
      </c>
      <c r="L15" s="120">
        <v>50</v>
      </c>
      <c r="M15" s="120">
        <v>60</v>
      </c>
      <c r="N15" s="120">
        <v>53.17460317460317</v>
      </c>
      <c r="O15" s="120">
        <v>61.111111111111107</v>
      </c>
      <c r="P15" s="156">
        <v>53.17460317460317</v>
      </c>
      <c r="Q15" s="120">
        <v>100</v>
      </c>
      <c r="R15" s="120">
        <v>100</v>
      </c>
      <c r="S15" s="120">
        <v>85.714285714285708</v>
      </c>
      <c r="T15" s="120">
        <v>64.285714285714292</v>
      </c>
      <c r="U15" s="120">
        <v>100</v>
      </c>
      <c r="V15" s="120">
        <v>78.571428571428569</v>
      </c>
      <c r="W15" s="120">
        <v>54.761904761904766</v>
      </c>
      <c r="X15" s="120">
        <v>58.730158730158728</v>
      </c>
      <c r="Y15" s="120">
        <v>62.698412698412703</v>
      </c>
      <c r="Z15" s="120">
        <v>76.984126984126988</v>
      </c>
      <c r="AA15" s="120">
        <v>65.81196581196582</v>
      </c>
      <c r="AB15" s="156">
        <v>65.873015873015873</v>
      </c>
      <c r="AC15" s="120">
        <v>60</v>
      </c>
      <c r="AD15" s="120">
        <v>77.301587301587304</v>
      </c>
      <c r="AE15" s="120">
        <v>54.761904761904766</v>
      </c>
      <c r="AF15" s="120">
        <v>57.341269841269835</v>
      </c>
      <c r="AG15" s="156">
        <v>80.687830687830683</v>
      </c>
      <c r="AH15" s="120">
        <v>78.571428571428569</v>
      </c>
      <c r="AI15" s="120">
        <v>57.142857142857139</v>
      </c>
      <c r="AJ15" s="120">
        <v>42.857142857142854</v>
      </c>
      <c r="AK15" s="120">
        <v>64.285714285714292</v>
      </c>
      <c r="AL15" s="156">
        <v>92.857142857142861</v>
      </c>
      <c r="AO15" s="138">
        <f t="shared" si="0"/>
        <v>60</v>
      </c>
      <c r="AP15" s="120">
        <v>92.857142857142861</v>
      </c>
      <c r="AQ15" s="120">
        <v>50</v>
      </c>
      <c r="AR15" s="120">
        <v>28.571428571428569</v>
      </c>
      <c r="AS15" s="120">
        <v>28.571428571428569</v>
      </c>
      <c r="AT15" s="120">
        <v>100</v>
      </c>
      <c r="AU15" s="141">
        <v>31.746031746031747</v>
      </c>
      <c r="AV15" s="141">
        <v>21.428571428571427</v>
      </c>
      <c r="AW15" s="141">
        <v>19.047619047619047</v>
      </c>
      <c r="AX15" s="141">
        <v>20.634920634920636</v>
      </c>
      <c r="AY15" s="141">
        <v>20.634920634920636</v>
      </c>
      <c r="AZ15" s="120">
        <v>78.571428571428569</v>
      </c>
      <c r="BA15" s="120">
        <v>50</v>
      </c>
      <c r="BB15" s="120">
        <v>42.857142857142854</v>
      </c>
      <c r="BC15" s="120">
        <v>42.857142857142854</v>
      </c>
      <c r="BD15" s="120">
        <v>85.714285714285708</v>
      </c>
      <c r="BE15" s="120">
        <v>49.206349206349209</v>
      </c>
      <c r="BF15" s="120">
        <v>43.650793650793652</v>
      </c>
      <c r="BG15" s="120">
        <v>66.666666666666657</v>
      </c>
      <c r="BH15" s="120">
        <v>69.841269841269835</v>
      </c>
      <c r="BI15" s="120">
        <v>86.50793650793652</v>
      </c>
      <c r="BJ15" s="120">
        <v>76.19047619047619</v>
      </c>
      <c r="BK15" s="120">
        <v>79.365079365079353</v>
      </c>
    </row>
    <row r="16" spans="1:63">
      <c r="B16" t="s">
        <v>126</v>
      </c>
      <c r="C16" s="133" t="s">
        <v>401</v>
      </c>
      <c r="D16" s="120">
        <v>70</v>
      </c>
      <c r="E16" s="120">
        <v>90</v>
      </c>
      <c r="F16" s="120">
        <v>30</v>
      </c>
      <c r="G16" s="120">
        <v>22.222222222222221</v>
      </c>
      <c r="H16" s="120">
        <v>64.444444444444443</v>
      </c>
      <c r="I16" s="156">
        <v>61.728395061728392</v>
      </c>
      <c r="J16" s="120">
        <v>11.111111111111111</v>
      </c>
      <c r="K16" s="120">
        <v>70</v>
      </c>
      <c r="L16" s="120">
        <v>40</v>
      </c>
      <c r="M16" s="120">
        <v>44.126984126984134</v>
      </c>
      <c r="N16" s="120">
        <v>56.666666666666657</v>
      </c>
      <c r="O16" s="120">
        <v>50</v>
      </c>
      <c r="P16" s="156">
        <v>53.333333333333329</v>
      </c>
      <c r="Q16" s="120">
        <v>50</v>
      </c>
      <c r="R16" s="120">
        <v>60</v>
      </c>
      <c r="S16" s="120" t="s">
        <v>114</v>
      </c>
      <c r="T16" s="120">
        <v>50</v>
      </c>
      <c r="U16" s="120">
        <v>40</v>
      </c>
      <c r="V16" s="120">
        <v>70</v>
      </c>
      <c r="W16" s="120">
        <v>63.333333333333336</v>
      </c>
      <c r="X16" s="120">
        <v>68.888888888888886</v>
      </c>
      <c r="Y16" s="120">
        <v>56.666666666666657</v>
      </c>
      <c r="Z16" s="120">
        <v>31.111111111111107</v>
      </c>
      <c r="AA16" s="120">
        <v>63.333333333333336</v>
      </c>
      <c r="AB16" s="156">
        <v>55.555555555555557</v>
      </c>
      <c r="AC16" s="120">
        <v>87.5</v>
      </c>
      <c r="AD16" s="120">
        <v>65.925925925925938</v>
      </c>
      <c r="AE16" s="120">
        <v>54.44444444444445</v>
      </c>
      <c r="AF16" s="120">
        <v>42.5</v>
      </c>
      <c r="AG16" s="156">
        <v>80.370370370370381</v>
      </c>
      <c r="AH16" s="120">
        <v>66.666666666666657</v>
      </c>
      <c r="AI16" s="120">
        <v>22.222222222222221</v>
      </c>
      <c r="AJ16" s="120">
        <v>22.222222222222221</v>
      </c>
      <c r="AK16" s="120">
        <v>37.5</v>
      </c>
      <c r="AL16" s="156">
        <v>33.333333333333329</v>
      </c>
      <c r="AO16" s="138">
        <f t="shared" si="0"/>
        <v>49.777777777777779</v>
      </c>
      <c r="AP16" s="120">
        <v>30</v>
      </c>
      <c r="AQ16" s="120">
        <v>20</v>
      </c>
      <c r="AR16" s="120">
        <v>50</v>
      </c>
      <c r="AS16" s="120">
        <v>60</v>
      </c>
      <c r="AT16" s="120">
        <v>88.888888888888886</v>
      </c>
      <c r="AU16" s="141">
        <v>69.135802469135797</v>
      </c>
      <c r="AV16" s="141">
        <v>58.024691358024697</v>
      </c>
      <c r="AW16" s="141">
        <v>71.604938271604937</v>
      </c>
      <c r="AX16" s="141">
        <v>62.962962962962962</v>
      </c>
      <c r="AY16" s="141">
        <v>67.901234567901241</v>
      </c>
      <c r="AZ16" s="120">
        <v>100</v>
      </c>
      <c r="BA16" s="120">
        <v>87.5</v>
      </c>
      <c r="BB16" s="120">
        <v>75</v>
      </c>
      <c r="BC16" s="120">
        <v>75</v>
      </c>
      <c r="BD16" s="120">
        <v>100</v>
      </c>
      <c r="BE16" s="120">
        <v>26.666666666666664</v>
      </c>
      <c r="BF16" s="120">
        <v>19.999999999999996</v>
      </c>
      <c r="BG16" s="120">
        <v>71.111111111111114</v>
      </c>
      <c r="BH16" s="120">
        <v>52.222222222222221</v>
      </c>
      <c r="BI16" s="120">
        <v>84.444444444444443</v>
      </c>
      <c r="BJ16" s="120">
        <v>82.222222222222229</v>
      </c>
      <c r="BK16" s="120">
        <v>74.444444444444443</v>
      </c>
    </row>
    <row r="17" spans="2:63">
      <c r="B17" t="s">
        <v>126</v>
      </c>
      <c r="C17" s="133" t="s">
        <v>402</v>
      </c>
      <c r="D17" s="120">
        <v>100</v>
      </c>
      <c r="E17" s="120">
        <v>80</v>
      </c>
      <c r="F17" s="120">
        <v>100</v>
      </c>
      <c r="G17" s="120">
        <v>93.333333333333329</v>
      </c>
      <c r="H17" s="120">
        <v>71.111111111111114</v>
      </c>
      <c r="I17" s="156">
        <v>55.555555555555557</v>
      </c>
      <c r="J17" s="120">
        <v>73.333333333333329</v>
      </c>
      <c r="K17" s="120">
        <v>93.333333333333329</v>
      </c>
      <c r="L17" s="120">
        <v>57.142857142857139</v>
      </c>
      <c r="M17" s="120">
        <v>58.666666666666671</v>
      </c>
      <c r="N17" s="120">
        <v>38.518518518518519</v>
      </c>
      <c r="O17" s="120">
        <v>47.407407407407405</v>
      </c>
      <c r="P17" s="156">
        <v>42.222222222222221</v>
      </c>
      <c r="Q17" s="120">
        <v>100</v>
      </c>
      <c r="R17" s="120">
        <v>83.333333333333343</v>
      </c>
      <c r="S17" s="120">
        <v>100</v>
      </c>
      <c r="T17" s="120">
        <v>33.333333333333329</v>
      </c>
      <c r="U17" s="120">
        <v>86.666666666666671</v>
      </c>
      <c r="V17" s="120">
        <v>33.333333333333329</v>
      </c>
      <c r="W17" s="120">
        <v>55.555555555555557</v>
      </c>
      <c r="X17" s="120">
        <v>51.851851851851855</v>
      </c>
      <c r="Y17" s="120">
        <v>39.25925925925926</v>
      </c>
      <c r="Z17" s="120">
        <v>45.925925925925931</v>
      </c>
      <c r="AA17" s="120">
        <v>60</v>
      </c>
      <c r="AB17" s="156">
        <v>54.814814814814817</v>
      </c>
      <c r="AC17" s="120">
        <v>78.776556776556774</v>
      </c>
      <c r="AD17" s="120">
        <v>88.888888888888886</v>
      </c>
      <c r="AE17" s="120">
        <v>35.555555555555557</v>
      </c>
      <c r="AF17" s="120">
        <v>39.074074074074076</v>
      </c>
      <c r="AG17" s="156">
        <v>68.641975308641975</v>
      </c>
      <c r="AH17" s="120">
        <v>100</v>
      </c>
      <c r="AI17" s="120">
        <v>33.333333333333329</v>
      </c>
      <c r="AJ17" s="120">
        <v>28.571428571428569</v>
      </c>
      <c r="AK17" s="120">
        <v>86.666666666666671</v>
      </c>
      <c r="AL17" s="156">
        <v>60</v>
      </c>
      <c r="AO17" s="138">
        <f t="shared" si="0"/>
        <v>58.666666666666671</v>
      </c>
      <c r="AP17" s="120">
        <v>53.333333333333336</v>
      </c>
      <c r="AQ17" s="120">
        <v>26.666666666666668</v>
      </c>
      <c r="AR17" s="120">
        <v>40</v>
      </c>
      <c r="AS17" s="120">
        <v>86.666666666666671</v>
      </c>
      <c r="AT17" s="120">
        <v>86.666666666666671</v>
      </c>
      <c r="AU17" s="141">
        <v>22.222222222222221</v>
      </c>
      <c r="AV17" s="141">
        <v>21.481481481481477</v>
      </c>
      <c r="AW17" s="141">
        <v>5.1851851851851842</v>
      </c>
      <c r="AX17" s="141">
        <v>2.2222222222222214</v>
      </c>
      <c r="AY17" s="141">
        <v>4.4444444444444429</v>
      </c>
      <c r="AZ17" s="120">
        <v>61.53846153846154</v>
      </c>
      <c r="BA17" s="120">
        <v>61.53846153846154</v>
      </c>
      <c r="BB17" s="120">
        <v>84.615384615384613</v>
      </c>
      <c r="BC17" s="120">
        <v>93.333333333333329</v>
      </c>
      <c r="BD17" s="120">
        <v>92.857142857142861</v>
      </c>
      <c r="BE17" s="120">
        <v>31.851851851851851</v>
      </c>
      <c r="BF17" s="120">
        <v>26.666666666666664</v>
      </c>
      <c r="BG17" s="120">
        <v>54.814814814814817</v>
      </c>
      <c r="BH17" s="120">
        <v>42.962962962962955</v>
      </c>
      <c r="BI17" s="120">
        <v>74.074074074074076</v>
      </c>
      <c r="BJ17" s="120">
        <v>68.888888888888886</v>
      </c>
      <c r="BK17" s="120">
        <v>62.962962962962962</v>
      </c>
    </row>
    <row r="18" spans="2:63">
      <c r="B18" t="s">
        <v>128</v>
      </c>
      <c r="C18" s="133" t="s">
        <v>401</v>
      </c>
      <c r="D18" s="120">
        <v>55.555555555555557</v>
      </c>
      <c r="E18" s="120">
        <v>87.5</v>
      </c>
      <c r="F18" s="120">
        <v>62.5</v>
      </c>
      <c r="G18" s="120">
        <v>62.5</v>
      </c>
      <c r="H18" s="120">
        <v>30.864197530864196</v>
      </c>
      <c r="I18" s="156">
        <v>50</v>
      </c>
      <c r="J18" s="120">
        <v>75</v>
      </c>
      <c r="K18" s="120">
        <v>50</v>
      </c>
      <c r="L18" s="120">
        <v>77.777777777777786</v>
      </c>
      <c r="M18" s="120">
        <v>74.761904761904745</v>
      </c>
      <c r="N18" s="120">
        <v>23.611111111111111</v>
      </c>
      <c r="O18" s="120">
        <v>34.444444444444436</v>
      </c>
      <c r="P18" s="156">
        <v>41.111111111111114</v>
      </c>
      <c r="Q18" s="120">
        <v>14.285714285714285</v>
      </c>
      <c r="R18" s="120">
        <v>50</v>
      </c>
      <c r="S18" s="120">
        <v>88.888888888888886</v>
      </c>
      <c r="T18" s="120">
        <v>71.428571428571431</v>
      </c>
      <c r="U18" s="120">
        <v>20</v>
      </c>
      <c r="V18" s="120">
        <v>50</v>
      </c>
      <c r="W18" s="120">
        <v>40.404040404040408</v>
      </c>
      <c r="X18" s="120">
        <v>38.383838383838381</v>
      </c>
      <c r="Y18" s="120">
        <v>28.28282828282828</v>
      </c>
      <c r="Z18" s="120">
        <v>44.444444444444443</v>
      </c>
      <c r="AA18" s="120">
        <v>42.222222222222221</v>
      </c>
      <c r="AB18" s="156">
        <v>39.393939393939398</v>
      </c>
      <c r="AC18" s="120">
        <v>63.333333333333329</v>
      </c>
      <c r="AD18" s="120">
        <v>66.666666666666671</v>
      </c>
      <c r="AE18" s="120">
        <v>37.37373737373737</v>
      </c>
      <c r="AF18" s="120">
        <v>27.297979797979796</v>
      </c>
      <c r="AG18" s="156">
        <v>69.02356902356901</v>
      </c>
      <c r="AH18" s="120" t="s">
        <v>114</v>
      </c>
      <c r="AI18" s="120" t="s">
        <v>114</v>
      </c>
      <c r="AJ18" s="120">
        <v>50</v>
      </c>
      <c r="AK18" s="120" t="s">
        <v>114</v>
      </c>
      <c r="AL18" s="156" t="s">
        <v>114</v>
      </c>
      <c r="AO18" s="138">
        <f t="shared" si="0"/>
        <v>73.555555555555543</v>
      </c>
      <c r="AP18" s="120">
        <v>100</v>
      </c>
      <c r="AQ18" s="120">
        <v>90</v>
      </c>
      <c r="AR18" s="120">
        <v>55.555555555555557</v>
      </c>
      <c r="AS18" s="120">
        <v>33.333333333333329</v>
      </c>
      <c r="AT18" s="120">
        <v>88.888888888888886</v>
      </c>
      <c r="AU18" s="141">
        <v>75.555555555555557</v>
      </c>
      <c r="AV18" s="141">
        <v>68.888888888888886</v>
      </c>
      <c r="AW18" s="141">
        <v>55.555555555555557</v>
      </c>
      <c r="AX18" s="141" t="s">
        <v>114</v>
      </c>
      <c r="AY18" s="141" t="s">
        <v>114</v>
      </c>
      <c r="AZ18" s="120">
        <v>50</v>
      </c>
      <c r="BA18" s="120">
        <v>75</v>
      </c>
      <c r="BB18" s="120">
        <v>66.666666666666657</v>
      </c>
      <c r="BC18" s="120">
        <v>50</v>
      </c>
      <c r="BD18" s="120">
        <v>75</v>
      </c>
      <c r="BE18" s="120">
        <v>17.777777777777779</v>
      </c>
      <c r="BF18" s="120">
        <v>16.161616161616163</v>
      </c>
      <c r="BG18" s="120">
        <v>38.888888888888886</v>
      </c>
      <c r="BH18" s="120">
        <v>36.36363636363636</v>
      </c>
      <c r="BI18" s="120">
        <v>94.949494949494934</v>
      </c>
      <c r="BJ18" s="120">
        <v>71.717171717171709</v>
      </c>
      <c r="BK18" s="120">
        <v>40.404040404040408</v>
      </c>
    </row>
    <row r="19" spans="2:63">
      <c r="B19" t="s">
        <v>128</v>
      </c>
      <c r="C19" s="133" t="s">
        <v>402</v>
      </c>
      <c r="D19" s="120">
        <v>100</v>
      </c>
      <c r="E19" s="120">
        <v>100</v>
      </c>
      <c r="F19" s="120">
        <v>100</v>
      </c>
      <c r="G19" s="120">
        <v>70</v>
      </c>
      <c r="H19" s="120">
        <v>48.412698412698404</v>
      </c>
      <c r="I19" s="156">
        <v>47.619047619047613</v>
      </c>
      <c r="J19" s="120">
        <v>100</v>
      </c>
      <c r="K19" s="120">
        <v>90.909090909090907</v>
      </c>
      <c r="L19" s="120">
        <v>75</v>
      </c>
      <c r="M19" s="120">
        <v>89.848484848484844</v>
      </c>
      <c r="N19" s="120">
        <v>51.515151515151516</v>
      </c>
      <c r="O19" s="120">
        <v>48.148148148148145</v>
      </c>
      <c r="P19" s="156">
        <v>44.444444444444443</v>
      </c>
      <c r="Q19" s="120">
        <v>90.909090909090907</v>
      </c>
      <c r="R19" s="120">
        <v>83.333333333333343</v>
      </c>
      <c r="S19" s="120">
        <v>92.307692307692307</v>
      </c>
      <c r="T19" s="120">
        <v>80</v>
      </c>
      <c r="U19" s="120">
        <v>61.53846153846154</v>
      </c>
      <c r="V19" s="120">
        <v>54.54545454545454</v>
      </c>
      <c r="W19" s="120">
        <v>57.407407407407412</v>
      </c>
      <c r="X19" s="120">
        <v>50.427350427350426</v>
      </c>
      <c r="Y19" s="120">
        <v>46.296296296296298</v>
      </c>
      <c r="Z19" s="120">
        <v>46.296296296296298</v>
      </c>
      <c r="AA19" s="120">
        <v>55.555555555555557</v>
      </c>
      <c r="AB19" s="156">
        <v>61.111111111111107</v>
      </c>
      <c r="AC19" s="120">
        <v>94.696969696969703</v>
      </c>
      <c r="AD19" s="120">
        <v>79.316239316239319</v>
      </c>
      <c r="AE19" s="120">
        <v>45.454545454545453</v>
      </c>
      <c r="AF19" s="120">
        <v>40.491452991452995</v>
      </c>
      <c r="AG19" s="156">
        <v>73.21937321937321</v>
      </c>
      <c r="AH19" s="120">
        <v>70</v>
      </c>
      <c r="AI19" s="120">
        <v>44.444444444444443</v>
      </c>
      <c r="AJ19" s="120">
        <v>33.333333333333329</v>
      </c>
      <c r="AK19" s="120">
        <v>45.454545454545453</v>
      </c>
      <c r="AL19" s="156">
        <v>80</v>
      </c>
      <c r="AO19" s="138">
        <f t="shared" si="0"/>
        <v>89.848484848484844</v>
      </c>
      <c r="AP19" s="120">
        <v>100</v>
      </c>
      <c r="AQ19" s="120">
        <v>83.333333333333343</v>
      </c>
      <c r="AR19" s="120">
        <v>91.666666666666657</v>
      </c>
      <c r="AS19" s="120">
        <v>83.333333333333343</v>
      </c>
      <c r="AT19" s="120">
        <v>90.909090909090907</v>
      </c>
      <c r="AU19" s="141">
        <v>19.658119658119656</v>
      </c>
      <c r="AV19" s="141">
        <v>15.384615384615383</v>
      </c>
      <c r="AW19" s="141">
        <v>21.367521367521366</v>
      </c>
      <c r="AX19" s="141">
        <v>20.512820512820515</v>
      </c>
      <c r="AY19" s="141">
        <v>26.495726495726494</v>
      </c>
      <c r="AZ19" s="120">
        <v>91.666666666666657</v>
      </c>
      <c r="BA19" s="120">
        <v>90.909090909090907</v>
      </c>
      <c r="BB19" s="120">
        <v>100</v>
      </c>
      <c r="BC19" s="120">
        <v>90.909090909090907</v>
      </c>
      <c r="BD19" s="120">
        <v>100</v>
      </c>
      <c r="BE19" s="120">
        <v>35.042735042735046</v>
      </c>
      <c r="BF19" s="120">
        <v>18.803418803418804</v>
      </c>
      <c r="BG19" s="120">
        <v>47.008547008547005</v>
      </c>
      <c r="BH19" s="120">
        <v>61.111111111111107</v>
      </c>
      <c r="BI19" s="120">
        <v>76.068376068376068</v>
      </c>
      <c r="BJ19" s="120">
        <v>73.504273504273499</v>
      </c>
      <c r="BK19" s="120">
        <v>70.085470085470078</v>
      </c>
    </row>
    <row r="20" spans="2:63">
      <c r="B20" t="s">
        <v>130</v>
      </c>
      <c r="C20" s="133" t="s">
        <v>401</v>
      </c>
      <c r="D20" s="120">
        <v>66.666666666666657</v>
      </c>
      <c r="E20" s="120">
        <v>83.333333333333343</v>
      </c>
      <c r="F20" s="120">
        <v>66.666666666666657</v>
      </c>
      <c r="G20" s="120">
        <v>40</v>
      </c>
      <c r="H20" s="120">
        <v>53.84615384615384</v>
      </c>
      <c r="I20" s="156">
        <v>46.153846153846153</v>
      </c>
      <c r="J20" s="120">
        <v>54.54545454545454</v>
      </c>
      <c r="K20" s="120">
        <v>58.333333333333336</v>
      </c>
      <c r="L20" s="120">
        <v>72.727272727272734</v>
      </c>
      <c r="M20" s="120">
        <v>58.333333333333336</v>
      </c>
      <c r="N20" s="120">
        <v>59.259259259259252</v>
      </c>
      <c r="O20" s="120">
        <v>47.619047619047613</v>
      </c>
      <c r="P20" s="156">
        <v>41.666666666666664</v>
      </c>
      <c r="Q20" s="120">
        <v>69.230769230769226</v>
      </c>
      <c r="R20" s="120">
        <v>66.666666666666657</v>
      </c>
      <c r="S20" s="120">
        <v>80</v>
      </c>
      <c r="T20" s="120">
        <v>50</v>
      </c>
      <c r="U20" s="120">
        <v>50</v>
      </c>
      <c r="V20" s="120">
        <v>63.636363636363633</v>
      </c>
      <c r="W20" s="120">
        <v>49.629629629629626</v>
      </c>
      <c r="X20" s="120">
        <v>37.037037037037031</v>
      </c>
      <c r="Y20" s="120">
        <v>33.333333333333329</v>
      </c>
      <c r="Z20" s="120">
        <v>8.5470085470085451</v>
      </c>
      <c r="AA20" s="120">
        <v>51.111111111111107</v>
      </c>
      <c r="AB20" s="156">
        <v>46.666666666666664</v>
      </c>
      <c r="AC20" s="120">
        <v>65</v>
      </c>
      <c r="AD20" s="120">
        <v>73.480963480963482</v>
      </c>
      <c r="AE20" s="120">
        <v>41.481481481481481</v>
      </c>
      <c r="AF20" s="120">
        <v>32.460317460317462</v>
      </c>
      <c r="AG20" s="156">
        <v>69.382716049382722</v>
      </c>
      <c r="AH20" s="120">
        <v>33.333333333333329</v>
      </c>
      <c r="AI20" s="120">
        <v>16.666666666666664</v>
      </c>
      <c r="AJ20" s="120">
        <v>18.181818181818183</v>
      </c>
      <c r="AK20" s="120">
        <v>45.454545454545453</v>
      </c>
      <c r="AL20" s="156">
        <v>50</v>
      </c>
      <c r="AO20" s="138">
        <f t="shared" si="0"/>
        <v>59.102564102564109</v>
      </c>
      <c r="AP20" s="120">
        <v>69.230769230769226</v>
      </c>
      <c r="AQ20" s="120">
        <v>46.153846153846153</v>
      </c>
      <c r="AR20" s="120">
        <v>41.666666666666671</v>
      </c>
      <c r="AS20" s="120">
        <v>61.53846153846154</v>
      </c>
      <c r="AT20" s="120">
        <v>76.923076923076934</v>
      </c>
      <c r="AU20" s="141">
        <v>78.632478632478637</v>
      </c>
      <c r="AV20" s="141">
        <v>70.085470085470078</v>
      </c>
      <c r="AW20" s="141">
        <v>79.797979797979792</v>
      </c>
      <c r="AX20" s="141">
        <v>66.666666666666671</v>
      </c>
      <c r="AY20" s="141">
        <v>72.222222222222229</v>
      </c>
      <c r="AZ20" s="120">
        <v>66.666666666666657</v>
      </c>
      <c r="BA20" s="120">
        <v>41.666666666666671</v>
      </c>
      <c r="BB20" s="120">
        <v>58.333333333333336</v>
      </c>
      <c r="BC20" s="120">
        <v>66.666666666666657</v>
      </c>
      <c r="BD20" s="120">
        <v>91.666666666666657</v>
      </c>
      <c r="BE20" s="120">
        <v>22.222222222222221</v>
      </c>
      <c r="BF20" s="120">
        <v>0.74074074074074059</v>
      </c>
      <c r="BG20" s="120">
        <v>48.148148148148145</v>
      </c>
      <c r="BH20" s="120">
        <v>58.730158730158728</v>
      </c>
      <c r="BI20" s="120">
        <v>74.81481481481481</v>
      </c>
      <c r="BJ20" s="120">
        <v>63.703703703703702</v>
      </c>
      <c r="BK20" s="120">
        <v>69.629629629629633</v>
      </c>
    </row>
    <row r="21" spans="2:63">
      <c r="B21" t="s">
        <v>130</v>
      </c>
      <c r="C21" s="133" t="s">
        <v>402</v>
      </c>
      <c r="D21" s="120">
        <v>60</v>
      </c>
      <c r="E21" s="120">
        <v>73.333333333333329</v>
      </c>
      <c r="F21" s="120">
        <v>53.333333333333336</v>
      </c>
      <c r="G21" s="120">
        <v>60</v>
      </c>
      <c r="H21" s="120">
        <v>21.481481481481477</v>
      </c>
      <c r="I21" s="156">
        <v>26.984126984126981</v>
      </c>
      <c r="J21" s="120">
        <v>33.333333333333329</v>
      </c>
      <c r="K21" s="120">
        <v>21.428571428571427</v>
      </c>
      <c r="L21" s="120">
        <v>60</v>
      </c>
      <c r="M21" s="120">
        <v>55.238095238095227</v>
      </c>
      <c r="N21" s="120">
        <v>25.185185185185183</v>
      </c>
      <c r="O21" s="120">
        <v>25.185185185185183</v>
      </c>
      <c r="P21" s="156">
        <v>33.333333333333329</v>
      </c>
      <c r="Q21" s="120">
        <v>100</v>
      </c>
      <c r="R21" s="120">
        <v>86.666666666666671</v>
      </c>
      <c r="S21" s="120">
        <v>93.333333333333329</v>
      </c>
      <c r="T21" s="120">
        <v>73.333333333333329</v>
      </c>
      <c r="U21" s="120">
        <v>78.571428571428569</v>
      </c>
      <c r="V21" s="120">
        <v>40</v>
      </c>
      <c r="W21" s="120">
        <v>23.703703703703702</v>
      </c>
      <c r="X21" s="120">
        <v>37.037037037037031</v>
      </c>
      <c r="Y21" s="120">
        <v>22.222222222222221</v>
      </c>
      <c r="Z21" s="120">
        <v>8.8888888888888893</v>
      </c>
      <c r="AA21" s="120">
        <v>14.814814814814817</v>
      </c>
      <c r="AB21" s="156">
        <v>28.888888888888889</v>
      </c>
      <c r="AC21" s="120">
        <v>74.666666666666657</v>
      </c>
      <c r="AD21" s="120">
        <v>80.148148148148152</v>
      </c>
      <c r="AE21" s="120">
        <v>17.592592592592595</v>
      </c>
      <c r="AF21" s="120">
        <v>14.404761904761905</v>
      </c>
      <c r="AG21" s="156">
        <v>61.481481481481488</v>
      </c>
      <c r="AH21" s="120">
        <v>46.666666666666664</v>
      </c>
      <c r="AI21" s="120">
        <v>26.666666666666668</v>
      </c>
      <c r="AJ21" s="120">
        <v>20</v>
      </c>
      <c r="AK21" s="120">
        <v>80</v>
      </c>
      <c r="AL21" s="156">
        <v>66.666666666666657</v>
      </c>
      <c r="AO21" s="138">
        <f t="shared" si="0"/>
        <v>55.238095238095227</v>
      </c>
      <c r="AP21" s="120">
        <v>66.666666666666657</v>
      </c>
      <c r="AQ21" s="120">
        <v>42.857142857142854</v>
      </c>
      <c r="AR21" s="120">
        <v>26.666666666666668</v>
      </c>
      <c r="AS21" s="120">
        <v>73.333333333333329</v>
      </c>
      <c r="AT21" s="120">
        <v>66.666666666666657</v>
      </c>
      <c r="AU21" s="141">
        <v>17.777777777777779</v>
      </c>
      <c r="AV21" s="141">
        <v>18.518518518518515</v>
      </c>
      <c r="AW21" s="141">
        <v>17.777777777777779</v>
      </c>
      <c r="AX21" s="141">
        <v>19.25925925925926</v>
      </c>
      <c r="AY21" s="141">
        <v>25.925925925925927</v>
      </c>
      <c r="AZ21" s="120">
        <v>80</v>
      </c>
      <c r="BA21" s="120">
        <v>66.666666666666657</v>
      </c>
      <c r="BB21" s="120">
        <v>73.333333333333329</v>
      </c>
      <c r="BC21" s="120">
        <v>80</v>
      </c>
      <c r="BD21" s="120">
        <v>73.333333333333329</v>
      </c>
      <c r="BE21" s="120">
        <v>9.6296296296296298</v>
      </c>
      <c r="BF21" s="120">
        <v>8.7301587301587311</v>
      </c>
      <c r="BG21" s="120">
        <v>14.814814814814817</v>
      </c>
      <c r="BH21" s="120">
        <v>24.444444444444446</v>
      </c>
      <c r="BI21" s="120">
        <v>65.925925925925924</v>
      </c>
      <c r="BJ21" s="120">
        <v>60</v>
      </c>
      <c r="BK21" s="120">
        <v>58.518518518518519</v>
      </c>
    </row>
    <row r="22" spans="2:63">
      <c r="B22" t="s">
        <v>236</v>
      </c>
      <c r="C22" s="133" t="s">
        <v>401</v>
      </c>
      <c r="D22" s="120">
        <v>72.727272727272734</v>
      </c>
      <c r="E22" s="120">
        <v>75</v>
      </c>
      <c r="F22" s="120">
        <v>77.777777777777786</v>
      </c>
      <c r="G22" s="120">
        <v>50</v>
      </c>
      <c r="H22" s="120">
        <v>37.606837606837608</v>
      </c>
      <c r="I22" s="156">
        <v>46.031746031746032</v>
      </c>
      <c r="J22" s="120">
        <v>37.5</v>
      </c>
      <c r="K22" s="120">
        <v>40</v>
      </c>
      <c r="L22" s="120">
        <v>71.428571428571431</v>
      </c>
      <c r="M22" s="120">
        <v>76.92063492063491</v>
      </c>
      <c r="N22" s="120">
        <v>30.952380952380949</v>
      </c>
      <c r="O22" s="120">
        <v>35.714285714285715</v>
      </c>
      <c r="P22" s="156">
        <v>35.714285714285715</v>
      </c>
      <c r="Q22" s="120">
        <v>83.333333333333343</v>
      </c>
      <c r="R22" s="120">
        <v>66.666666666666657</v>
      </c>
      <c r="S22" s="120">
        <v>100</v>
      </c>
      <c r="T22" s="120">
        <v>100</v>
      </c>
      <c r="U22" s="120">
        <v>42.857142857142854</v>
      </c>
      <c r="V22" s="120">
        <v>66.666666666666657</v>
      </c>
      <c r="W22" s="120">
        <v>55.555555555555557</v>
      </c>
      <c r="X22" s="120">
        <v>36.507936507936506</v>
      </c>
      <c r="Y22" s="120">
        <v>28.571428571428573</v>
      </c>
      <c r="Z22" s="120">
        <v>3.1746031746031758</v>
      </c>
      <c r="AA22" s="120">
        <v>59.523809523809518</v>
      </c>
      <c r="AB22" s="156">
        <v>39.682539682539677</v>
      </c>
      <c r="AC22" s="120">
        <v>81.984126984126988</v>
      </c>
      <c r="AD22" s="120">
        <v>62.222222222222229</v>
      </c>
      <c r="AE22" s="120">
        <v>33.333333333333329</v>
      </c>
      <c r="AF22" s="120">
        <v>23.015873015873012</v>
      </c>
      <c r="AG22" s="156">
        <v>64.8962148962149</v>
      </c>
      <c r="AH22" s="120">
        <v>16.666666666666664</v>
      </c>
      <c r="AI22" s="120">
        <v>0</v>
      </c>
      <c r="AJ22" s="120">
        <v>20</v>
      </c>
      <c r="AK22" s="120">
        <v>60</v>
      </c>
      <c r="AL22" s="156">
        <v>33.333333333333329</v>
      </c>
      <c r="AO22" s="138">
        <f t="shared" si="0"/>
        <v>74.722222222222229</v>
      </c>
      <c r="AP22" s="120">
        <v>88.888888888888886</v>
      </c>
      <c r="AQ22" s="120" t="s">
        <v>114</v>
      </c>
      <c r="AR22" s="120">
        <v>60</v>
      </c>
      <c r="AS22" s="120">
        <v>50</v>
      </c>
      <c r="AT22" s="120">
        <v>100</v>
      </c>
      <c r="AU22" s="141">
        <v>34.188034188034194</v>
      </c>
      <c r="AV22" s="141">
        <v>63.247863247863251</v>
      </c>
      <c r="AW22" s="141">
        <v>96.581196581196579</v>
      </c>
      <c r="AX22" s="141">
        <v>59.82905982905983</v>
      </c>
      <c r="AY22" s="141">
        <v>57.264957264957268</v>
      </c>
      <c r="AZ22" s="120">
        <v>100</v>
      </c>
      <c r="BA22" s="120">
        <v>75</v>
      </c>
      <c r="BB22" s="120">
        <v>57.142857142857139</v>
      </c>
      <c r="BC22" s="120">
        <v>77.777777777777786</v>
      </c>
      <c r="BD22" s="120">
        <v>100</v>
      </c>
      <c r="BE22" s="120">
        <v>7.1428571428571415</v>
      </c>
      <c r="BF22" s="120">
        <v>4.7619047619047619</v>
      </c>
      <c r="BG22" s="120">
        <v>42.857142857142854</v>
      </c>
      <c r="BH22" s="120">
        <v>37.301587301587297</v>
      </c>
      <c r="BI22" s="120">
        <v>80.952380952380963</v>
      </c>
      <c r="BJ22" s="120">
        <v>54.761904761904766</v>
      </c>
      <c r="BK22" s="120">
        <v>58.974358974358971</v>
      </c>
    </row>
    <row r="23" spans="2:63">
      <c r="B23" t="s">
        <v>236</v>
      </c>
      <c r="C23" s="133" t="s">
        <v>402</v>
      </c>
      <c r="D23" s="120">
        <v>85.714285714285708</v>
      </c>
      <c r="E23" s="120">
        <v>92.307692307692307</v>
      </c>
      <c r="F23" s="120">
        <v>64.285714285714292</v>
      </c>
      <c r="G23" s="120">
        <v>69.230769230769226</v>
      </c>
      <c r="H23" s="120">
        <v>57.142857142857146</v>
      </c>
      <c r="I23" s="156">
        <v>35.042735042735046</v>
      </c>
      <c r="J23" s="120">
        <v>58.333333333333336</v>
      </c>
      <c r="K23" s="120">
        <v>71.428571428571431</v>
      </c>
      <c r="L23" s="120">
        <v>100</v>
      </c>
      <c r="M23" s="120">
        <v>91.748251748251761</v>
      </c>
      <c r="N23" s="120">
        <v>47.008547008547005</v>
      </c>
      <c r="O23" s="120">
        <v>54.700854700854705</v>
      </c>
      <c r="P23" s="156">
        <v>64.102564102564102</v>
      </c>
      <c r="Q23" s="120">
        <v>100</v>
      </c>
      <c r="R23" s="120">
        <v>91.666666666666657</v>
      </c>
      <c r="S23" s="120">
        <v>92.307692307692307</v>
      </c>
      <c r="T23" s="120">
        <v>92.307692307692307</v>
      </c>
      <c r="U23" s="120">
        <v>75</v>
      </c>
      <c r="V23" s="120">
        <v>63.636363636363633</v>
      </c>
      <c r="W23" s="120">
        <v>53.968253968253961</v>
      </c>
      <c r="X23" s="120">
        <v>36.507936507936506</v>
      </c>
      <c r="Y23" s="120">
        <v>31.623931623931625</v>
      </c>
      <c r="Z23" s="120">
        <v>26.984126984126981</v>
      </c>
      <c r="AA23" s="120">
        <v>47.008547008547005</v>
      </c>
      <c r="AB23" s="156">
        <v>55.555555555555557</v>
      </c>
      <c r="AC23" s="120">
        <v>85.238095238095241</v>
      </c>
      <c r="AD23" s="120">
        <v>70.023310023310017</v>
      </c>
      <c r="AE23" s="120">
        <v>28.703703703703706</v>
      </c>
      <c r="AF23" s="120">
        <v>28.571428571428569</v>
      </c>
      <c r="AG23" s="156">
        <v>67.501017501017486</v>
      </c>
      <c r="AH23" s="120">
        <v>61.53846153846154</v>
      </c>
      <c r="AI23" s="120">
        <v>9.0909090909090917</v>
      </c>
      <c r="AJ23" s="120">
        <v>30</v>
      </c>
      <c r="AK23" s="120">
        <v>53.846153846153847</v>
      </c>
      <c r="AL23" s="156">
        <v>64.285714285714292</v>
      </c>
      <c r="AO23" s="138">
        <f t="shared" si="0"/>
        <v>91.748251748251761</v>
      </c>
      <c r="AP23" s="120">
        <v>100</v>
      </c>
      <c r="AQ23" s="120">
        <v>100</v>
      </c>
      <c r="AR23" s="120">
        <v>81.818181818181827</v>
      </c>
      <c r="AS23" s="120">
        <v>76.923076923076934</v>
      </c>
      <c r="AT23" s="120">
        <v>100</v>
      </c>
      <c r="AU23" s="141">
        <v>32.478632478632477</v>
      </c>
      <c r="AV23" s="141">
        <v>24.786324786324787</v>
      </c>
      <c r="AW23" s="141">
        <v>24.242424242424239</v>
      </c>
      <c r="AX23" s="141">
        <v>32.478632478632477</v>
      </c>
      <c r="AY23" s="141">
        <v>35.897435897435898</v>
      </c>
      <c r="AZ23" s="120">
        <v>85.714285714285708</v>
      </c>
      <c r="BA23" s="120">
        <v>85.714285714285708</v>
      </c>
      <c r="BB23" s="120">
        <v>83.333333333333343</v>
      </c>
      <c r="BC23" s="120">
        <v>71.428571428571431</v>
      </c>
      <c r="BD23" s="120">
        <v>100</v>
      </c>
      <c r="BE23" s="120">
        <v>19.047619047619047</v>
      </c>
      <c r="BF23" s="120">
        <v>11.111111111111111</v>
      </c>
      <c r="BG23" s="120">
        <v>38.888888888888886</v>
      </c>
      <c r="BH23" s="120">
        <v>45.238095238095234</v>
      </c>
      <c r="BI23" s="120">
        <v>79.487179487179475</v>
      </c>
      <c r="BJ23" s="120">
        <v>66.666666666666657</v>
      </c>
      <c r="BK23" s="120">
        <v>56.349206349206341</v>
      </c>
    </row>
    <row r="24" spans="2:63">
      <c r="B24" t="s">
        <v>133</v>
      </c>
      <c r="C24" s="133" t="s">
        <v>401</v>
      </c>
      <c r="D24" s="120">
        <v>100</v>
      </c>
      <c r="E24" s="120">
        <v>100</v>
      </c>
      <c r="F24" s="120">
        <v>100</v>
      </c>
      <c r="G24" s="120">
        <v>40</v>
      </c>
      <c r="H24" s="120">
        <v>47.777777777777771</v>
      </c>
      <c r="I24" s="156">
        <v>75.308641975308632</v>
      </c>
      <c r="J24" s="120">
        <v>77.777777777777786</v>
      </c>
      <c r="K24" s="120">
        <v>71.428571428571431</v>
      </c>
      <c r="L24" s="120">
        <v>100</v>
      </c>
      <c r="M24" s="120">
        <v>65.277777777777786</v>
      </c>
      <c r="N24" s="120">
        <v>43.333333333333336</v>
      </c>
      <c r="O24" s="120">
        <v>54.320987654320987</v>
      </c>
      <c r="P24" s="156">
        <v>58.02469135802469</v>
      </c>
      <c r="Q24" s="120">
        <v>80</v>
      </c>
      <c r="R24" s="120">
        <v>66.666666666666657</v>
      </c>
      <c r="S24" s="120">
        <v>66.666666666666657</v>
      </c>
      <c r="T24" s="120">
        <v>50</v>
      </c>
      <c r="U24" s="120">
        <v>60</v>
      </c>
      <c r="V24" s="120">
        <v>16.666666666666664</v>
      </c>
      <c r="W24" s="120">
        <v>52.222222222222221</v>
      </c>
      <c r="X24" s="120">
        <v>46.666666666666664</v>
      </c>
      <c r="Y24" s="120">
        <v>33.333333333333329</v>
      </c>
      <c r="Z24" s="120">
        <v>18.055555555555554</v>
      </c>
      <c r="AA24" s="120">
        <v>46.913580246913583</v>
      </c>
      <c r="AB24" s="156">
        <v>40.74074074074074</v>
      </c>
      <c r="AC24" s="120">
        <v>92</v>
      </c>
      <c r="AD24" s="120">
        <v>74.87654320987653</v>
      </c>
      <c r="AE24" s="120">
        <v>27.160493827160494</v>
      </c>
      <c r="AF24" s="120">
        <v>18.734567901234566</v>
      </c>
      <c r="AG24" s="156">
        <v>65.925925925925924</v>
      </c>
      <c r="AH24" s="120">
        <v>0</v>
      </c>
      <c r="AI24" s="120">
        <v>0</v>
      </c>
      <c r="AJ24" s="120">
        <v>0</v>
      </c>
      <c r="AK24" s="120">
        <v>16.666666666666664</v>
      </c>
      <c r="AL24" s="156">
        <v>25</v>
      </c>
      <c r="AO24" s="138">
        <f t="shared" si="0"/>
        <v>63.888888888888893</v>
      </c>
      <c r="AP24" s="120">
        <v>77.777777777777786</v>
      </c>
      <c r="AQ24" s="120">
        <v>66.666666666666657</v>
      </c>
      <c r="AR24" s="120">
        <v>25</v>
      </c>
      <c r="AS24" s="120">
        <v>75</v>
      </c>
      <c r="AT24" s="120">
        <v>75</v>
      </c>
      <c r="AU24" s="141">
        <v>71.604938271604937</v>
      </c>
      <c r="AV24" s="141">
        <v>75</v>
      </c>
      <c r="AW24" s="141">
        <v>66.666666666666671</v>
      </c>
      <c r="AX24" s="141">
        <v>81.944444444444443</v>
      </c>
      <c r="AY24" s="141">
        <v>79.166666666666657</v>
      </c>
      <c r="AZ24" s="120">
        <v>100</v>
      </c>
      <c r="BA24" s="120">
        <v>100</v>
      </c>
      <c r="BB24" s="120">
        <v>60</v>
      </c>
      <c r="BC24" s="120">
        <v>100</v>
      </c>
      <c r="BD24" s="120">
        <v>100</v>
      </c>
      <c r="BE24" s="120">
        <v>9.9999999999999982</v>
      </c>
      <c r="BF24" s="120">
        <v>4.9382716049382713</v>
      </c>
      <c r="BG24" s="120">
        <v>28.888888888888889</v>
      </c>
      <c r="BH24" s="120">
        <v>31.111111111111107</v>
      </c>
      <c r="BI24" s="120">
        <v>78.888888888888886</v>
      </c>
      <c r="BJ24" s="120">
        <v>62.222222222222214</v>
      </c>
      <c r="BK24" s="120">
        <v>56.666666666666657</v>
      </c>
    </row>
    <row r="25" spans="2:63">
      <c r="B25" t="s">
        <v>133</v>
      </c>
      <c r="C25" s="133" t="s">
        <v>402</v>
      </c>
      <c r="D25" s="120">
        <v>100</v>
      </c>
      <c r="E25" s="120">
        <v>91.666666666666657</v>
      </c>
      <c r="F25" s="120">
        <v>100</v>
      </c>
      <c r="G25" s="120">
        <v>44.444444444444443</v>
      </c>
      <c r="H25" s="120">
        <v>48.717948717948723</v>
      </c>
      <c r="I25" s="156">
        <v>46.913580246913583</v>
      </c>
      <c r="J25" s="120">
        <v>100</v>
      </c>
      <c r="K25" s="120">
        <v>100</v>
      </c>
      <c r="L25" s="120">
        <v>100</v>
      </c>
      <c r="M25" s="120">
        <v>84.848484848484844</v>
      </c>
      <c r="N25" s="120">
        <v>44.444444444444443</v>
      </c>
      <c r="O25" s="120">
        <v>64.444444444444443</v>
      </c>
      <c r="P25" s="156">
        <v>62.62626262626263</v>
      </c>
      <c r="Q25" s="120">
        <v>100</v>
      </c>
      <c r="R25" s="120">
        <v>100</v>
      </c>
      <c r="S25" s="120">
        <v>100</v>
      </c>
      <c r="T25" s="120">
        <v>88.888888888888886</v>
      </c>
      <c r="U25" s="120">
        <v>100</v>
      </c>
      <c r="V25" s="120">
        <v>57.142857142857139</v>
      </c>
      <c r="W25" s="120">
        <v>50</v>
      </c>
      <c r="X25" s="120">
        <v>46.666666666666664</v>
      </c>
      <c r="Y25" s="120">
        <v>39.393939393939398</v>
      </c>
      <c r="Z25" s="120">
        <v>18.055555555555554</v>
      </c>
      <c r="AA25" s="120">
        <v>28.28282828282828</v>
      </c>
      <c r="AB25" s="156">
        <v>48.484848484848477</v>
      </c>
      <c r="AC25" s="120">
        <v>90.5</v>
      </c>
      <c r="AD25" s="120">
        <v>76.168350168350173</v>
      </c>
      <c r="AE25" s="120">
        <v>27.272727272727273</v>
      </c>
      <c r="AF25" s="120">
        <v>25.694444444444443</v>
      </c>
      <c r="AG25" s="156">
        <v>73.148148148148152</v>
      </c>
      <c r="AH25" s="120">
        <v>75</v>
      </c>
      <c r="AI25" s="120">
        <v>22.222222222222221</v>
      </c>
      <c r="AJ25" s="120">
        <v>16.666666666666664</v>
      </c>
      <c r="AK25" s="120">
        <v>60</v>
      </c>
      <c r="AL25" s="156">
        <v>77.777777777777786</v>
      </c>
      <c r="AO25" s="138">
        <f t="shared" si="0"/>
        <v>84.848484848484844</v>
      </c>
      <c r="AP25" s="120">
        <v>100</v>
      </c>
      <c r="AQ25" s="120">
        <v>77.777777777777786</v>
      </c>
      <c r="AR25" s="120">
        <v>66.666666666666657</v>
      </c>
      <c r="AS25" s="120">
        <v>88.888888888888886</v>
      </c>
      <c r="AT25" s="120">
        <v>90.909090909090907</v>
      </c>
      <c r="AU25" s="141">
        <v>42.592592592592588</v>
      </c>
      <c r="AV25" s="141">
        <v>19.999999999999996</v>
      </c>
      <c r="AW25" s="141">
        <v>16.161616161616163</v>
      </c>
      <c r="AX25" s="141">
        <v>20.202020202020204</v>
      </c>
      <c r="AY25" s="141">
        <v>20.202020202020204</v>
      </c>
      <c r="AZ25" s="120">
        <v>90</v>
      </c>
      <c r="BA25" s="120">
        <v>75</v>
      </c>
      <c r="BB25" s="120">
        <v>100</v>
      </c>
      <c r="BC25" s="120">
        <v>87.5</v>
      </c>
      <c r="BD25" s="120">
        <v>100</v>
      </c>
      <c r="BE25" s="120">
        <v>8.8888888888888893</v>
      </c>
      <c r="BF25" s="120">
        <v>7.7777777777777768</v>
      </c>
      <c r="BG25" s="120">
        <v>35.18518518518519</v>
      </c>
      <c r="BH25" s="120">
        <v>50.925925925925924</v>
      </c>
      <c r="BI25" s="120">
        <v>75.925925925925924</v>
      </c>
      <c r="BJ25" s="120">
        <v>73.148148148148138</v>
      </c>
      <c r="BK25" s="120">
        <v>70.370370370370367</v>
      </c>
    </row>
    <row r="26" spans="2:63">
      <c r="B26" t="s">
        <v>134</v>
      </c>
      <c r="C26" s="133" t="s">
        <v>401</v>
      </c>
      <c r="D26" s="120">
        <v>45.454545454545453</v>
      </c>
      <c r="E26" s="120">
        <v>70</v>
      </c>
      <c r="F26" s="120">
        <v>50</v>
      </c>
      <c r="G26" s="120">
        <v>54.54545454545454</v>
      </c>
      <c r="H26" s="120">
        <v>57.142857142857146</v>
      </c>
      <c r="I26" s="156">
        <v>67.460317460317455</v>
      </c>
      <c r="J26" s="120">
        <v>38.461538461538467</v>
      </c>
      <c r="K26" s="120">
        <v>46.153846153846153</v>
      </c>
      <c r="L26" s="120">
        <v>53.846153846153847</v>
      </c>
      <c r="M26" s="120">
        <v>53.413253413253408</v>
      </c>
      <c r="N26" s="120">
        <v>42.857142857142854</v>
      </c>
      <c r="O26" s="120">
        <v>42.063492063492063</v>
      </c>
      <c r="P26" s="156">
        <v>37.301587301587297</v>
      </c>
      <c r="Q26" s="120">
        <v>57.142857142857139</v>
      </c>
      <c r="R26" s="120">
        <v>57.142857142857139</v>
      </c>
      <c r="S26" s="120">
        <v>69.230769230769226</v>
      </c>
      <c r="T26" s="120">
        <v>33.333333333333329</v>
      </c>
      <c r="U26" s="120">
        <v>30.76923076923077</v>
      </c>
      <c r="V26" s="120">
        <v>8.3333333333333321</v>
      </c>
      <c r="W26" s="120">
        <v>55.555555555555557</v>
      </c>
      <c r="X26" s="120">
        <v>47.619047619047613</v>
      </c>
      <c r="Y26" s="120">
        <v>52.136752136752136</v>
      </c>
      <c r="Z26" s="120">
        <v>64.285714285714278</v>
      </c>
      <c r="AA26" s="120">
        <v>62.698412698412703</v>
      </c>
      <c r="AB26" s="156">
        <v>51.282051282051277</v>
      </c>
      <c r="AC26" s="120">
        <v>55.38461538461538</v>
      </c>
      <c r="AD26" s="120">
        <v>50.586080586080584</v>
      </c>
      <c r="AE26" s="120">
        <v>39.316239316239312</v>
      </c>
      <c r="AF26" s="120">
        <v>45.390720390720389</v>
      </c>
      <c r="AG26" s="156">
        <v>69.841269841269835</v>
      </c>
      <c r="AH26" s="120">
        <v>50</v>
      </c>
      <c r="AI26" s="120">
        <v>23.076923076923077</v>
      </c>
      <c r="AJ26" s="120">
        <v>42.857142857142854</v>
      </c>
      <c r="AK26" s="120">
        <v>42.857142857142854</v>
      </c>
      <c r="AL26" s="156">
        <v>23.076923076923077</v>
      </c>
      <c r="AO26" s="138">
        <f t="shared" si="0"/>
        <v>50.730935730935734</v>
      </c>
      <c r="AP26" s="120">
        <v>71.428571428571431</v>
      </c>
      <c r="AQ26" s="120">
        <v>41.666666666666671</v>
      </c>
      <c r="AR26" s="120">
        <v>30.76923076923077</v>
      </c>
      <c r="AS26" s="120">
        <v>46.153846153846153</v>
      </c>
      <c r="AT26" s="120">
        <v>63.636363636363633</v>
      </c>
      <c r="AU26" s="141">
        <v>45.238095238095234</v>
      </c>
      <c r="AV26" s="141">
        <v>55.555555555555557</v>
      </c>
      <c r="AW26" s="141">
        <v>52.991452991452995</v>
      </c>
      <c r="AX26" s="141">
        <v>54.700854700854705</v>
      </c>
      <c r="AY26" s="141">
        <v>44.444444444444443</v>
      </c>
      <c r="AZ26" s="120">
        <v>61.53846153846154</v>
      </c>
      <c r="BA26" s="120">
        <v>46.153846153846153</v>
      </c>
      <c r="BB26" s="120">
        <v>53.846153846153847</v>
      </c>
      <c r="BC26" s="120">
        <v>38.461538461538467</v>
      </c>
      <c r="BD26" s="120">
        <v>76.923076923076934</v>
      </c>
      <c r="BE26" s="120">
        <v>64.285714285714278</v>
      </c>
      <c r="BF26" s="120">
        <v>15.079365079365079</v>
      </c>
      <c r="BG26" s="120">
        <v>60.317460317460316</v>
      </c>
      <c r="BH26" s="120">
        <v>41.880341880341881</v>
      </c>
      <c r="BI26" s="120">
        <v>78.571428571428569</v>
      </c>
      <c r="BJ26" s="120">
        <v>76.19047619047619</v>
      </c>
      <c r="BK26" s="120">
        <v>54.761904761904766</v>
      </c>
    </row>
    <row r="27" spans="2:63">
      <c r="B27" t="s">
        <v>134</v>
      </c>
      <c r="C27" s="133" t="s">
        <v>402</v>
      </c>
      <c r="D27" s="120">
        <v>61.538461538461497</v>
      </c>
      <c r="E27" s="120">
        <v>75</v>
      </c>
      <c r="F27" s="120">
        <v>66.666666666666657</v>
      </c>
      <c r="G27" s="120">
        <v>58.333333333333336</v>
      </c>
      <c r="H27" s="120">
        <v>48.412698412698404</v>
      </c>
      <c r="I27" s="156">
        <v>68.253968253968253</v>
      </c>
      <c r="J27" s="120">
        <v>35.714285714285715</v>
      </c>
      <c r="K27" s="120">
        <v>71.428571428571431</v>
      </c>
      <c r="L27" s="120">
        <v>85.714285714285708</v>
      </c>
      <c r="M27" s="120">
        <v>57.142857142857146</v>
      </c>
      <c r="N27" s="120">
        <v>39.316239316239312</v>
      </c>
      <c r="O27" s="120">
        <v>55.555555555555557</v>
      </c>
      <c r="P27" s="156">
        <v>49.572649572649574</v>
      </c>
      <c r="Q27" s="120">
        <v>85.714285714285708</v>
      </c>
      <c r="R27" s="120">
        <v>66.666666666666657</v>
      </c>
      <c r="S27" s="120">
        <v>78.571428571428569</v>
      </c>
      <c r="T27" s="120">
        <v>53.846153846153847</v>
      </c>
      <c r="U27" s="120">
        <v>78.571428571428569</v>
      </c>
      <c r="V27" s="120">
        <v>50</v>
      </c>
      <c r="W27" s="120">
        <v>68.253968253968253</v>
      </c>
      <c r="X27" s="120">
        <v>53.17460317460317</v>
      </c>
      <c r="Y27" s="120">
        <v>38.095238095238095</v>
      </c>
      <c r="Z27" s="120">
        <v>62.62626262626263</v>
      </c>
      <c r="AA27" s="120">
        <v>57.936507936507937</v>
      </c>
      <c r="AB27" s="156">
        <v>55.555555555555557</v>
      </c>
      <c r="AC27" s="120">
        <v>80.128205128205124</v>
      </c>
      <c r="AD27" s="120">
        <v>62.478632478632484</v>
      </c>
      <c r="AE27" s="120">
        <v>36.752136752136749</v>
      </c>
      <c r="AF27" s="120">
        <v>50.396825396825392</v>
      </c>
      <c r="AG27" s="156">
        <v>76.19047619047619</v>
      </c>
      <c r="AH27" s="120">
        <v>71.428571428571431</v>
      </c>
      <c r="AI27" s="120">
        <v>42.857142857142854</v>
      </c>
      <c r="AJ27" s="120">
        <v>30.76923076923077</v>
      </c>
      <c r="AK27" s="120">
        <v>42.857142857142854</v>
      </c>
      <c r="AL27" s="156">
        <v>50</v>
      </c>
      <c r="AO27" s="138">
        <f t="shared" si="0"/>
        <v>57.142857142857146</v>
      </c>
      <c r="AP27" s="120">
        <v>71.428571428571431</v>
      </c>
      <c r="AQ27" s="120">
        <v>50</v>
      </c>
      <c r="AR27" s="120">
        <v>50</v>
      </c>
      <c r="AS27" s="120">
        <v>57.142857142857139</v>
      </c>
      <c r="AT27" s="120">
        <v>57.142857142857139</v>
      </c>
      <c r="AU27" s="141">
        <v>43.650793650793652</v>
      </c>
      <c r="AV27" s="141">
        <v>29.914529914529915</v>
      </c>
      <c r="AW27" s="141">
        <v>23.809523809523807</v>
      </c>
      <c r="AX27" s="141">
        <v>29.914529914529915</v>
      </c>
      <c r="AY27" s="141">
        <v>60.317460317460316</v>
      </c>
      <c r="AZ27" s="120">
        <v>92.307692307692307</v>
      </c>
      <c r="BA27" s="120">
        <v>66.666666666666657</v>
      </c>
      <c r="BB27" s="120">
        <v>66.666666666666657</v>
      </c>
      <c r="BC27" s="120">
        <v>75</v>
      </c>
      <c r="BD27" s="120">
        <v>100</v>
      </c>
      <c r="BE27" s="120">
        <v>61.111111111111107</v>
      </c>
      <c r="BF27" s="120">
        <v>23.809523809523807</v>
      </c>
      <c r="BG27" s="120">
        <v>63.492063492063494</v>
      </c>
      <c r="BH27" s="120">
        <v>53.17460317460317</v>
      </c>
      <c r="BI27" s="120">
        <v>80.158730158730151</v>
      </c>
      <c r="BJ27" s="120">
        <v>77.777777777777771</v>
      </c>
      <c r="BK27" s="120">
        <v>70.634920634920633</v>
      </c>
    </row>
    <row r="28" spans="2:63">
      <c r="B28" t="s">
        <v>136</v>
      </c>
      <c r="C28" s="133" t="s">
        <v>401</v>
      </c>
      <c r="D28" s="120">
        <v>53.846153846153847</v>
      </c>
      <c r="E28" s="120">
        <v>57.142857142857139</v>
      </c>
      <c r="F28" s="120">
        <v>36.363636363636367</v>
      </c>
      <c r="G28" s="120">
        <v>16.666666666666664</v>
      </c>
      <c r="H28" s="120">
        <v>61.538461538461533</v>
      </c>
      <c r="I28" s="156">
        <v>47.619047619047613</v>
      </c>
      <c r="J28" s="120">
        <v>21.428571428571427</v>
      </c>
      <c r="K28" s="120">
        <v>57.142857142857139</v>
      </c>
      <c r="L28" s="120">
        <v>53.846153846153847</v>
      </c>
      <c r="M28" s="120">
        <v>14.442700156985868</v>
      </c>
      <c r="N28" s="120">
        <v>64.957264957264954</v>
      </c>
      <c r="O28" s="120">
        <v>51.587301587301589</v>
      </c>
      <c r="P28" s="156">
        <v>44.444444444444443</v>
      </c>
      <c r="Q28" s="120">
        <v>78.571428571428569</v>
      </c>
      <c r="R28" s="120">
        <v>61.53846153846154</v>
      </c>
      <c r="S28" s="120">
        <v>92.857142857142861</v>
      </c>
      <c r="T28" s="120">
        <v>42.857142857142854</v>
      </c>
      <c r="U28" s="120">
        <v>72.727272727272734</v>
      </c>
      <c r="V28" s="120">
        <v>45.454545454545453</v>
      </c>
      <c r="W28" s="120">
        <v>56.349206349206341</v>
      </c>
      <c r="X28" s="120">
        <v>59.595959595959592</v>
      </c>
      <c r="Y28" s="120">
        <v>68.518518518518519</v>
      </c>
      <c r="Z28" s="120">
        <v>25.252525252525253</v>
      </c>
      <c r="AA28" s="120">
        <v>76.984126984126988</v>
      </c>
      <c r="AB28" s="156">
        <v>55.555555555555557</v>
      </c>
      <c r="AC28" s="120">
        <v>38.571428571428569</v>
      </c>
      <c r="AD28" s="120">
        <v>59.287749287749293</v>
      </c>
      <c r="AE28" s="120">
        <v>41.880341880341881</v>
      </c>
      <c r="AF28" s="120">
        <v>32.967032967032964</v>
      </c>
      <c r="AG28" s="156">
        <v>83.862433862433861</v>
      </c>
      <c r="AH28" s="120">
        <v>15.384615384615385</v>
      </c>
      <c r="AI28" s="120">
        <v>7.6923076923076925</v>
      </c>
      <c r="AJ28" s="120">
        <v>7.6923076923076925</v>
      </c>
      <c r="AK28" s="120">
        <v>50</v>
      </c>
      <c r="AL28" s="156">
        <v>28.571428571428569</v>
      </c>
      <c r="AO28" s="138">
        <f t="shared" si="0"/>
        <v>10.219780219780219</v>
      </c>
      <c r="AP28" s="120">
        <v>15.384615384615385</v>
      </c>
      <c r="AQ28" s="120">
        <v>7.1428571428571423</v>
      </c>
      <c r="AR28" s="120">
        <v>14.285714285714285</v>
      </c>
      <c r="AS28" s="120">
        <v>14.285714285714285</v>
      </c>
      <c r="AT28" s="120">
        <v>0</v>
      </c>
      <c r="AU28" s="141">
        <v>54.629629629629633</v>
      </c>
      <c r="AV28" s="141">
        <v>42.592592592592595</v>
      </c>
      <c r="AW28" s="141">
        <v>76.068376068376068</v>
      </c>
      <c r="AX28" s="141">
        <v>74.074074074074076</v>
      </c>
      <c r="AY28" s="141">
        <v>49.074074074074083</v>
      </c>
      <c r="AZ28" s="120">
        <v>42.857142857142854</v>
      </c>
      <c r="BA28" s="120">
        <v>35.714285714285715</v>
      </c>
      <c r="BB28" s="120">
        <v>57.142857142857139</v>
      </c>
      <c r="BC28" s="120">
        <v>42.857142857142854</v>
      </c>
      <c r="BD28" s="120">
        <v>14.285714285714285</v>
      </c>
      <c r="BE28" s="120">
        <v>7.1428571428571415</v>
      </c>
      <c r="BF28" s="120">
        <v>0</v>
      </c>
      <c r="BG28" s="120">
        <v>78.571428571428569</v>
      </c>
      <c r="BH28" s="120">
        <v>46.153846153846153</v>
      </c>
      <c r="BI28" s="120">
        <v>80.158730158730151</v>
      </c>
      <c r="BJ28" s="120">
        <v>88.095238095238102</v>
      </c>
      <c r="BK28" s="120">
        <v>83.333333333333329</v>
      </c>
    </row>
    <row r="29" spans="2:63">
      <c r="B29" t="s">
        <v>136</v>
      </c>
      <c r="C29" s="133" t="s">
        <v>402</v>
      </c>
      <c r="D29" s="120">
        <v>100</v>
      </c>
      <c r="E29" s="120">
        <v>81.818181818181827</v>
      </c>
      <c r="F29" s="120">
        <v>72.727272727272734</v>
      </c>
      <c r="G29" s="120">
        <v>27.27272727272727</v>
      </c>
      <c r="H29" s="120">
        <v>73.148148148148138</v>
      </c>
      <c r="I29" s="156">
        <v>50.925925925925924</v>
      </c>
      <c r="J29" s="120">
        <v>75</v>
      </c>
      <c r="K29" s="120">
        <v>100</v>
      </c>
      <c r="L29" s="120">
        <v>54.54545454545454</v>
      </c>
      <c r="M29" s="120">
        <v>38.787878787878782</v>
      </c>
      <c r="N29" s="120">
        <v>66.666666666666657</v>
      </c>
      <c r="O29" s="120">
        <v>62.962962962962962</v>
      </c>
      <c r="P29" s="156">
        <v>44.444444444444443</v>
      </c>
      <c r="Q29" s="120">
        <v>100</v>
      </c>
      <c r="R29" s="120">
        <v>58.333333333333336</v>
      </c>
      <c r="S29" s="120">
        <v>91.666666666666657</v>
      </c>
      <c r="T29" s="120">
        <v>25</v>
      </c>
      <c r="U29" s="120">
        <v>27.27272727272727</v>
      </c>
      <c r="V29" s="120">
        <v>58.333333333333336</v>
      </c>
      <c r="W29" s="120">
        <v>63.888888888888886</v>
      </c>
      <c r="X29" s="120">
        <v>68.518518518518519</v>
      </c>
      <c r="Y29" s="120">
        <v>72.222222222222214</v>
      </c>
      <c r="Z29" s="120">
        <v>42.222222222222221</v>
      </c>
      <c r="AA29" s="120">
        <v>83.333333333333329</v>
      </c>
      <c r="AB29" s="156">
        <v>63.888888888888886</v>
      </c>
      <c r="AC29" s="120">
        <v>25.212121212121211</v>
      </c>
      <c r="AD29" s="120">
        <v>63.797979797979792</v>
      </c>
      <c r="AE29" s="120">
        <v>30.555555555555554</v>
      </c>
      <c r="AF29" s="120">
        <v>40.993265993265993</v>
      </c>
      <c r="AG29" s="156">
        <v>77.777777777777771</v>
      </c>
      <c r="AH29" s="120">
        <v>75</v>
      </c>
      <c r="AI29" s="120">
        <v>72.727272727272734</v>
      </c>
      <c r="AJ29" s="120">
        <v>41.666666666666671</v>
      </c>
      <c r="AK29" s="120">
        <v>50</v>
      </c>
      <c r="AL29" s="156">
        <v>75</v>
      </c>
      <c r="AO29" s="138">
        <f t="shared" si="0"/>
        <v>38.787878787878782</v>
      </c>
      <c r="AP29" s="120">
        <v>33.333333333333329</v>
      </c>
      <c r="AQ29" s="120">
        <v>33.333333333333329</v>
      </c>
      <c r="AR29" s="120">
        <v>66.666666666666657</v>
      </c>
      <c r="AS29" s="120">
        <v>33.333333333333329</v>
      </c>
      <c r="AT29" s="120">
        <v>27.27272727272727</v>
      </c>
      <c r="AU29" s="141">
        <v>28.28282828282828</v>
      </c>
      <c r="AV29" s="141">
        <v>57.777777777777779</v>
      </c>
      <c r="AW29" s="141">
        <v>21.212121212121211</v>
      </c>
      <c r="AX29" s="141">
        <v>22.222222222222221</v>
      </c>
      <c r="AY29" s="141">
        <v>51.515151515151516</v>
      </c>
      <c r="AZ29" s="120">
        <v>33.333333333333329</v>
      </c>
      <c r="BA29" s="120">
        <v>20</v>
      </c>
      <c r="BB29" s="120">
        <v>27.27272727272727</v>
      </c>
      <c r="BC29" s="120">
        <v>27.27272727272727</v>
      </c>
      <c r="BD29" s="120">
        <v>18.181818181818183</v>
      </c>
      <c r="BE29" s="120">
        <v>17.171717171717169</v>
      </c>
      <c r="BF29" s="120">
        <v>6.0606060606060597</v>
      </c>
      <c r="BG29" s="120">
        <v>80.555555555555557</v>
      </c>
      <c r="BH29" s="120">
        <v>60.185185185185183</v>
      </c>
      <c r="BI29" s="120">
        <v>71.296296296296291</v>
      </c>
      <c r="BJ29" s="120">
        <v>87.037037037037038</v>
      </c>
      <c r="BK29" s="120">
        <v>75</v>
      </c>
    </row>
    <row r="30" spans="2:63">
      <c r="B30" t="s">
        <v>137</v>
      </c>
      <c r="C30" s="133" t="s">
        <v>401</v>
      </c>
      <c r="D30" s="120">
        <v>100</v>
      </c>
      <c r="E30" s="120">
        <v>69.230769230769226</v>
      </c>
      <c r="F30" s="120">
        <v>53.846153846153847</v>
      </c>
      <c r="G30" s="120">
        <v>33.333333333333329</v>
      </c>
      <c r="H30" s="120">
        <v>67.460317460317455</v>
      </c>
      <c r="I30" s="156">
        <v>50.925925925925924</v>
      </c>
      <c r="J30" s="120">
        <v>26.666666666666668</v>
      </c>
      <c r="K30" s="120">
        <v>60</v>
      </c>
      <c r="L30" s="120">
        <v>53.846153846153847</v>
      </c>
      <c r="M30" s="120">
        <v>81.161695447409741</v>
      </c>
      <c r="N30" s="120">
        <v>58.333333333333329</v>
      </c>
      <c r="O30" s="120">
        <v>59.722222222222221</v>
      </c>
      <c r="P30" s="156">
        <v>48.611111111111107</v>
      </c>
      <c r="Q30" s="120">
        <v>66.666666666666657</v>
      </c>
      <c r="R30" s="120">
        <v>61.53846153846154</v>
      </c>
      <c r="S30" s="120">
        <v>85.714285714285708</v>
      </c>
      <c r="T30" s="120">
        <v>7.1428571428571423</v>
      </c>
      <c r="U30" s="120">
        <v>50</v>
      </c>
      <c r="V30" s="120">
        <v>9.0909090909090917</v>
      </c>
      <c r="W30" s="120">
        <v>63.888888888888886</v>
      </c>
      <c r="X30" s="120">
        <v>50</v>
      </c>
      <c r="Y30" s="120">
        <v>55.555555555555557</v>
      </c>
      <c r="Z30" s="120">
        <v>85.416666666666657</v>
      </c>
      <c r="AA30" s="120">
        <v>72.222222222222214</v>
      </c>
      <c r="AB30" s="156">
        <v>15.277777777777777</v>
      </c>
      <c r="AC30" s="120">
        <v>67.535714285714292</v>
      </c>
      <c r="AD30" s="120">
        <v>53.175925925925924</v>
      </c>
      <c r="AE30" s="120">
        <v>60</v>
      </c>
      <c r="AF30" s="120">
        <v>45.138888888888886</v>
      </c>
      <c r="AG30" s="156">
        <v>82.175925925925938</v>
      </c>
      <c r="AH30" s="120">
        <v>46.153846153846153</v>
      </c>
      <c r="AI30" s="120">
        <v>27.27272727272727</v>
      </c>
      <c r="AJ30" s="120">
        <v>16.666666666666664</v>
      </c>
      <c r="AK30" s="120">
        <v>28.571428571428569</v>
      </c>
      <c r="AL30" s="156">
        <v>21.428571428571427</v>
      </c>
      <c r="AO30" s="138">
        <f t="shared" si="0"/>
        <v>77.912087912087912</v>
      </c>
      <c r="AP30" s="120">
        <v>85.714285714285708</v>
      </c>
      <c r="AQ30" s="120">
        <v>78.571428571428569</v>
      </c>
      <c r="AR30" s="120">
        <v>53.846153846153847</v>
      </c>
      <c r="AS30" s="120">
        <v>85.714285714285708</v>
      </c>
      <c r="AT30" s="120">
        <v>85.714285714285708</v>
      </c>
      <c r="AU30" s="141">
        <v>57.638888888888893</v>
      </c>
      <c r="AV30" s="141">
        <v>54.861111111111107</v>
      </c>
      <c r="AW30" s="141">
        <v>54.074074074074069</v>
      </c>
      <c r="AX30" s="141">
        <v>48.611111111111114</v>
      </c>
      <c r="AY30" s="141">
        <v>50.694444444444443</v>
      </c>
      <c r="AZ30" s="120">
        <v>68.75</v>
      </c>
      <c r="BA30" s="120">
        <v>60</v>
      </c>
      <c r="BB30" s="120">
        <v>62.5</v>
      </c>
      <c r="BC30" s="120">
        <v>71.428571428571431</v>
      </c>
      <c r="BD30" s="120">
        <v>75</v>
      </c>
      <c r="BE30" s="120">
        <v>76.388888888888886</v>
      </c>
      <c r="BF30" s="120">
        <v>28.472222222222221</v>
      </c>
      <c r="BG30" s="120">
        <v>61.80555555555555</v>
      </c>
      <c r="BH30" s="120">
        <v>13.888888888888889</v>
      </c>
      <c r="BI30" s="120">
        <v>92.361111111111114</v>
      </c>
      <c r="BJ30" s="120">
        <v>79.861111111111114</v>
      </c>
      <c r="BK30" s="120">
        <v>74.305555555555557</v>
      </c>
    </row>
    <row r="31" spans="2:63">
      <c r="B31" t="s">
        <v>137</v>
      </c>
      <c r="C31" s="133" t="s">
        <v>402</v>
      </c>
      <c r="D31" s="120">
        <v>76.923076923076934</v>
      </c>
      <c r="E31" s="120">
        <v>75</v>
      </c>
      <c r="F31" s="120">
        <v>58.333333333333336</v>
      </c>
      <c r="G31" s="120">
        <v>33.333333333333329</v>
      </c>
      <c r="H31" s="120">
        <v>67.777777777777771</v>
      </c>
      <c r="I31" s="156">
        <v>62.62626262626263</v>
      </c>
      <c r="J31" s="120">
        <v>18.181818181818183</v>
      </c>
      <c r="K31" s="120">
        <v>84.615384615384613</v>
      </c>
      <c r="L31" s="120">
        <v>75</v>
      </c>
      <c r="M31" s="120">
        <v>78.216783216783227</v>
      </c>
      <c r="N31" s="120">
        <v>60.683760683760681</v>
      </c>
      <c r="O31" s="120">
        <v>63.247863247863251</v>
      </c>
      <c r="P31" s="156">
        <v>60.683760683760681</v>
      </c>
      <c r="Q31" s="120">
        <v>100</v>
      </c>
      <c r="R31" s="120">
        <v>77.777777777777786</v>
      </c>
      <c r="S31" s="120">
        <v>100</v>
      </c>
      <c r="T31" s="120">
        <v>25</v>
      </c>
      <c r="U31" s="120">
        <v>83.333333333333343</v>
      </c>
      <c r="V31" s="120">
        <v>90</v>
      </c>
      <c r="W31" s="120">
        <v>67.521367521367509</v>
      </c>
      <c r="X31" s="120">
        <v>52.136752136752136</v>
      </c>
      <c r="Y31" s="120">
        <v>63.247863247863251</v>
      </c>
      <c r="Z31" s="120">
        <v>76.92307692307692</v>
      </c>
      <c r="AA31" s="120">
        <v>66.666666666666657</v>
      </c>
      <c r="AB31" s="156">
        <v>47.474747474747467</v>
      </c>
      <c r="AC31" s="120">
        <v>78.648018648018635</v>
      </c>
      <c r="AD31" s="120">
        <v>67.820512820512818</v>
      </c>
      <c r="AE31" s="120">
        <v>42.222222222222221</v>
      </c>
      <c r="AF31" s="120">
        <v>59.18803418803418</v>
      </c>
      <c r="AG31" s="156">
        <v>82.621082621082621</v>
      </c>
      <c r="AH31" s="120">
        <v>75</v>
      </c>
      <c r="AI31" s="120">
        <v>66.666666666666657</v>
      </c>
      <c r="AJ31" s="120">
        <v>70</v>
      </c>
      <c r="AK31" s="120">
        <v>81.818181818181827</v>
      </c>
      <c r="AL31" s="156">
        <v>81.818181818181827</v>
      </c>
      <c r="AO31" s="138">
        <f t="shared" si="0"/>
        <v>78.216783216783227</v>
      </c>
      <c r="AP31" s="120">
        <v>100</v>
      </c>
      <c r="AQ31" s="120">
        <v>75</v>
      </c>
      <c r="AR31" s="120">
        <v>54.54545454545454</v>
      </c>
      <c r="AS31" s="120">
        <v>69.230769230769226</v>
      </c>
      <c r="AT31" s="120">
        <v>92.307692307692307</v>
      </c>
      <c r="AU31" s="141">
        <v>35.042735042735046</v>
      </c>
      <c r="AV31" s="141">
        <v>32.407407407407405</v>
      </c>
      <c r="AW31" s="141">
        <v>25.925925925925927</v>
      </c>
      <c r="AX31" s="141">
        <v>35.042735042735046</v>
      </c>
      <c r="AY31" s="141">
        <v>32.478632478632477</v>
      </c>
      <c r="AZ31" s="120">
        <v>84.615384615384613</v>
      </c>
      <c r="BA31" s="120">
        <v>72.727272727272734</v>
      </c>
      <c r="BB31" s="120">
        <v>66.666666666666657</v>
      </c>
      <c r="BC31" s="120">
        <v>69.230769230769226</v>
      </c>
      <c r="BD31" s="120">
        <v>100</v>
      </c>
      <c r="BE31" s="120">
        <v>74.358974358974365</v>
      </c>
      <c r="BF31" s="120">
        <v>47.008547008547005</v>
      </c>
      <c r="BG31" s="120">
        <v>72.649572649572647</v>
      </c>
      <c r="BH31" s="120">
        <v>42.735042735042732</v>
      </c>
      <c r="BI31" s="120">
        <v>82.051282051282058</v>
      </c>
      <c r="BJ31" s="120">
        <v>82.90598290598291</v>
      </c>
      <c r="BK31" s="120">
        <v>82.90598290598291</v>
      </c>
    </row>
    <row r="32" spans="2:63">
      <c r="B32" t="s">
        <v>138</v>
      </c>
      <c r="C32" s="133" t="s">
        <v>401</v>
      </c>
      <c r="D32" s="120">
        <v>45.454545454545453</v>
      </c>
      <c r="E32" s="120">
        <v>44.444444444444443</v>
      </c>
      <c r="F32" s="120">
        <v>60</v>
      </c>
      <c r="G32" s="120">
        <v>14.285714285714285</v>
      </c>
      <c r="H32" s="120">
        <v>55.555555555555557</v>
      </c>
      <c r="I32" s="156">
        <v>48.484848484848477</v>
      </c>
      <c r="J32" s="120">
        <v>40</v>
      </c>
      <c r="K32" s="120">
        <v>60</v>
      </c>
      <c r="L32" s="120">
        <v>14.285714285714285</v>
      </c>
      <c r="M32" s="120">
        <v>49.624819624819622</v>
      </c>
      <c r="N32" s="120">
        <v>58.585858585858581</v>
      </c>
      <c r="O32" s="120">
        <v>34.343434343434339</v>
      </c>
      <c r="P32" s="156">
        <v>40.404040404040408</v>
      </c>
      <c r="Q32" s="120">
        <v>30</v>
      </c>
      <c r="R32" s="120">
        <v>12.5</v>
      </c>
      <c r="S32" s="120">
        <v>63.636363636363633</v>
      </c>
      <c r="T32" s="120">
        <v>37.5</v>
      </c>
      <c r="U32" s="120">
        <v>33.333333333333329</v>
      </c>
      <c r="V32" s="120">
        <v>11.111111111111111</v>
      </c>
      <c r="W32" s="120">
        <v>58.585858585858581</v>
      </c>
      <c r="X32" s="120">
        <v>48.484848484848477</v>
      </c>
      <c r="Y32" s="120">
        <v>36.36363636363636</v>
      </c>
      <c r="Z32" s="120">
        <v>52.525252525252526</v>
      </c>
      <c r="AA32" s="120">
        <v>58.585858585858581</v>
      </c>
      <c r="AB32" s="156">
        <v>30.303030303030301</v>
      </c>
      <c r="AC32" s="120">
        <v>20</v>
      </c>
      <c r="AD32" s="120">
        <v>89.555555555555557</v>
      </c>
      <c r="AE32" s="120">
        <v>19.19191919191919</v>
      </c>
      <c r="AF32" s="120">
        <v>28.030303030303031</v>
      </c>
      <c r="AG32" s="156">
        <v>78.45117845117845</v>
      </c>
      <c r="AH32" s="120">
        <v>36.363636363636367</v>
      </c>
      <c r="AI32" s="120" t="s">
        <v>114</v>
      </c>
      <c r="AJ32" s="120">
        <v>22.222222222222221</v>
      </c>
      <c r="AK32" s="120">
        <v>22.222222222222221</v>
      </c>
      <c r="AL32" s="156">
        <v>37.5</v>
      </c>
      <c r="AO32" s="138">
        <f t="shared" si="0"/>
        <v>55.474747474747481</v>
      </c>
      <c r="AP32" s="120">
        <v>40</v>
      </c>
      <c r="AQ32" s="120">
        <v>30</v>
      </c>
      <c r="AR32" s="120">
        <v>55.555555555555557</v>
      </c>
      <c r="AS32" s="120">
        <v>81.818181818181827</v>
      </c>
      <c r="AT32" s="120">
        <v>70</v>
      </c>
      <c r="AU32" s="141">
        <v>80</v>
      </c>
      <c r="AV32" s="141">
        <v>81.111111111111114</v>
      </c>
      <c r="AW32" s="141">
        <v>95.555555555555557</v>
      </c>
      <c r="AX32" s="141">
        <v>95.555555555555557</v>
      </c>
      <c r="AY32" s="141">
        <v>95.555555555555557</v>
      </c>
      <c r="AZ32" s="120">
        <v>33.333333333333329</v>
      </c>
      <c r="BA32" s="120">
        <v>11.111111111111111</v>
      </c>
      <c r="BB32" s="120">
        <v>11.111111111111111</v>
      </c>
      <c r="BC32" s="120">
        <v>22.222222222222221</v>
      </c>
      <c r="BD32" s="120">
        <v>22.222222222222221</v>
      </c>
      <c r="BE32" s="120">
        <v>34.343434343434339</v>
      </c>
      <c r="BF32" s="120">
        <v>13.13131313131313</v>
      </c>
      <c r="BG32" s="120">
        <v>43.434343434343432</v>
      </c>
      <c r="BH32" s="120">
        <v>21.212121212121211</v>
      </c>
      <c r="BI32" s="120">
        <v>89.89898989898991</v>
      </c>
      <c r="BJ32" s="120">
        <v>77.777777777777771</v>
      </c>
      <c r="BK32" s="120">
        <v>67.676767676767668</v>
      </c>
    </row>
    <row r="33" spans="2:63">
      <c r="B33" t="s">
        <v>138</v>
      </c>
      <c r="C33" s="133" t="s">
        <v>402</v>
      </c>
      <c r="D33" s="120">
        <v>66.666666666666657</v>
      </c>
      <c r="E33" s="120">
        <v>60</v>
      </c>
      <c r="F33" s="120">
        <v>66.666666666666657</v>
      </c>
      <c r="G33" s="120">
        <v>78.571428571428569</v>
      </c>
      <c r="H33" s="120">
        <v>24.603174603174605</v>
      </c>
      <c r="I33" s="156">
        <v>15.384615384615383</v>
      </c>
      <c r="J33" s="120">
        <v>38.461538461538467</v>
      </c>
      <c r="K33" s="120">
        <v>40</v>
      </c>
      <c r="L33" s="120">
        <v>42.857142857142854</v>
      </c>
      <c r="M33" s="120">
        <v>38.571428571428569</v>
      </c>
      <c r="N33" s="120">
        <v>37.777777777777779</v>
      </c>
      <c r="O33" s="120">
        <v>18.253968253968253</v>
      </c>
      <c r="P33" s="156">
        <v>23.076923076923077</v>
      </c>
      <c r="Q33" s="120">
        <v>46.666666666666664</v>
      </c>
      <c r="R33" s="120">
        <v>26.666666666666668</v>
      </c>
      <c r="S33" s="120">
        <v>40</v>
      </c>
      <c r="T33" s="120">
        <v>7.1428571428571423</v>
      </c>
      <c r="U33" s="120">
        <v>26.666666666666668</v>
      </c>
      <c r="V33" s="120">
        <v>35.714285714285715</v>
      </c>
      <c r="W33" s="120">
        <v>32.592592592592588</v>
      </c>
      <c r="X33" s="120">
        <v>29.629629629629626</v>
      </c>
      <c r="Y33" s="120">
        <v>31.111111111111107</v>
      </c>
      <c r="Z33" s="120">
        <v>26.666666666666664</v>
      </c>
      <c r="AA33" s="120">
        <v>18.518518518518515</v>
      </c>
      <c r="AB33" s="156">
        <v>17.777777777777779</v>
      </c>
      <c r="AC33" s="120">
        <v>81.868131868131883</v>
      </c>
      <c r="AD33" s="120">
        <v>77.948717948717956</v>
      </c>
      <c r="AE33" s="120">
        <v>17.948717948717949</v>
      </c>
      <c r="AF33" s="120">
        <v>19.841269841269842</v>
      </c>
      <c r="AG33" s="156">
        <v>70.899470899470884</v>
      </c>
      <c r="AH33" s="120">
        <v>53.333333333333336</v>
      </c>
      <c r="AI33" s="120">
        <v>20</v>
      </c>
      <c r="AJ33" s="120">
        <v>20</v>
      </c>
      <c r="AK33" s="120">
        <v>40</v>
      </c>
      <c r="AL33" s="156">
        <v>60</v>
      </c>
      <c r="AO33" s="138">
        <f t="shared" si="0"/>
        <v>38.571428571428569</v>
      </c>
      <c r="AP33" s="120">
        <v>35.714285714285715</v>
      </c>
      <c r="AQ33" s="120">
        <v>21.428571428571427</v>
      </c>
      <c r="AR33" s="120">
        <v>21.428571428571427</v>
      </c>
      <c r="AS33" s="120">
        <v>42.857142857142854</v>
      </c>
      <c r="AT33" s="120">
        <v>71.428571428571431</v>
      </c>
      <c r="AU33" s="141">
        <v>23.931623931623928</v>
      </c>
      <c r="AV33" s="141">
        <v>23.931623931623928</v>
      </c>
      <c r="AW33" s="141">
        <v>18.803418803418804</v>
      </c>
      <c r="AX33" s="141">
        <v>18.803418803418804</v>
      </c>
      <c r="AY33" s="141">
        <v>24.786324786324787</v>
      </c>
      <c r="AZ33" s="120">
        <v>85.714285714285708</v>
      </c>
      <c r="BA33" s="120">
        <v>84.615384615384613</v>
      </c>
      <c r="BB33" s="120">
        <v>69.230769230769226</v>
      </c>
      <c r="BC33" s="120">
        <v>76.923076923076934</v>
      </c>
      <c r="BD33" s="120">
        <v>92.857142857142861</v>
      </c>
      <c r="BE33" s="120">
        <v>15.87301587301587</v>
      </c>
      <c r="BF33" s="120">
        <v>11.904761904761907</v>
      </c>
      <c r="BG33" s="120">
        <v>28.571428571428573</v>
      </c>
      <c r="BH33" s="120">
        <v>23.015873015873016</v>
      </c>
      <c r="BI33" s="120">
        <v>69.047619047619051</v>
      </c>
      <c r="BJ33" s="120">
        <v>64.285714285714278</v>
      </c>
      <c r="BK33" s="120">
        <v>79.365079365079353</v>
      </c>
    </row>
    <row r="34" spans="2:63">
      <c r="B34" t="s">
        <v>139</v>
      </c>
      <c r="C34" s="133" t="s">
        <v>401</v>
      </c>
      <c r="D34" s="120">
        <v>100</v>
      </c>
      <c r="E34" s="120">
        <v>92.307692307692307</v>
      </c>
      <c r="F34" s="120">
        <v>76.923076923076934</v>
      </c>
      <c r="G34" s="120">
        <v>60</v>
      </c>
      <c r="H34" s="120">
        <v>76.19047619047619</v>
      </c>
      <c r="I34" s="156">
        <v>76.92307692307692</v>
      </c>
      <c r="J34" s="120">
        <v>41.666666666666671</v>
      </c>
      <c r="K34" s="120">
        <v>46.153846153846153</v>
      </c>
      <c r="L34" s="120">
        <v>76.923076923076934</v>
      </c>
      <c r="M34" s="120">
        <v>66.451643594500723</v>
      </c>
      <c r="N34" s="120">
        <v>48.888888888888893</v>
      </c>
      <c r="O34" s="120">
        <v>49.629629629629626</v>
      </c>
      <c r="P34" s="156">
        <v>54.074074074074069</v>
      </c>
      <c r="Q34" s="120">
        <v>90.909090909090907</v>
      </c>
      <c r="R34" s="120">
        <v>83.333333333333343</v>
      </c>
      <c r="S34" s="120">
        <v>81.818181818181827</v>
      </c>
      <c r="T34" s="120">
        <v>41.666666666666671</v>
      </c>
      <c r="U34" s="120">
        <v>40</v>
      </c>
      <c r="V34" s="120">
        <v>18.181818181818183</v>
      </c>
      <c r="W34" s="120">
        <v>64.285714285714278</v>
      </c>
      <c r="X34" s="120">
        <v>52.592592592592588</v>
      </c>
      <c r="Y34" s="120">
        <v>46.666666666666664</v>
      </c>
      <c r="Z34" s="120">
        <v>71.717171717171709</v>
      </c>
      <c r="AA34" s="120">
        <v>45.238095238095234</v>
      </c>
      <c r="AB34" s="156">
        <v>55.555555555555557</v>
      </c>
      <c r="AC34" s="120">
        <v>95.384615384615387</v>
      </c>
      <c r="AD34" s="120">
        <v>78.019943019943</v>
      </c>
      <c r="AE34" s="120">
        <v>78.632478632478623</v>
      </c>
      <c r="AF34" s="120">
        <v>34.259259259259252</v>
      </c>
      <c r="AG34" s="156">
        <v>87.195767195767189</v>
      </c>
      <c r="AH34" s="120">
        <v>61.53846153846154</v>
      </c>
      <c r="AI34" s="120">
        <v>16.666666666666664</v>
      </c>
      <c r="AJ34" s="120">
        <v>0</v>
      </c>
      <c r="AK34" s="120">
        <v>63.636363636363633</v>
      </c>
      <c r="AL34" s="156">
        <v>33.333333333333329</v>
      </c>
      <c r="AO34" s="138">
        <f t="shared" si="0"/>
        <v>67.519480519480524</v>
      </c>
      <c r="AP34" s="120">
        <v>80</v>
      </c>
      <c r="AQ34" s="120">
        <v>80</v>
      </c>
      <c r="AR34" s="120">
        <v>57.142857142857139</v>
      </c>
      <c r="AS34" s="120">
        <v>45.454545454545453</v>
      </c>
      <c r="AT34" s="120">
        <v>75</v>
      </c>
      <c r="AU34" s="141">
        <v>62.393162393162385</v>
      </c>
      <c r="AV34" s="141">
        <v>66.666666666666671</v>
      </c>
      <c r="AW34" s="141">
        <v>89.743589743589737</v>
      </c>
      <c r="AX34" s="141">
        <v>82.407407407407405</v>
      </c>
      <c r="AY34" s="141">
        <v>88.888888888888886</v>
      </c>
      <c r="AZ34" s="120">
        <v>100</v>
      </c>
      <c r="BA34" s="120">
        <v>92.307692307692307</v>
      </c>
      <c r="BB34" s="120">
        <v>84.615384615384613</v>
      </c>
      <c r="BC34" s="120">
        <v>100</v>
      </c>
      <c r="BD34" s="120">
        <v>100</v>
      </c>
      <c r="BE34" s="120">
        <v>19.25925925925926</v>
      </c>
      <c r="BF34" s="120">
        <v>13.333333333333336</v>
      </c>
      <c r="BG34" s="120">
        <v>39.25925925925926</v>
      </c>
      <c r="BH34" s="120">
        <v>65.185185185185176</v>
      </c>
      <c r="BI34" s="120">
        <v>90.476190476190467</v>
      </c>
      <c r="BJ34" s="120">
        <v>83.703703703703695</v>
      </c>
      <c r="BK34" s="120">
        <v>87.407407407407405</v>
      </c>
    </row>
    <row r="35" spans="2:63">
      <c r="B35" t="s">
        <v>139</v>
      </c>
      <c r="C35" s="133" t="s">
        <v>402</v>
      </c>
      <c r="D35" s="120">
        <v>92.307692307692307</v>
      </c>
      <c r="E35" s="120">
        <v>100</v>
      </c>
      <c r="F35" s="120">
        <v>84.615384615384613</v>
      </c>
      <c r="G35" s="120">
        <v>91.666666666666657</v>
      </c>
      <c r="H35" s="120">
        <v>70.085470085470078</v>
      </c>
      <c r="I35" s="156">
        <v>55.555555555555557</v>
      </c>
      <c r="J35" s="120">
        <v>76.923076923076934</v>
      </c>
      <c r="K35" s="120">
        <v>78.571428571428569</v>
      </c>
      <c r="L35" s="120">
        <v>71.428571428571431</v>
      </c>
      <c r="M35" s="120">
        <v>76.743256743256751</v>
      </c>
      <c r="N35" s="120">
        <v>57.936507936507937</v>
      </c>
      <c r="O35" s="120">
        <v>62.698412698412703</v>
      </c>
      <c r="P35" s="156">
        <v>52.38095238095238</v>
      </c>
      <c r="Q35" s="120">
        <v>100</v>
      </c>
      <c r="R35" s="120">
        <v>83.333333333333343</v>
      </c>
      <c r="S35" s="120">
        <v>84.615384615384613</v>
      </c>
      <c r="T35" s="120">
        <v>63.636363636363633</v>
      </c>
      <c r="U35" s="120">
        <v>78.571428571428569</v>
      </c>
      <c r="V35" s="120">
        <v>57.142857142857139</v>
      </c>
      <c r="W35" s="120">
        <v>65.873015873015873</v>
      </c>
      <c r="X35" s="120">
        <v>54.700854700854705</v>
      </c>
      <c r="Y35" s="120">
        <v>53.17460317460317</v>
      </c>
      <c r="Z35" s="120">
        <v>68.518518518518519</v>
      </c>
      <c r="AA35" s="120">
        <v>42.857142857142854</v>
      </c>
      <c r="AB35" s="156">
        <v>48.412698412698404</v>
      </c>
      <c r="AC35" s="120">
        <v>84.358974358974365</v>
      </c>
      <c r="AD35" s="120">
        <v>80.720390720390725</v>
      </c>
      <c r="AE35" s="120">
        <v>65.740740740740748</v>
      </c>
      <c r="AF35" s="120">
        <v>35.714285714285708</v>
      </c>
      <c r="AG35" s="156">
        <v>78.042328042328037</v>
      </c>
      <c r="AH35" s="120">
        <v>58.333333333333336</v>
      </c>
      <c r="AI35" s="120">
        <v>84.615384615384613</v>
      </c>
      <c r="AJ35" s="120">
        <v>69.230769230769226</v>
      </c>
      <c r="AK35" s="120">
        <v>100</v>
      </c>
      <c r="AL35" s="156">
        <v>61.53846153846154</v>
      </c>
      <c r="AO35" s="138">
        <f t="shared" si="0"/>
        <v>76.743256743256751</v>
      </c>
      <c r="AP35" s="120">
        <v>85.714285714285708</v>
      </c>
      <c r="AQ35" s="120">
        <v>53.846153846153847</v>
      </c>
      <c r="AR35" s="120">
        <v>71.428571428571431</v>
      </c>
      <c r="AS35" s="120">
        <v>90.909090909090907</v>
      </c>
      <c r="AT35" s="120">
        <v>81.818181818181827</v>
      </c>
      <c r="AU35" s="141">
        <v>25.396825396825395</v>
      </c>
      <c r="AV35" s="141">
        <v>28.571428571428573</v>
      </c>
      <c r="AW35" s="141">
        <v>13.492063492063494</v>
      </c>
      <c r="AX35" s="141">
        <v>16.239316239316242</v>
      </c>
      <c r="AY35" s="141">
        <v>12.698412698412698</v>
      </c>
      <c r="AZ35" s="120">
        <v>84.615384615384613</v>
      </c>
      <c r="BA35" s="120">
        <v>84.615384615384613</v>
      </c>
      <c r="BB35" s="120">
        <v>76.923076923076934</v>
      </c>
      <c r="BC35" s="120">
        <v>83.333333333333343</v>
      </c>
      <c r="BD35" s="120">
        <v>92.307692307692307</v>
      </c>
      <c r="BE35" s="120">
        <v>23.809523809523807</v>
      </c>
      <c r="BF35" s="120">
        <v>19.841269841269838</v>
      </c>
      <c r="BG35" s="120">
        <v>39.682539682539677</v>
      </c>
      <c r="BH35" s="120">
        <v>59.523809523809518</v>
      </c>
      <c r="BI35" s="120">
        <v>76.19047619047619</v>
      </c>
      <c r="BJ35" s="120">
        <v>78.571428571428569</v>
      </c>
      <c r="BK35" s="120">
        <v>79.365079365079353</v>
      </c>
    </row>
    <row r="36" spans="2:63">
      <c r="B36" t="s">
        <v>141</v>
      </c>
      <c r="C36" s="133" t="s">
        <v>401</v>
      </c>
      <c r="D36" s="120">
        <v>36.363636363636367</v>
      </c>
      <c r="E36" s="120">
        <v>36.363636363636367</v>
      </c>
      <c r="F36" s="120">
        <v>0</v>
      </c>
      <c r="G36" s="120">
        <v>0</v>
      </c>
      <c r="H36" s="120">
        <v>41.414141414141419</v>
      </c>
      <c r="I36" s="156">
        <v>66.666666666666657</v>
      </c>
      <c r="J36" s="120">
        <v>81.818181818181827</v>
      </c>
      <c r="K36" s="120">
        <v>36.363636363636367</v>
      </c>
      <c r="L36" s="120">
        <v>27.27272727272727</v>
      </c>
      <c r="M36" s="120">
        <v>57.142857142857146</v>
      </c>
      <c r="N36" s="120">
        <v>46.464646464646464</v>
      </c>
      <c r="O36" s="120">
        <v>48.484848484848477</v>
      </c>
      <c r="P36" s="156">
        <v>44.444444444444443</v>
      </c>
      <c r="Q36" s="120">
        <v>72.727272727272734</v>
      </c>
      <c r="R36" s="120">
        <v>90.909090909090907</v>
      </c>
      <c r="S36" s="120">
        <v>18.181818181818183</v>
      </c>
      <c r="T36" s="120">
        <v>81.818181818181827</v>
      </c>
      <c r="U36" s="120">
        <v>45.454545454545453</v>
      </c>
      <c r="V36" s="120">
        <v>9.0909090909090917</v>
      </c>
      <c r="W36" s="120">
        <v>40.404040404040408</v>
      </c>
      <c r="X36" s="120">
        <v>27.272727272727273</v>
      </c>
      <c r="Y36" s="120">
        <v>29.292929292929291</v>
      </c>
      <c r="Z36" s="120">
        <v>76.767676767676761</v>
      </c>
      <c r="AA36" s="120">
        <v>85.858585858585855</v>
      </c>
      <c r="AB36" s="156">
        <v>65.656565656565661</v>
      </c>
      <c r="AC36" s="120">
        <v>20</v>
      </c>
      <c r="AD36" s="120">
        <v>83.636363636363626</v>
      </c>
      <c r="AE36" s="120">
        <v>49.494949494949488</v>
      </c>
      <c r="AF36" s="120">
        <v>43.939393939393938</v>
      </c>
      <c r="AG36" s="156">
        <v>65.656565656565647</v>
      </c>
      <c r="AH36" s="120">
        <v>45.454545454545453</v>
      </c>
      <c r="AI36" s="120">
        <v>18.181818181818183</v>
      </c>
      <c r="AJ36" s="120">
        <v>63.636363636363633</v>
      </c>
      <c r="AK36" s="120">
        <v>45.454545454545453</v>
      </c>
      <c r="AL36" s="156">
        <v>63.636363636363633</v>
      </c>
      <c r="AO36" s="138">
        <f t="shared" si="0"/>
        <v>58</v>
      </c>
      <c r="AP36" s="120">
        <v>60</v>
      </c>
      <c r="AQ36" s="120">
        <v>40</v>
      </c>
      <c r="AR36" s="120">
        <v>50</v>
      </c>
      <c r="AS36" s="120">
        <v>70</v>
      </c>
      <c r="AT36" s="120">
        <v>70</v>
      </c>
      <c r="AU36" s="141">
        <v>85.858585858585855</v>
      </c>
      <c r="AV36" s="141">
        <v>80.808080808080803</v>
      </c>
      <c r="AW36" s="141">
        <v>83.838383838383834</v>
      </c>
      <c r="AX36" s="141">
        <v>83.838383838383834</v>
      </c>
      <c r="AY36" s="141">
        <v>83.838383838383834</v>
      </c>
      <c r="AZ36" s="120">
        <v>18.181818181818183</v>
      </c>
      <c r="BA36" s="120">
        <v>18.181818181818183</v>
      </c>
      <c r="BB36" s="120">
        <v>18.181818181818183</v>
      </c>
      <c r="BC36" s="120">
        <v>27.27272727272727</v>
      </c>
      <c r="BD36" s="120">
        <v>18.181818181818183</v>
      </c>
      <c r="BE36" s="120">
        <v>56.56565656565656</v>
      </c>
      <c r="BF36" s="120">
        <v>18.18181818181818</v>
      </c>
      <c r="BG36" s="120">
        <v>66.666666666666657</v>
      </c>
      <c r="BH36" s="120">
        <v>34.343434343434339</v>
      </c>
      <c r="BI36" s="120">
        <v>81.818181818181813</v>
      </c>
      <c r="BJ36" s="120">
        <v>66.666666666666657</v>
      </c>
      <c r="BK36" s="120">
        <v>48.484848484848477</v>
      </c>
    </row>
    <row r="37" spans="2:63">
      <c r="B37" t="s">
        <v>141</v>
      </c>
      <c r="C37" s="133" t="s">
        <v>402</v>
      </c>
      <c r="D37" s="120">
        <v>87.5</v>
      </c>
      <c r="E37" s="120">
        <v>87.5</v>
      </c>
      <c r="F37" s="120">
        <v>25</v>
      </c>
      <c r="G37" s="120">
        <v>43.75</v>
      </c>
      <c r="H37" s="120">
        <v>22.962962962962965</v>
      </c>
      <c r="I37" s="156">
        <v>22.222222222222221</v>
      </c>
      <c r="J37" s="120">
        <v>68.75</v>
      </c>
      <c r="K37" s="120">
        <v>56.25</v>
      </c>
      <c r="L37" s="120">
        <v>25</v>
      </c>
      <c r="M37" s="120">
        <v>55.083333333333336</v>
      </c>
      <c r="N37" s="120">
        <v>30.555555555555554</v>
      </c>
      <c r="O37" s="120">
        <v>16.296296296296298</v>
      </c>
      <c r="P37" s="156">
        <v>22.962962962962965</v>
      </c>
      <c r="Q37" s="120">
        <v>80</v>
      </c>
      <c r="R37" s="120">
        <v>75</v>
      </c>
      <c r="S37" s="120">
        <v>31.25</v>
      </c>
      <c r="T37" s="120">
        <v>40</v>
      </c>
      <c r="U37" s="120">
        <v>33.333333333333329</v>
      </c>
      <c r="V37" s="120">
        <v>18.75</v>
      </c>
      <c r="W37" s="120">
        <v>38.194444444444443</v>
      </c>
      <c r="X37" s="120">
        <v>22.222222222222221</v>
      </c>
      <c r="Y37" s="120">
        <v>17.037037037037035</v>
      </c>
      <c r="Z37" s="120">
        <v>39.25925925925926</v>
      </c>
      <c r="AA37" s="120">
        <v>43.055555555555557</v>
      </c>
      <c r="AB37" s="156">
        <v>29.861111111111111</v>
      </c>
      <c r="AC37" s="120">
        <v>64.166666666666657</v>
      </c>
      <c r="AD37" s="120">
        <v>68.412698412698418</v>
      </c>
      <c r="AE37" s="120">
        <v>31.25</v>
      </c>
      <c r="AF37" s="120">
        <v>32.291666666666664</v>
      </c>
      <c r="AG37" s="156">
        <v>45.601851851851848</v>
      </c>
      <c r="AH37" s="120">
        <v>31.25</v>
      </c>
      <c r="AI37" s="120">
        <v>12.5</v>
      </c>
      <c r="AJ37" s="120">
        <v>20</v>
      </c>
      <c r="AK37" s="120">
        <v>40</v>
      </c>
      <c r="AL37" s="156">
        <v>18.75</v>
      </c>
      <c r="AO37" s="138">
        <f t="shared" si="0"/>
        <v>55.083333333333336</v>
      </c>
      <c r="AP37" s="120">
        <v>68.75</v>
      </c>
      <c r="AQ37" s="120">
        <v>13.333333333333334</v>
      </c>
      <c r="AR37" s="120">
        <v>46.666666666666664</v>
      </c>
      <c r="AS37" s="120">
        <v>53.333333333333336</v>
      </c>
      <c r="AT37" s="120">
        <v>93.333333333333329</v>
      </c>
      <c r="AU37" s="141">
        <v>38.095238095238095</v>
      </c>
      <c r="AV37" s="141">
        <v>25.396825396825395</v>
      </c>
      <c r="AW37" s="141">
        <v>26.984126984126981</v>
      </c>
      <c r="AX37" s="141">
        <v>19.841269841269838</v>
      </c>
      <c r="AY37" s="141">
        <v>47.619047619047613</v>
      </c>
      <c r="AZ37" s="120">
        <v>75</v>
      </c>
      <c r="BA37" s="120">
        <v>43.75</v>
      </c>
      <c r="BB37" s="120">
        <v>68.75</v>
      </c>
      <c r="BC37" s="120">
        <v>40</v>
      </c>
      <c r="BD37" s="120">
        <v>93.333333333333329</v>
      </c>
      <c r="BE37" s="120">
        <v>34.722222222222221</v>
      </c>
      <c r="BF37" s="120">
        <v>11.805555555555555</v>
      </c>
      <c r="BG37" s="120">
        <v>53.472222222222221</v>
      </c>
      <c r="BH37" s="120">
        <v>29.166666666666664</v>
      </c>
      <c r="BI37" s="120">
        <v>61.111111111111107</v>
      </c>
      <c r="BJ37" s="120">
        <v>49.305555555555557</v>
      </c>
      <c r="BK37" s="120">
        <v>26.388888888888889</v>
      </c>
    </row>
    <row r="38" spans="2:63">
      <c r="B38" t="s">
        <v>142</v>
      </c>
      <c r="C38" s="133" t="s">
        <v>401</v>
      </c>
      <c r="D38" s="120">
        <v>100</v>
      </c>
      <c r="E38" s="120">
        <v>84.615384615384613</v>
      </c>
      <c r="F38" s="120">
        <v>75</v>
      </c>
      <c r="G38" s="120">
        <v>75</v>
      </c>
      <c r="H38" s="120">
        <v>66.666666666666657</v>
      </c>
      <c r="I38" s="156">
        <v>58.730158730158728</v>
      </c>
      <c r="J38" s="120">
        <v>92.307692307692307</v>
      </c>
      <c r="K38" s="120">
        <v>100</v>
      </c>
      <c r="L38" s="120">
        <v>91.666666666666657</v>
      </c>
      <c r="M38" s="120">
        <v>86.172161172161182</v>
      </c>
      <c r="N38" s="120">
        <v>60.683760683760681</v>
      </c>
      <c r="O38" s="120">
        <v>72.222222222222214</v>
      </c>
      <c r="P38" s="156">
        <v>69.841269841269835</v>
      </c>
      <c r="Q38" s="120">
        <v>100</v>
      </c>
      <c r="R38" s="120">
        <v>92.307692307692307</v>
      </c>
      <c r="S38" s="120">
        <v>91.666666666666657</v>
      </c>
      <c r="T38" s="120">
        <v>80</v>
      </c>
      <c r="U38" s="120">
        <v>81.818181818181827</v>
      </c>
      <c r="V38" s="120">
        <v>100</v>
      </c>
      <c r="W38" s="120">
        <v>58.119658119658119</v>
      </c>
      <c r="X38" s="120">
        <v>40.476190476190482</v>
      </c>
      <c r="Y38" s="120">
        <v>46.153846153846153</v>
      </c>
      <c r="Z38" s="120">
        <v>81.111111111111114</v>
      </c>
      <c r="AA38" s="120">
        <v>40.74074074074074</v>
      </c>
      <c r="AB38" s="156">
        <v>51.515151515151516</v>
      </c>
      <c r="AC38" s="120">
        <v>71.410256410256409</v>
      </c>
      <c r="AD38" s="120">
        <v>70.634920634920633</v>
      </c>
      <c r="AE38" s="120">
        <v>56.349206349206341</v>
      </c>
      <c r="AF38" s="120">
        <v>34.722222222222221</v>
      </c>
      <c r="AG38" s="156">
        <v>71.164021164021165</v>
      </c>
      <c r="AH38" s="120">
        <v>88.888888888888886</v>
      </c>
      <c r="AI38" s="120">
        <v>75</v>
      </c>
      <c r="AJ38" s="120">
        <v>50</v>
      </c>
      <c r="AK38" s="120">
        <v>88.888888888888886</v>
      </c>
      <c r="AL38" s="156">
        <v>90</v>
      </c>
      <c r="AO38" s="138">
        <f t="shared" si="0"/>
        <v>85.384615384615387</v>
      </c>
      <c r="AP38" s="120">
        <v>100</v>
      </c>
      <c r="AQ38" s="120">
        <v>92.307692307692307</v>
      </c>
      <c r="AR38" s="120">
        <v>83.333333333333343</v>
      </c>
      <c r="AS38" s="120">
        <v>66.666666666666657</v>
      </c>
      <c r="AT38" s="120">
        <v>84.615384615384613</v>
      </c>
      <c r="AU38" s="141">
        <v>42.063492063492056</v>
      </c>
      <c r="AV38" s="141">
        <v>70.634920634920633</v>
      </c>
      <c r="AW38" s="141">
        <v>85.470085470085479</v>
      </c>
      <c r="AX38" s="141">
        <v>81.196581196581192</v>
      </c>
      <c r="AY38" s="141">
        <v>73.80952380952381</v>
      </c>
      <c r="AZ38" s="120">
        <v>76.923076923076934</v>
      </c>
      <c r="BA38" s="120">
        <v>69.230769230769226</v>
      </c>
      <c r="BB38" s="120">
        <v>66.666666666666657</v>
      </c>
      <c r="BC38" s="120">
        <v>69.230769230769226</v>
      </c>
      <c r="BD38" s="120">
        <v>75</v>
      </c>
      <c r="BE38" s="120">
        <v>34.126984126984119</v>
      </c>
      <c r="BF38" s="120">
        <v>21.428571428571427</v>
      </c>
      <c r="BG38" s="120">
        <v>34.126984126984119</v>
      </c>
      <c r="BH38" s="120">
        <v>49.206349206349209</v>
      </c>
      <c r="BI38" s="120">
        <v>82.539682539682545</v>
      </c>
      <c r="BJ38" s="120">
        <v>71.428571428571431</v>
      </c>
      <c r="BK38" s="120">
        <v>59.523809523809518</v>
      </c>
    </row>
    <row r="39" spans="2:63">
      <c r="B39" s="134" t="s">
        <v>142</v>
      </c>
      <c r="C39" s="135" t="s">
        <v>402</v>
      </c>
      <c r="D39" s="139">
        <v>100</v>
      </c>
      <c r="E39" s="139">
        <v>100</v>
      </c>
      <c r="F39" s="139">
        <v>100</v>
      </c>
      <c r="G39" s="139">
        <v>85.714285714285708</v>
      </c>
      <c r="H39" s="139">
        <v>82.90598290598291</v>
      </c>
      <c r="I39" s="157">
        <v>77.777777777777771</v>
      </c>
      <c r="J39" s="139">
        <v>92.857142857142861</v>
      </c>
      <c r="K39" s="139">
        <v>100</v>
      </c>
      <c r="L39" s="139">
        <v>100</v>
      </c>
      <c r="M39" s="139">
        <v>92.417582417582409</v>
      </c>
      <c r="N39" s="139">
        <v>74.603174603174608</v>
      </c>
      <c r="O39" s="139">
        <v>77.777777777777771</v>
      </c>
      <c r="P39" s="157">
        <v>68.253968253968253</v>
      </c>
      <c r="Q39" s="139">
        <v>100</v>
      </c>
      <c r="R39" s="139">
        <v>100</v>
      </c>
      <c r="S39" s="139">
        <v>100</v>
      </c>
      <c r="T39" s="139">
        <v>84.615384615384613</v>
      </c>
      <c r="U39" s="139">
        <v>100</v>
      </c>
      <c r="V39" s="139">
        <v>91.666666666666657</v>
      </c>
      <c r="W39" s="139">
        <v>74.603174603174608</v>
      </c>
      <c r="X39" s="139">
        <v>57.936507936507937</v>
      </c>
      <c r="Y39" s="139">
        <v>62.698412698412703</v>
      </c>
      <c r="Z39" s="139">
        <v>84.126984126984127</v>
      </c>
      <c r="AA39" s="139">
        <v>69.047619047619051</v>
      </c>
      <c r="AB39" s="157">
        <v>79.365079365079353</v>
      </c>
      <c r="AC39" s="139">
        <v>95.128205128205124</v>
      </c>
      <c r="AD39" s="139">
        <v>75.152625152625149</v>
      </c>
      <c r="AE39" s="139">
        <v>52.38095238095238</v>
      </c>
      <c r="AF39" s="139">
        <v>54.365079365079367</v>
      </c>
      <c r="AG39" s="157">
        <v>86.24338624338624</v>
      </c>
      <c r="AH39" s="139">
        <v>100</v>
      </c>
      <c r="AI39" s="139">
        <v>81.818181818181827</v>
      </c>
      <c r="AJ39" s="139">
        <v>60</v>
      </c>
      <c r="AK39" s="139">
        <v>100</v>
      </c>
      <c r="AL39" s="157">
        <v>100</v>
      </c>
      <c r="AO39" s="138">
        <f t="shared" si="0"/>
        <v>92.417582417582409</v>
      </c>
      <c r="AP39" s="139">
        <v>100</v>
      </c>
      <c r="AQ39" s="139">
        <v>84.615384615384613</v>
      </c>
      <c r="AR39" s="139">
        <v>84.615384615384613</v>
      </c>
      <c r="AS39" s="139">
        <v>100</v>
      </c>
      <c r="AT39" s="139">
        <v>92.857142857142861</v>
      </c>
      <c r="AU39" s="141">
        <v>35.714285714285715</v>
      </c>
      <c r="AV39" s="141">
        <v>21.428571428571427</v>
      </c>
      <c r="AW39" s="141">
        <v>17.09401709401709</v>
      </c>
      <c r="AX39" s="141">
        <v>22.222222222222221</v>
      </c>
      <c r="AY39" s="141">
        <v>27.777777777777779</v>
      </c>
      <c r="AZ39" s="139">
        <v>100</v>
      </c>
      <c r="BA39" s="139">
        <v>91.666666666666657</v>
      </c>
      <c r="BB39" s="139">
        <v>91.666666666666657</v>
      </c>
      <c r="BC39" s="139">
        <v>100</v>
      </c>
      <c r="BD39" s="139">
        <v>92.307692307692307</v>
      </c>
      <c r="BE39" s="139">
        <v>46.031746031746032</v>
      </c>
      <c r="BF39" s="139">
        <v>38.095238095238095</v>
      </c>
      <c r="BG39" s="139">
        <v>60.317460317460316</v>
      </c>
      <c r="BH39" s="139">
        <v>73.015873015873012</v>
      </c>
      <c r="BI39" s="139">
        <v>93.650793650793645</v>
      </c>
      <c r="BJ39" s="139">
        <v>84.126984126984127</v>
      </c>
      <c r="BK39" s="139">
        <v>80.952380952380963</v>
      </c>
    </row>
    <row r="40" spans="2:63">
      <c r="B40" t="s">
        <v>143</v>
      </c>
      <c r="C40" s="133" t="s">
        <v>401</v>
      </c>
      <c r="D40" s="120">
        <v>75</v>
      </c>
      <c r="E40" s="120">
        <v>75</v>
      </c>
      <c r="F40" s="120">
        <v>41.666666666666671</v>
      </c>
      <c r="G40" s="120">
        <v>41.666666666666671</v>
      </c>
      <c r="H40" s="120">
        <v>22.222222222222221</v>
      </c>
      <c r="I40" s="156">
        <v>36.111111111111107</v>
      </c>
      <c r="J40" s="120">
        <v>36.363636363636367</v>
      </c>
      <c r="K40" s="120">
        <v>27.27272727272727</v>
      </c>
      <c r="L40" s="120">
        <v>25</v>
      </c>
      <c r="M40" s="120">
        <v>42.857142857142847</v>
      </c>
      <c r="N40" s="120">
        <v>25.925925925925927</v>
      </c>
      <c r="O40" s="120">
        <v>34.259259259259252</v>
      </c>
      <c r="P40" s="156">
        <v>26.851851851851848</v>
      </c>
      <c r="Q40" s="120">
        <v>33.333333333333329</v>
      </c>
      <c r="R40" s="120">
        <v>36.363636363636367</v>
      </c>
      <c r="S40" s="120">
        <v>16.666666666666664</v>
      </c>
      <c r="T40" s="120">
        <v>25</v>
      </c>
      <c r="U40" s="120">
        <v>16.666666666666664</v>
      </c>
      <c r="V40" s="120">
        <v>0</v>
      </c>
      <c r="W40" s="120">
        <v>48.148148148148145</v>
      </c>
      <c r="X40" s="120">
        <v>20.37037037037037</v>
      </c>
      <c r="Y40" s="120">
        <v>11.111111111111111</v>
      </c>
      <c r="Z40" s="120">
        <v>77.777777777777771</v>
      </c>
      <c r="AA40" s="120">
        <v>41.666666666666664</v>
      </c>
      <c r="AB40" s="156">
        <v>33.333333333333329</v>
      </c>
      <c r="AC40" s="120">
        <v>50.151515151515156</v>
      </c>
      <c r="AD40" s="120">
        <v>45.606060606060609</v>
      </c>
      <c r="AE40" s="120">
        <v>30.555555555555554</v>
      </c>
      <c r="AF40" s="120">
        <v>29.166666666666664</v>
      </c>
      <c r="AG40" s="156">
        <v>64.81481481481481</v>
      </c>
      <c r="AH40" s="120">
        <v>8.3333333333333321</v>
      </c>
      <c r="AI40" s="120">
        <v>8.3333333333333321</v>
      </c>
      <c r="AJ40" s="120">
        <v>0</v>
      </c>
      <c r="AK40" s="120">
        <v>0</v>
      </c>
      <c r="AL40" s="156">
        <v>0</v>
      </c>
      <c r="AO40" s="138">
        <f t="shared" si="0"/>
        <v>43.333333333333329</v>
      </c>
      <c r="AP40" s="120">
        <v>75</v>
      </c>
      <c r="AQ40" s="120">
        <v>33.333333333333329</v>
      </c>
      <c r="AR40" s="120">
        <v>41.666666666666671</v>
      </c>
      <c r="AS40" s="120">
        <v>33.333333333333329</v>
      </c>
      <c r="AT40" s="120">
        <v>33.333333333333329</v>
      </c>
      <c r="AU40" s="141">
        <v>34.343434343434339</v>
      </c>
      <c r="AV40" s="141">
        <v>47.222222222222221</v>
      </c>
      <c r="AW40" s="141">
        <v>57.575757575757578</v>
      </c>
      <c r="AX40" s="141">
        <v>49.074074074074083</v>
      </c>
      <c r="AY40" s="141">
        <v>39.814814814814817</v>
      </c>
      <c r="AZ40" s="120">
        <v>63.636363636363633</v>
      </c>
      <c r="BA40" s="120">
        <v>33.333333333333329</v>
      </c>
      <c r="BB40" s="120">
        <v>45.454545454545453</v>
      </c>
      <c r="BC40" s="120">
        <v>41.666666666666671</v>
      </c>
      <c r="BD40" s="120">
        <v>66.666666666666657</v>
      </c>
      <c r="BE40" s="120">
        <v>37.962962962962962</v>
      </c>
      <c r="BF40" s="120">
        <v>13.888888888888889</v>
      </c>
      <c r="BG40" s="120">
        <v>32.407407407407405</v>
      </c>
      <c r="BH40" s="120">
        <v>32.407407407407405</v>
      </c>
      <c r="BI40" s="120">
        <v>72.222222222222214</v>
      </c>
      <c r="BJ40" s="120">
        <v>61.111111111111107</v>
      </c>
      <c r="BK40" s="120">
        <v>61.111111111111107</v>
      </c>
    </row>
    <row r="41" spans="2:63">
      <c r="B41" t="s">
        <v>143</v>
      </c>
      <c r="C41" s="133" t="s">
        <v>402</v>
      </c>
      <c r="D41" s="120">
        <v>75</v>
      </c>
      <c r="E41" s="120">
        <v>75</v>
      </c>
      <c r="F41" s="120">
        <v>58.333333333333336</v>
      </c>
      <c r="G41" s="120">
        <v>75</v>
      </c>
      <c r="H41" s="120">
        <v>41.666666666666664</v>
      </c>
      <c r="I41" s="156">
        <v>58.333333333333329</v>
      </c>
      <c r="J41" s="120">
        <v>25</v>
      </c>
      <c r="K41" s="120">
        <v>16.666666666666664</v>
      </c>
      <c r="L41" s="120">
        <v>50</v>
      </c>
      <c r="M41" s="120">
        <v>66.666666666666657</v>
      </c>
      <c r="N41" s="120">
        <v>41.666666666666664</v>
      </c>
      <c r="O41" s="120">
        <v>47.222222222222221</v>
      </c>
      <c r="P41" s="156">
        <v>39.81481481481481</v>
      </c>
      <c r="Q41" s="120">
        <v>80</v>
      </c>
      <c r="R41" s="120">
        <v>63.636363636363633</v>
      </c>
      <c r="S41" s="120">
        <v>33.333333333333329</v>
      </c>
      <c r="T41" s="120">
        <v>50</v>
      </c>
      <c r="U41" s="120">
        <v>50</v>
      </c>
      <c r="V41" s="120">
        <v>66.666666666666657</v>
      </c>
      <c r="W41" s="120">
        <v>60.185185185185183</v>
      </c>
      <c r="X41" s="120">
        <v>31.313131313131315</v>
      </c>
      <c r="Y41" s="120">
        <v>28.703703703703706</v>
      </c>
      <c r="Z41" s="120">
        <v>65.740740740740748</v>
      </c>
      <c r="AA41" s="120">
        <v>40.74074074074074</v>
      </c>
      <c r="AB41" s="156">
        <v>32.407407407407405</v>
      </c>
      <c r="AC41" s="120">
        <v>81.666666666666671</v>
      </c>
      <c r="AD41" s="120">
        <v>55.555555555555557</v>
      </c>
      <c r="AE41" s="120">
        <v>40.74074074074074</v>
      </c>
      <c r="AF41" s="120">
        <v>36.384680134680131</v>
      </c>
      <c r="AG41" s="156">
        <v>70.370370370370367</v>
      </c>
      <c r="AH41" s="120">
        <v>58.333333333333336</v>
      </c>
      <c r="AI41" s="120">
        <v>0</v>
      </c>
      <c r="AJ41" s="120">
        <v>16.666666666666664</v>
      </c>
      <c r="AK41" s="120">
        <v>25</v>
      </c>
      <c r="AL41" s="156">
        <v>25</v>
      </c>
      <c r="AO41" s="138">
        <f t="shared" si="0"/>
        <v>66.666666666666657</v>
      </c>
      <c r="AP41" s="120">
        <v>66.666666666666657</v>
      </c>
      <c r="AQ41" s="120">
        <v>66.666666666666657</v>
      </c>
      <c r="AR41" s="120">
        <v>50</v>
      </c>
      <c r="AS41" s="120">
        <v>66.666666666666657</v>
      </c>
      <c r="AT41" s="120">
        <v>83.333333333333343</v>
      </c>
      <c r="AU41" s="141">
        <v>59.259259259259252</v>
      </c>
      <c r="AV41" s="141">
        <v>39.81481481481481</v>
      </c>
      <c r="AW41" s="141">
        <v>37.962962962962962</v>
      </c>
      <c r="AX41" s="141">
        <v>37.037037037037031</v>
      </c>
      <c r="AY41" s="141">
        <v>48.148148148148145</v>
      </c>
      <c r="AZ41" s="120">
        <v>83.333333333333343</v>
      </c>
      <c r="BA41" s="120">
        <v>83.333333333333343</v>
      </c>
      <c r="BB41" s="120">
        <v>83.333333333333343</v>
      </c>
      <c r="BC41" s="120">
        <v>66.666666666666657</v>
      </c>
      <c r="BD41" s="120">
        <v>91.666666666666657</v>
      </c>
      <c r="BE41" s="120">
        <v>38.888888888888886</v>
      </c>
      <c r="BF41" s="120">
        <v>32.407407407407405</v>
      </c>
      <c r="BG41" s="120">
        <v>38.888888888888886</v>
      </c>
      <c r="BH41" s="120">
        <v>35.353535353535349</v>
      </c>
      <c r="BI41" s="120">
        <v>71.296296296296291</v>
      </c>
      <c r="BJ41" s="120">
        <v>70.370370370370367</v>
      </c>
      <c r="BK41" s="120">
        <v>69.444444444444443</v>
      </c>
    </row>
    <row r="42" spans="2:63">
      <c r="B42" t="s">
        <v>146</v>
      </c>
      <c r="C42" s="133" t="s">
        <v>401</v>
      </c>
      <c r="D42" s="120">
        <v>100</v>
      </c>
      <c r="E42" s="120">
        <v>55.555555555555557</v>
      </c>
      <c r="F42" s="120">
        <v>66.666666666666657</v>
      </c>
      <c r="G42" s="120">
        <v>33.333333333333329</v>
      </c>
      <c r="H42" s="120">
        <v>66.666666666666657</v>
      </c>
      <c r="I42" s="156">
        <v>77.777777777777771</v>
      </c>
      <c r="J42" s="120">
        <v>62.5</v>
      </c>
      <c r="K42" s="120">
        <v>71.428571428571431</v>
      </c>
      <c r="L42" s="120">
        <v>85.714285714285708</v>
      </c>
      <c r="M42" s="120">
        <v>64.33673469387756</v>
      </c>
      <c r="N42" s="120">
        <v>48.888888888888893</v>
      </c>
      <c r="O42" s="120">
        <v>48.888888888888893</v>
      </c>
      <c r="P42" s="156">
        <v>54.44444444444445</v>
      </c>
      <c r="Q42" s="120">
        <v>85.714285714285708</v>
      </c>
      <c r="R42" s="120">
        <v>100</v>
      </c>
      <c r="S42" s="120">
        <v>100</v>
      </c>
      <c r="T42" s="120">
        <v>71.428571428571431</v>
      </c>
      <c r="U42" s="120">
        <v>71.428571428571431</v>
      </c>
      <c r="V42" s="120">
        <v>75</v>
      </c>
      <c r="W42" s="120">
        <v>58.888888888888886</v>
      </c>
      <c r="X42" s="120">
        <v>37.777777777777779</v>
      </c>
      <c r="Y42" s="120">
        <v>32.222222222222221</v>
      </c>
      <c r="Z42" s="120">
        <v>75.555555555555557</v>
      </c>
      <c r="AA42" s="120">
        <v>36.666666666666664</v>
      </c>
      <c r="AB42" s="156">
        <v>51.111111111111107</v>
      </c>
      <c r="AC42" s="120">
        <v>74.476190476190467</v>
      </c>
      <c r="AD42" s="120">
        <v>79.277777777777786</v>
      </c>
      <c r="AE42" s="120">
        <v>60</v>
      </c>
      <c r="AF42" s="120">
        <v>30.555555555555557</v>
      </c>
      <c r="AG42" s="156">
        <v>81.481481481481481</v>
      </c>
      <c r="AH42" s="120">
        <v>50</v>
      </c>
      <c r="AI42" s="120">
        <v>20</v>
      </c>
      <c r="AJ42" s="120">
        <v>14.285714285714285</v>
      </c>
      <c r="AK42" s="120">
        <v>33.333333333333329</v>
      </c>
      <c r="AL42" s="156">
        <v>83.333333333333343</v>
      </c>
      <c r="AO42" s="138">
        <f t="shared" si="0"/>
        <v>63.404761904761905</v>
      </c>
      <c r="AP42" s="120">
        <v>87.5</v>
      </c>
      <c r="AQ42" s="120">
        <v>42.857142857142854</v>
      </c>
      <c r="AR42" s="120">
        <v>20</v>
      </c>
      <c r="AS42" s="120">
        <v>66.666666666666657</v>
      </c>
      <c r="AT42" s="120">
        <v>100</v>
      </c>
      <c r="AU42" s="141">
        <v>52.222222222222229</v>
      </c>
      <c r="AV42" s="141">
        <v>84.444444444444443</v>
      </c>
      <c r="AW42" s="141">
        <v>88.888888888888886</v>
      </c>
      <c r="AX42" s="141">
        <v>88.888888888888886</v>
      </c>
      <c r="AY42" s="141">
        <v>81.944444444444443</v>
      </c>
      <c r="AZ42" s="120">
        <v>100</v>
      </c>
      <c r="BA42" s="120">
        <v>60</v>
      </c>
      <c r="BB42" s="120">
        <v>60</v>
      </c>
      <c r="BC42" s="120">
        <v>66.666666666666657</v>
      </c>
      <c r="BD42" s="120">
        <v>85.714285714285708</v>
      </c>
      <c r="BE42" s="120">
        <v>31.111111111111107</v>
      </c>
      <c r="BF42" s="120">
        <v>17.777777777777779</v>
      </c>
      <c r="BG42" s="120">
        <v>22.222222222222221</v>
      </c>
      <c r="BH42" s="120">
        <v>51.111111111111107</v>
      </c>
      <c r="BI42" s="120">
        <v>79.999999999999986</v>
      </c>
      <c r="BJ42" s="120">
        <v>75.555555555555557</v>
      </c>
      <c r="BK42" s="120">
        <v>88.888888888888886</v>
      </c>
    </row>
    <row r="43" spans="2:63">
      <c r="B43" t="s">
        <v>146</v>
      </c>
      <c r="C43" s="133" t="s">
        <v>402</v>
      </c>
      <c r="D43" s="120">
        <v>75</v>
      </c>
      <c r="E43" s="120">
        <v>100</v>
      </c>
      <c r="F43" s="120">
        <v>66.666666666666657</v>
      </c>
      <c r="G43" s="120">
        <v>54.54545454545454</v>
      </c>
      <c r="H43" s="120">
        <v>58.585858585858581</v>
      </c>
      <c r="I43" s="156">
        <v>44.444444444444443</v>
      </c>
      <c r="J43" s="120">
        <v>45.454545454545453</v>
      </c>
      <c r="K43" s="120">
        <v>100</v>
      </c>
      <c r="L43" s="120">
        <v>90.909090909090907</v>
      </c>
      <c r="M43" s="120">
        <v>59.545454545454547</v>
      </c>
      <c r="N43" s="120">
        <v>42.592592592592588</v>
      </c>
      <c r="O43" s="120">
        <v>49.074074074074076</v>
      </c>
      <c r="P43" s="156">
        <v>43.518518518518519</v>
      </c>
      <c r="Q43" s="120">
        <v>91.666666666666657</v>
      </c>
      <c r="R43" s="120">
        <v>83.333333333333343</v>
      </c>
      <c r="S43" s="120">
        <v>91.666666666666657</v>
      </c>
      <c r="T43" s="120">
        <v>66.666666666666657</v>
      </c>
      <c r="U43" s="120">
        <v>66.666666666666657</v>
      </c>
      <c r="V43" s="120">
        <v>40</v>
      </c>
      <c r="W43" s="120">
        <v>53.703703703703695</v>
      </c>
      <c r="X43" s="120">
        <v>37.037037037037031</v>
      </c>
      <c r="Y43" s="120">
        <v>37.962962962962962</v>
      </c>
      <c r="Z43" s="120">
        <v>66.666666666666657</v>
      </c>
      <c r="AA43" s="120">
        <v>23.611111111111111</v>
      </c>
      <c r="AB43" s="156">
        <v>43.518518518518519</v>
      </c>
      <c r="AC43" s="120">
        <v>53.333333333333329</v>
      </c>
      <c r="AD43" s="120">
        <v>82.424242424242422</v>
      </c>
      <c r="AE43" s="120">
        <v>35.18518518518519</v>
      </c>
      <c r="AF43" s="120">
        <v>23.569023569023567</v>
      </c>
      <c r="AG43" s="156">
        <v>71.604938271604951</v>
      </c>
      <c r="AH43" s="120">
        <v>45.454545454545453</v>
      </c>
      <c r="AI43" s="120">
        <v>20</v>
      </c>
      <c r="AJ43" s="120">
        <v>30</v>
      </c>
      <c r="AK43" s="120">
        <v>40</v>
      </c>
      <c r="AL43" s="156">
        <v>50</v>
      </c>
      <c r="AO43" s="138">
        <f t="shared" si="0"/>
        <v>59.545454545454547</v>
      </c>
      <c r="AP43" s="120">
        <v>91.666666666666657</v>
      </c>
      <c r="AQ43" s="120">
        <v>45.454545454545453</v>
      </c>
      <c r="AR43" s="120">
        <v>58.333333333333336</v>
      </c>
      <c r="AS43" s="120">
        <v>27.27272727272727</v>
      </c>
      <c r="AT43" s="120">
        <v>75</v>
      </c>
      <c r="AU43" s="141">
        <v>22.222222222222221</v>
      </c>
      <c r="AV43" s="141">
        <v>9.0909090909090899</v>
      </c>
      <c r="AW43" s="141">
        <v>17.171717171717169</v>
      </c>
      <c r="AX43" s="141">
        <v>18.18181818181818</v>
      </c>
      <c r="AY43" s="141">
        <v>21.212121212121211</v>
      </c>
      <c r="AZ43" s="120">
        <v>66.666666666666657</v>
      </c>
      <c r="BA43" s="120">
        <v>33.333333333333329</v>
      </c>
      <c r="BB43" s="120">
        <v>41.666666666666671</v>
      </c>
      <c r="BC43" s="120">
        <v>50</v>
      </c>
      <c r="BD43" s="120">
        <v>75</v>
      </c>
      <c r="BE43" s="120">
        <v>23.148148148148149</v>
      </c>
      <c r="BF43" s="120">
        <v>12.96296296296296</v>
      </c>
      <c r="BG43" s="120">
        <v>20.202020202020204</v>
      </c>
      <c r="BH43" s="120">
        <v>37.962962962962962</v>
      </c>
      <c r="BI43" s="120">
        <v>75</v>
      </c>
      <c r="BJ43" s="120">
        <v>70.370370370370367</v>
      </c>
      <c r="BK43" s="120">
        <v>69.444444444444443</v>
      </c>
    </row>
    <row r="44" spans="2:63">
      <c r="B44" t="s">
        <v>147</v>
      </c>
      <c r="C44" s="133" t="s">
        <v>401</v>
      </c>
      <c r="D44" s="120">
        <v>80</v>
      </c>
      <c r="E44" s="120">
        <v>100</v>
      </c>
      <c r="F44" s="120">
        <v>72.727272727272734</v>
      </c>
      <c r="G44" s="120">
        <v>53.846153846153847</v>
      </c>
      <c r="H44" s="120">
        <v>73.737373737373744</v>
      </c>
      <c r="I44" s="156">
        <v>61.111111111111107</v>
      </c>
      <c r="J44" s="120">
        <v>28.571428571428569</v>
      </c>
      <c r="K44" s="120">
        <v>55.555555555555557</v>
      </c>
      <c r="L44" s="120">
        <v>100</v>
      </c>
      <c r="M44" s="120">
        <v>77.077922077922082</v>
      </c>
      <c r="N44" s="120">
        <v>63.63636363636364</v>
      </c>
      <c r="O44" s="120">
        <v>70.707070707070699</v>
      </c>
      <c r="P44" s="156">
        <v>60.606060606060602</v>
      </c>
      <c r="Q44" s="120">
        <v>55.555555555555557</v>
      </c>
      <c r="R44" s="120">
        <v>71.428571428571431</v>
      </c>
      <c r="S44" s="120">
        <v>90.909090909090907</v>
      </c>
      <c r="T44" s="120">
        <v>22.222222222222221</v>
      </c>
      <c r="U44" s="120">
        <v>50</v>
      </c>
      <c r="V44" s="120">
        <v>40</v>
      </c>
      <c r="W44" s="120">
        <v>68.376068376068375</v>
      </c>
      <c r="X44" s="120">
        <v>52.777777777777779</v>
      </c>
      <c r="Y44" s="120">
        <v>55.555555555555557</v>
      </c>
      <c r="Z44" s="120">
        <v>94.01709401709401</v>
      </c>
      <c r="AA44" s="120">
        <v>85.470085470085465</v>
      </c>
      <c r="AB44" s="156">
        <v>35.353535353535349</v>
      </c>
      <c r="AC44" s="120">
        <v>66.269841269841265</v>
      </c>
      <c r="AD44" s="120">
        <v>61.535353535353536</v>
      </c>
      <c r="AE44" s="120">
        <v>57.575757575757571</v>
      </c>
      <c r="AF44" s="120">
        <v>45.54843304843304</v>
      </c>
      <c r="AG44" s="156">
        <v>74.074074074074076</v>
      </c>
      <c r="AH44" s="120">
        <v>66.666666666666657</v>
      </c>
      <c r="AI44" s="120">
        <v>16.666666666666664</v>
      </c>
      <c r="AJ44" s="120">
        <v>50</v>
      </c>
      <c r="AK44" s="120">
        <v>25</v>
      </c>
      <c r="AL44" s="156">
        <v>44.444444444444443</v>
      </c>
      <c r="AO44" s="138">
        <f t="shared" si="0"/>
        <v>73.909090909090907</v>
      </c>
      <c r="AP44" s="120">
        <v>81.818181818181827</v>
      </c>
      <c r="AQ44" s="120">
        <v>72.727272727272734</v>
      </c>
      <c r="AR44" s="120">
        <v>66.666666666666657</v>
      </c>
      <c r="AS44" s="120">
        <v>90</v>
      </c>
      <c r="AT44" s="120">
        <v>58.333333333333336</v>
      </c>
      <c r="AU44" s="141">
        <v>60.606060606060602</v>
      </c>
      <c r="AV44" s="141">
        <v>71.717171717171723</v>
      </c>
      <c r="AW44" s="141">
        <v>62.222222222222214</v>
      </c>
      <c r="AX44" s="141">
        <v>60.606060606060602</v>
      </c>
      <c r="AY44" s="141">
        <v>52.525252525252533</v>
      </c>
      <c r="AZ44" s="120">
        <v>71.428571428571431</v>
      </c>
      <c r="BA44" s="120">
        <v>57.142857142857139</v>
      </c>
      <c r="BB44" s="120">
        <v>50</v>
      </c>
      <c r="BC44" s="120">
        <v>75</v>
      </c>
      <c r="BD44" s="120">
        <v>77.777777777777786</v>
      </c>
      <c r="BE44" s="120">
        <v>62.393162393162385</v>
      </c>
      <c r="BF44" s="120">
        <v>37.962962962962962</v>
      </c>
      <c r="BG44" s="120">
        <v>62.393162393162385</v>
      </c>
      <c r="BH44" s="120">
        <v>19.444444444444443</v>
      </c>
      <c r="BI44" s="120">
        <v>70.940170940170944</v>
      </c>
      <c r="BJ44" s="120">
        <v>71.794871794871796</v>
      </c>
      <c r="BK44" s="120">
        <v>79.487179487179475</v>
      </c>
    </row>
    <row r="45" spans="2:63">
      <c r="B45" t="s">
        <v>147</v>
      </c>
      <c r="C45" s="133" t="s">
        <v>402</v>
      </c>
      <c r="D45" s="120">
        <v>33.333333333333329</v>
      </c>
      <c r="E45" s="120">
        <v>90.909090909090907</v>
      </c>
      <c r="F45" s="120">
        <v>72.727272727272734</v>
      </c>
      <c r="G45" s="120">
        <v>45.454545454545453</v>
      </c>
      <c r="H45" s="120">
        <v>25.925925925925927</v>
      </c>
      <c r="I45" s="156">
        <v>50.925925925925924</v>
      </c>
      <c r="J45" s="120">
        <v>27.27272727272727</v>
      </c>
      <c r="K45" s="120">
        <v>50</v>
      </c>
      <c r="L45" s="120">
        <v>66.666666666666657</v>
      </c>
      <c r="M45" s="120">
        <v>65</v>
      </c>
      <c r="N45" s="120">
        <v>61.111111111111107</v>
      </c>
      <c r="O45" s="120">
        <v>62.037037037037031</v>
      </c>
      <c r="P45" s="156">
        <v>59.259259259259252</v>
      </c>
      <c r="Q45" s="120">
        <v>100</v>
      </c>
      <c r="R45" s="120">
        <v>75</v>
      </c>
      <c r="S45" s="120">
        <v>83.333333333333343</v>
      </c>
      <c r="T45" s="120">
        <v>16.666666666666664</v>
      </c>
      <c r="U45" s="120">
        <v>66.666666666666657</v>
      </c>
      <c r="V45" s="120">
        <v>58.333333333333336</v>
      </c>
      <c r="W45" s="120">
        <v>62.037037037037031</v>
      </c>
      <c r="X45" s="120">
        <v>58.333333333333329</v>
      </c>
      <c r="Y45" s="120">
        <v>44.444444444444443</v>
      </c>
      <c r="Z45" s="120">
        <v>87.962962962962948</v>
      </c>
      <c r="AA45" s="120">
        <v>86.111111111111114</v>
      </c>
      <c r="AB45" s="156">
        <v>73.148148148148138</v>
      </c>
      <c r="AC45" s="120">
        <v>85</v>
      </c>
      <c r="AD45" s="120">
        <v>80.404040404040401</v>
      </c>
      <c r="AE45" s="120">
        <v>32.222222222222221</v>
      </c>
      <c r="AF45" s="120">
        <v>59.027777777777771</v>
      </c>
      <c r="AG45" s="156">
        <v>86.419753086419746</v>
      </c>
      <c r="AH45" s="120">
        <v>75</v>
      </c>
      <c r="AI45" s="120">
        <v>33.333333333333329</v>
      </c>
      <c r="AJ45" s="120">
        <v>45.454545454545453</v>
      </c>
      <c r="AK45" s="120">
        <v>41.666666666666671</v>
      </c>
      <c r="AL45" s="156">
        <v>75</v>
      </c>
      <c r="AO45" s="138">
        <f t="shared" si="0"/>
        <v>65</v>
      </c>
      <c r="AP45" s="120">
        <v>75</v>
      </c>
      <c r="AQ45" s="120">
        <v>58.333333333333336</v>
      </c>
      <c r="AR45" s="120">
        <v>25</v>
      </c>
      <c r="AS45" s="120">
        <v>83.333333333333343</v>
      </c>
      <c r="AT45" s="120">
        <v>83.333333333333343</v>
      </c>
      <c r="AU45" s="141">
        <v>16.161616161616163</v>
      </c>
      <c r="AV45" s="141">
        <v>18.18181818181818</v>
      </c>
      <c r="AW45" s="141">
        <v>21.212121212121211</v>
      </c>
      <c r="AX45" s="141">
        <v>22.222222222222221</v>
      </c>
      <c r="AY45" s="141">
        <v>20.202020202020204</v>
      </c>
      <c r="AZ45" s="120">
        <v>100</v>
      </c>
      <c r="BA45" s="120">
        <v>100</v>
      </c>
      <c r="BB45" s="120">
        <v>25</v>
      </c>
      <c r="BC45" s="120">
        <v>100</v>
      </c>
      <c r="BD45" s="120">
        <v>100</v>
      </c>
      <c r="BE45" s="120">
        <v>66.666666666666657</v>
      </c>
      <c r="BF45" s="120">
        <v>38.888888888888886</v>
      </c>
      <c r="BG45" s="120">
        <v>74.074074074074076</v>
      </c>
      <c r="BH45" s="120">
        <v>56.481481481481474</v>
      </c>
      <c r="BI45" s="120">
        <v>86.111111111111114</v>
      </c>
      <c r="BJ45" s="120">
        <v>87.962962962962948</v>
      </c>
      <c r="BK45" s="120">
        <v>85.185185185185176</v>
      </c>
    </row>
    <row r="46" spans="2:63">
      <c r="B46" t="s">
        <v>148</v>
      </c>
      <c r="C46" s="133" t="s">
        <v>401</v>
      </c>
      <c r="D46" s="120">
        <v>100</v>
      </c>
      <c r="E46" s="120">
        <v>70</v>
      </c>
      <c r="F46" s="120">
        <v>70</v>
      </c>
      <c r="G46" s="120">
        <v>40</v>
      </c>
      <c r="H46" s="120">
        <v>77.777777777777771</v>
      </c>
      <c r="I46" s="156">
        <v>54.44444444444445</v>
      </c>
      <c r="J46" s="120">
        <v>33.333333333333329</v>
      </c>
      <c r="K46" s="120">
        <v>50</v>
      </c>
      <c r="L46" s="120">
        <v>60</v>
      </c>
      <c r="M46" s="120">
        <v>65.759637188208615</v>
      </c>
      <c r="N46" s="120">
        <v>53.086419753086417</v>
      </c>
      <c r="O46" s="120">
        <v>57.777777777777779</v>
      </c>
      <c r="P46" s="156">
        <v>50</v>
      </c>
      <c r="Q46" s="120">
        <v>55.555555555555557</v>
      </c>
      <c r="R46" s="120">
        <v>44.444444444444443</v>
      </c>
      <c r="S46" s="120" t="s">
        <v>114</v>
      </c>
      <c r="T46" s="120">
        <v>25</v>
      </c>
      <c r="U46" s="120">
        <v>44.444444444444443</v>
      </c>
      <c r="V46" s="120">
        <v>25</v>
      </c>
      <c r="W46" s="120">
        <v>52.222222222222221</v>
      </c>
      <c r="X46" s="120">
        <v>51.111111111111107</v>
      </c>
      <c r="Y46" s="120">
        <v>50</v>
      </c>
      <c r="Z46" s="120">
        <v>84.126984126984127</v>
      </c>
      <c r="AA46" s="120">
        <v>67.901234567901227</v>
      </c>
      <c r="AB46" s="156">
        <v>3.7037037037037028</v>
      </c>
      <c r="AC46" s="120">
        <v>82.38095238095238</v>
      </c>
      <c r="AD46" s="120">
        <v>62.666666666666664</v>
      </c>
      <c r="AE46" s="120">
        <v>55.555555555555557</v>
      </c>
      <c r="AF46" s="120">
        <v>51.697530864197525</v>
      </c>
      <c r="AG46" s="156">
        <v>53.333333333333336</v>
      </c>
      <c r="AH46" s="120">
        <v>40</v>
      </c>
      <c r="AI46" s="120" t="s">
        <v>114</v>
      </c>
      <c r="AJ46" s="120">
        <v>55.555555555555557</v>
      </c>
      <c r="AK46" s="120">
        <v>28.571428571428569</v>
      </c>
      <c r="AL46" s="156">
        <v>62.5</v>
      </c>
      <c r="AO46" s="138">
        <f t="shared" si="0"/>
        <v>63.174603174603178</v>
      </c>
      <c r="AP46" s="120">
        <v>55.555555555555557</v>
      </c>
      <c r="AQ46" s="120">
        <v>44.444444444444443</v>
      </c>
      <c r="AR46" s="120">
        <v>71.428571428571431</v>
      </c>
      <c r="AS46" s="120">
        <v>66.666666666666657</v>
      </c>
      <c r="AT46" s="120">
        <v>77.777777777777786</v>
      </c>
      <c r="AU46" s="141">
        <v>64.444444444444443</v>
      </c>
      <c r="AV46" s="141">
        <v>47.777777777777771</v>
      </c>
      <c r="AW46" s="141">
        <v>62.222222222222214</v>
      </c>
      <c r="AX46" s="141">
        <v>81.111111111111114</v>
      </c>
      <c r="AY46" s="141">
        <v>57.777777777777779</v>
      </c>
      <c r="AZ46" s="120">
        <v>85.714285714285708</v>
      </c>
      <c r="BA46" s="120">
        <v>83.333333333333343</v>
      </c>
      <c r="BB46" s="120">
        <v>71.428571428571431</v>
      </c>
      <c r="BC46" s="120">
        <v>85.714285714285708</v>
      </c>
      <c r="BD46" s="120">
        <v>85.714285714285708</v>
      </c>
      <c r="BE46" s="120">
        <v>83.333333333333329</v>
      </c>
      <c r="BF46" s="120">
        <v>61.111111111111107</v>
      </c>
      <c r="BG46" s="120">
        <v>61.111111111111107</v>
      </c>
      <c r="BH46" s="120">
        <v>1.2345679012345685</v>
      </c>
      <c r="BI46" s="120">
        <v>84.444444444444443</v>
      </c>
      <c r="BJ46" s="120">
        <v>61.111111111111107</v>
      </c>
      <c r="BK46" s="120">
        <v>14.444444444444441</v>
      </c>
    </row>
    <row r="47" spans="2:63">
      <c r="B47" t="s">
        <v>148</v>
      </c>
      <c r="C47" s="133" t="s">
        <v>402</v>
      </c>
      <c r="D47" s="120">
        <v>91.666666666666657</v>
      </c>
      <c r="E47" s="120">
        <v>75</v>
      </c>
      <c r="F47" s="120">
        <v>72.727272727272734</v>
      </c>
      <c r="G47" s="120">
        <v>81.818181818181827</v>
      </c>
      <c r="H47" s="120">
        <v>83.333333333333329</v>
      </c>
      <c r="I47" s="156">
        <v>80.808080808080817</v>
      </c>
      <c r="J47" s="120">
        <v>50</v>
      </c>
      <c r="K47" s="120">
        <v>91.666666666666657</v>
      </c>
      <c r="L47" s="120">
        <v>58.333333333333336</v>
      </c>
      <c r="M47" s="120">
        <v>52.272727272727273</v>
      </c>
      <c r="N47" s="120">
        <v>52.777777777777779</v>
      </c>
      <c r="O47" s="120">
        <v>61.111111111111107</v>
      </c>
      <c r="P47" s="156">
        <v>51.851851851851855</v>
      </c>
      <c r="Q47" s="120">
        <v>100</v>
      </c>
      <c r="R47" s="120">
        <v>81.818181818181827</v>
      </c>
      <c r="S47" s="120">
        <v>90.909090909090907</v>
      </c>
      <c r="T47" s="120">
        <v>36.363636363636367</v>
      </c>
      <c r="U47" s="120">
        <v>90.909090909090907</v>
      </c>
      <c r="V47" s="120">
        <v>45.454545454545453</v>
      </c>
      <c r="W47" s="120">
        <v>57.407407407407412</v>
      </c>
      <c r="X47" s="120">
        <v>62.962962962962962</v>
      </c>
      <c r="Y47" s="120">
        <v>50</v>
      </c>
      <c r="Z47" s="120">
        <v>77.777777777777771</v>
      </c>
      <c r="AA47" s="120">
        <v>66.666666666666657</v>
      </c>
      <c r="AB47" s="156">
        <v>9.7222222222222214</v>
      </c>
      <c r="AC47" s="120">
        <v>50</v>
      </c>
      <c r="AD47" s="120">
        <v>69.777777777777771</v>
      </c>
      <c r="AE47" s="120">
        <v>57.575757575757571</v>
      </c>
      <c r="AF47" s="120">
        <v>60.51136363636364</v>
      </c>
      <c r="AG47" s="156">
        <v>71.380471380471377</v>
      </c>
      <c r="AH47" s="120">
        <v>90.909090909090907</v>
      </c>
      <c r="AI47" s="120">
        <v>30</v>
      </c>
      <c r="AJ47" s="120">
        <v>40</v>
      </c>
      <c r="AK47" s="120">
        <v>50</v>
      </c>
      <c r="AL47" s="156">
        <v>60</v>
      </c>
      <c r="AO47" s="138">
        <f t="shared" si="0"/>
        <v>52.272727272727273</v>
      </c>
      <c r="AP47" s="120">
        <v>50</v>
      </c>
      <c r="AQ47" s="120">
        <v>45.454545454545453</v>
      </c>
      <c r="AR47" s="120">
        <v>45.454545454545453</v>
      </c>
      <c r="AS47" s="120">
        <v>45.454545454545453</v>
      </c>
      <c r="AT47" s="120">
        <v>75</v>
      </c>
      <c r="AU47" s="141">
        <v>32.222222222222221</v>
      </c>
      <c r="AV47" s="141">
        <v>41.111111111111114</v>
      </c>
      <c r="AW47" s="141">
        <v>22.222222222222221</v>
      </c>
      <c r="AX47" s="141">
        <v>24.444444444444446</v>
      </c>
      <c r="AY47" s="141">
        <v>31.111111111111107</v>
      </c>
      <c r="AZ47" s="120">
        <v>50</v>
      </c>
      <c r="BA47" s="120">
        <v>40</v>
      </c>
      <c r="BB47" s="120">
        <v>60</v>
      </c>
      <c r="BC47" s="120">
        <v>20</v>
      </c>
      <c r="BD47" s="120">
        <v>80</v>
      </c>
      <c r="BE47" s="120">
        <v>84.848484848484844</v>
      </c>
      <c r="BF47" s="120">
        <v>64.646464646464651</v>
      </c>
      <c r="BG47" s="120">
        <v>82.828282828282838</v>
      </c>
      <c r="BH47" s="120">
        <v>9.7222222222222214</v>
      </c>
      <c r="BI47" s="120">
        <v>89.89898989898991</v>
      </c>
      <c r="BJ47" s="120">
        <v>86.868686868686865</v>
      </c>
      <c r="BK47" s="120">
        <v>37.37373737373737</v>
      </c>
    </row>
    <row r="48" spans="2:63">
      <c r="B48" t="s">
        <v>150</v>
      </c>
      <c r="C48" s="133" t="s">
        <v>401</v>
      </c>
      <c r="D48" s="120">
        <v>88.888888888888886</v>
      </c>
      <c r="E48" s="120">
        <v>77.777777777777786</v>
      </c>
      <c r="F48" s="120">
        <v>75</v>
      </c>
      <c r="G48" s="120">
        <v>22.222222222222221</v>
      </c>
      <c r="H48" s="120">
        <v>15.555555555555554</v>
      </c>
      <c r="I48" s="156">
        <v>38.888888888888886</v>
      </c>
      <c r="J48" s="120">
        <v>0</v>
      </c>
      <c r="K48" s="120">
        <v>33.333333333333329</v>
      </c>
      <c r="L48" s="120">
        <v>55.555555555555557</v>
      </c>
      <c r="M48" s="120">
        <v>15.873015873015872</v>
      </c>
      <c r="N48" s="120">
        <v>57.777777777777779</v>
      </c>
      <c r="O48" s="120">
        <v>54.44444444444445</v>
      </c>
      <c r="P48" s="156">
        <v>54.44444444444445</v>
      </c>
      <c r="Q48" s="120">
        <v>28.571428571428569</v>
      </c>
      <c r="R48" s="120">
        <v>71.428571428571431</v>
      </c>
      <c r="S48" s="120">
        <v>100</v>
      </c>
      <c r="T48" s="120">
        <v>11.111111111111111</v>
      </c>
      <c r="U48" s="120">
        <v>0</v>
      </c>
      <c r="V48" s="120">
        <v>14.285714285714285</v>
      </c>
      <c r="W48" s="120">
        <v>62.222222222222214</v>
      </c>
      <c r="X48" s="120">
        <v>47.777777777777771</v>
      </c>
      <c r="Y48" s="120">
        <v>50</v>
      </c>
      <c r="Z48" s="120">
        <v>90.123456790123456</v>
      </c>
      <c r="AA48" s="120">
        <v>75.555555555555557</v>
      </c>
      <c r="AB48" s="156">
        <v>17.777777777777779</v>
      </c>
      <c r="AC48" s="120">
        <v>6.6666666666666661</v>
      </c>
      <c r="AD48" s="120">
        <v>68.480599647266317</v>
      </c>
      <c r="AE48" s="120">
        <v>13.333333333333336</v>
      </c>
      <c r="AF48" s="120">
        <v>31.388888888888886</v>
      </c>
      <c r="AG48" s="156">
        <v>72.222222222222214</v>
      </c>
      <c r="AH48" s="120">
        <v>37.5</v>
      </c>
      <c r="AI48" s="120">
        <v>42.857142857142854</v>
      </c>
      <c r="AJ48" s="120">
        <v>11.111111111111111</v>
      </c>
      <c r="AK48" s="120">
        <v>12.5</v>
      </c>
      <c r="AL48" s="156">
        <v>33.333333333333329</v>
      </c>
      <c r="AO48" s="138">
        <f t="shared" si="0"/>
        <v>15.555555555555554</v>
      </c>
      <c r="AP48" s="120">
        <v>33.333333333333329</v>
      </c>
      <c r="AQ48" s="120">
        <v>0</v>
      </c>
      <c r="AR48" s="120">
        <v>0</v>
      </c>
      <c r="AS48" s="120">
        <v>33.333333333333329</v>
      </c>
      <c r="AT48" s="120">
        <v>11.111111111111111</v>
      </c>
      <c r="AU48" s="141">
        <v>63.888888888888893</v>
      </c>
      <c r="AV48" s="141">
        <v>39.999999999999993</v>
      </c>
      <c r="AW48" s="141">
        <v>95.833333333333329</v>
      </c>
      <c r="AX48" s="141">
        <v>83.950617283950621</v>
      </c>
      <c r="AY48" s="141">
        <v>58.730158730158728</v>
      </c>
      <c r="AZ48" s="120">
        <v>0</v>
      </c>
      <c r="BA48" s="120">
        <v>0</v>
      </c>
      <c r="BB48" s="120">
        <v>11.111111111111111</v>
      </c>
      <c r="BC48" s="120">
        <v>11.111111111111111</v>
      </c>
      <c r="BD48" s="120">
        <v>11.111111111111111</v>
      </c>
      <c r="BE48" s="120">
        <v>38.888888888888886</v>
      </c>
      <c r="BF48" s="120">
        <v>9.9999999999999982</v>
      </c>
      <c r="BG48" s="120">
        <v>67.777777777777771</v>
      </c>
      <c r="BH48" s="120">
        <v>8.8888888888888893</v>
      </c>
      <c r="BI48" s="120">
        <v>68.888888888888886</v>
      </c>
      <c r="BJ48" s="120">
        <v>77.777777777777771</v>
      </c>
      <c r="BK48" s="120">
        <v>70</v>
      </c>
    </row>
    <row r="49" spans="2:63">
      <c r="B49" t="s">
        <v>150</v>
      </c>
      <c r="C49" s="133" t="s">
        <v>402</v>
      </c>
      <c r="D49" s="120">
        <v>100</v>
      </c>
      <c r="E49" s="120">
        <v>90.909090909090907</v>
      </c>
      <c r="F49" s="120">
        <v>80</v>
      </c>
      <c r="G49" s="120">
        <v>90</v>
      </c>
      <c r="H49" s="120">
        <v>64.444444444444443</v>
      </c>
      <c r="I49" s="156">
        <v>71.111111111111114</v>
      </c>
      <c r="J49" s="120">
        <v>9.0909090909090917</v>
      </c>
      <c r="K49" s="120">
        <v>72.727272727272734</v>
      </c>
      <c r="L49" s="120">
        <v>70</v>
      </c>
      <c r="M49" s="120">
        <v>44.121212121212125</v>
      </c>
      <c r="N49" s="120">
        <v>43.333333333333336</v>
      </c>
      <c r="O49" s="120">
        <v>43.333333333333336</v>
      </c>
      <c r="P49" s="156">
        <v>51.851851851851855</v>
      </c>
      <c r="Q49" s="120">
        <v>70</v>
      </c>
      <c r="R49" s="120">
        <v>80</v>
      </c>
      <c r="S49" s="120">
        <v>70</v>
      </c>
      <c r="T49" s="120">
        <v>70</v>
      </c>
      <c r="U49" s="120">
        <v>42.857142857142854</v>
      </c>
      <c r="V49" s="120">
        <v>25</v>
      </c>
      <c r="W49" s="120">
        <v>55.555555555555557</v>
      </c>
      <c r="X49" s="120">
        <v>48.148148148148145</v>
      </c>
      <c r="Y49" s="120">
        <v>52.222222222222221</v>
      </c>
      <c r="Z49" s="120">
        <v>54.320987654320987</v>
      </c>
      <c r="AA49" s="120">
        <v>69.696969696969688</v>
      </c>
      <c r="AB49" s="156">
        <v>46.913580246913583</v>
      </c>
      <c r="AC49" s="120">
        <v>52.525252525252519</v>
      </c>
      <c r="AD49" s="120">
        <v>80.738496071829402</v>
      </c>
      <c r="AE49" s="120">
        <v>49.074074074074076</v>
      </c>
      <c r="AF49" s="120">
        <v>44.189113355780016</v>
      </c>
      <c r="AG49" s="156">
        <v>66.049382716049379</v>
      </c>
      <c r="AH49" s="120">
        <v>30</v>
      </c>
      <c r="AI49" s="120">
        <v>72.727272727272734</v>
      </c>
      <c r="AJ49" s="120">
        <v>66.666666666666657</v>
      </c>
      <c r="AK49" s="120">
        <v>50</v>
      </c>
      <c r="AL49" s="156">
        <v>63.636363636363633</v>
      </c>
      <c r="AO49" s="138">
        <f t="shared" si="0"/>
        <v>44.121212121212125</v>
      </c>
      <c r="AP49" s="120">
        <v>27.27272727272727</v>
      </c>
      <c r="AQ49" s="120">
        <v>22.222222222222221</v>
      </c>
      <c r="AR49" s="120">
        <v>60</v>
      </c>
      <c r="AS49" s="120">
        <v>55.555555555555557</v>
      </c>
      <c r="AT49" s="120">
        <v>55.555555555555557</v>
      </c>
      <c r="AU49" s="141">
        <v>17.171717171717169</v>
      </c>
      <c r="AV49" s="141">
        <v>7.7777777777777768</v>
      </c>
      <c r="AW49" s="141">
        <v>11.111111111111111</v>
      </c>
      <c r="AX49" s="141">
        <v>24.691358024691358</v>
      </c>
      <c r="AY49" s="141">
        <v>35.555555555555557</v>
      </c>
      <c r="AZ49" s="120">
        <v>54.54545454545454</v>
      </c>
      <c r="BA49" s="120">
        <v>54.54545454545454</v>
      </c>
      <c r="BB49" s="120">
        <v>45.454545454545453</v>
      </c>
      <c r="BC49" s="120">
        <v>44.444444444444443</v>
      </c>
      <c r="BD49" s="120">
        <v>63.636363636363633</v>
      </c>
      <c r="BE49" s="120">
        <v>44.444444444444443</v>
      </c>
      <c r="BF49" s="120">
        <v>26.262626262626263</v>
      </c>
      <c r="BG49" s="120">
        <v>56.666666666666657</v>
      </c>
      <c r="BH49" s="120">
        <v>49.382716049382715</v>
      </c>
      <c r="BI49" s="120">
        <v>62.037037037037031</v>
      </c>
      <c r="BJ49" s="120">
        <v>73.148148148148138</v>
      </c>
      <c r="BK49" s="120">
        <v>62.962962962962962</v>
      </c>
    </row>
    <row r="50" spans="2:63">
      <c r="B50" t="s">
        <v>151</v>
      </c>
      <c r="C50" s="133" t="s">
        <v>401</v>
      </c>
      <c r="D50" s="120">
        <v>100</v>
      </c>
      <c r="E50" s="120">
        <v>100</v>
      </c>
      <c r="F50" s="120">
        <v>60</v>
      </c>
      <c r="G50" s="120">
        <v>40</v>
      </c>
      <c r="H50" s="120">
        <v>71.428571428571431</v>
      </c>
      <c r="I50" s="156">
        <v>81.746031746031747</v>
      </c>
      <c r="J50" s="120">
        <v>28.571428571428569</v>
      </c>
      <c r="K50" s="120">
        <v>75</v>
      </c>
      <c r="L50" s="120">
        <v>70</v>
      </c>
      <c r="M50" s="120">
        <v>70.670995670995666</v>
      </c>
      <c r="N50" s="120">
        <v>74.747474747474755</v>
      </c>
      <c r="O50" s="120">
        <v>75</v>
      </c>
      <c r="P50" s="156">
        <v>72.727272727272734</v>
      </c>
      <c r="Q50" s="120">
        <v>85.714285714285708</v>
      </c>
      <c r="R50" s="120">
        <v>62.5</v>
      </c>
      <c r="S50" s="120">
        <v>85.714285714285708</v>
      </c>
      <c r="T50" s="120">
        <v>20</v>
      </c>
      <c r="U50" s="120">
        <v>50</v>
      </c>
      <c r="V50" s="120">
        <v>25</v>
      </c>
      <c r="W50" s="120">
        <v>66.666666666666657</v>
      </c>
      <c r="X50" s="120">
        <v>64.646464646464651</v>
      </c>
      <c r="Y50" s="120">
        <v>61.111111111111107</v>
      </c>
      <c r="Z50" s="120">
        <v>89.89898989898991</v>
      </c>
      <c r="AA50" s="120">
        <v>63.63636363636364</v>
      </c>
      <c r="AB50" s="156">
        <v>41.111111111111114</v>
      </c>
      <c r="AC50" s="120">
        <v>81.611111111111114</v>
      </c>
      <c r="AD50" s="120">
        <v>63.847510514177188</v>
      </c>
      <c r="AE50" s="120">
        <v>56.410256410256402</v>
      </c>
      <c r="AF50" s="120">
        <v>45.484654234654236</v>
      </c>
      <c r="AG50" s="156">
        <v>83.212589879256541</v>
      </c>
      <c r="AH50" s="120">
        <v>60</v>
      </c>
      <c r="AI50" s="120">
        <v>66.666666666666657</v>
      </c>
      <c r="AJ50" s="120">
        <v>50</v>
      </c>
      <c r="AK50" s="120">
        <v>44.444444444444443</v>
      </c>
      <c r="AL50" s="156">
        <v>28.571428571428569</v>
      </c>
      <c r="AO50" s="138">
        <f t="shared" si="0"/>
        <v>67.27272727272728</v>
      </c>
      <c r="AP50" s="120">
        <v>100</v>
      </c>
      <c r="AQ50" s="120">
        <v>83.333333333333343</v>
      </c>
      <c r="AR50" s="120">
        <v>66.666666666666657</v>
      </c>
      <c r="AS50" s="120">
        <v>36.363636363636367</v>
      </c>
      <c r="AT50" s="120">
        <v>50</v>
      </c>
      <c r="AU50" s="141">
        <v>52.380952380952387</v>
      </c>
      <c r="AV50" s="141">
        <v>78.632478632478637</v>
      </c>
      <c r="AW50" s="141">
        <v>72.649572649572647</v>
      </c>
      <c r="AX50" s="141">
        <v>61.728395061728392</v>
      </c>
      <c r="AY50" s="141">
        <v>53.846153846153847</v>
      </c>
      <c r="AZ50" s="120">
        <v>90</v>
      </c>
      <c r="BA50" s="120">
        <v>88.888888888888886</v>
      </c>
      <c r="BB50" s="120">
        <v>66.666666666666657</v>
      </c>
      <c r="BC50" s="120">
        <v>62.5</v>
      </c>
      <c r="BD50" s="120">
        <v>100</v>
      </c>
      <c r="BE50" s="120">
        <v>58.333333333333329</v>
      </c>
      <c r="BF50" s="120">
        <v>32.323232323232325</v>
      </c>
      <c r="BG50" s="120">
        <v>51.282051282051277</v>
      </c>
      <c r="BH50" s="120">
        <v>39.999999999999993</v>
      </c>
      <c r="BI50" s="120">
        <v>87.301587301587304</v>
      </c>
      <c r="BJ50" s="120">
        <v>83.703703703703695</v>
      </c>
      <c r="BK50" s="120">
        <v>78.632478632478623</v>
      </c>
    </row>
    <row r="51" spans="2:63">
      <c r="B51" t="s">
        <v>151</v>
      </c>
      <c r="C51" s="133" t="s">
        <v>402</v>
      </c>
      <c r="D51" s="120">
        <v>100</v>
      </c>
      <c r="E51" s="120">
        <v>100</v>
      </c>
      <c r="F51" s="120">
        <v>92.857142857142861</v>
      </c>
      <c r="G51" s="120">
        <v>100</v>
      </c>
      <c r="H51" s="120">
        <v>82.051282051282058</v>
      </c>
      <c r="I51" s="156">
        <v>73.80952380952381</v>
      </c>
      <c r="J51" s="120">
        <v>53.846153846153847</v>
      </c>
      <c r="K51" s="120">
        <v>93.333333333333329</v>
      </c>
      <c r="L51" s="120">
        <v>92.857142857142861</v>
      </c>
      <c r="M51" s="120" t="s">
        <v>114</v>
      </c>
      <c r="N51" s="120">
        <v>65.925925925925924</v>
      </c>
      <c r="O51" s="120">
        <v>61.111111111111107</v>
      </c>
      <c r="P51" s="156">
        <v>62.698412698412703</v>
      </c>
      <c r="Q51" s="120">
        <v>100</v>
      </c>
      <c r="R51" s="120">
        <v>81.818181818181827</v>
      </c>
      <c r="S51" s="120">
        <v>71.428571428571431</v>
      </c>
      <c r="T51" s="120">
        <v>45.454545454545453</v>
      </c>
      <c r="U51" s="120">
        <v>66.666666666666657</v>
      </c>
      <c r="V51" s="120">
        <v>23.076923076923077</v>
      </c>
      <c r="W51" s="120">
        <v>65.185185185185176</v>
      </c>
      <c r="X51" s="120">
        <v>57.777777777777779</v>
      </c>
      <c r="Y51" s="120">
        <v>52.592592592592588</v>
      </c>
      <c r="Z51" s="120">
        <v>75.213675213675216</v>
      </c>
      <c r="AA51" s="120">
        <v>40.170940170940163</v>
      </c>
      <c r="AB51" s="156">
        <v>29.05982905982906</v>
      </c>
      <c r="AC51" s="120" t="s">
        <v>114</v>
      </c>
      <c r="AD51" s="120">
        <v>72.96866096866097</v>
      </c>
      <c r="AE51" s="120">
        <v>28.888888888888889</v>
      </c>
      <c r="AF51" s="120">
        <v>47.5</v>
      </c>
      <c r="AG51" s="156">
        <v>88.8888888888889</v>
      </c>
      <c r="AH51" s="120">
        <v>78.571428571428569</v>
      </c>
      <c r="AI51" s="120">
        <v>57.142857142857139</v>
      </c>
      <c r="AJ51" s="120">
        <v>44.444444444444443</v>
      </c>
      <c r="AK51" s="120">
        <v>66.666666666666657</v>
      </c>
      <c r="AL51" s="156">
        <v>85.714285714285708</v>
      </c>
      <c r="AO51" s="138"/>
      <c r="AP51" s="120" t="s">
        <v>114</v>
      </c>
      <c r="AQ51" s="120" t="s">
        <v>114</v>
      </c>
      <c r="AR51" s="120" t="s">
        <v>114</v>
      </c>
      <c r="AS51" s="120" t="s">
        <v>114</v>
      </c>
      <c r="AT51" s="120" t="s">
        <v>114</v>
      </c>
      <c r="AU51" s="141">
        <v>41.481481481481481</v>
      </c>
      <c r="AV51" s="141">
        <v>14.814814814814817</v>
      </c>
      <c r="AW51" s="141">
        <v>20.74074074074074</v>
      </c>
      <c r="AX51" s="141">
        <v>24.786324786324787</v>
      </c>
      <c r="AY51" s="141">
        <v>33.333333333333329</v>
      </c>
      <c r="AZ51" s="120" t="s">
        <v>114</v>
      </c>
      <c r="BA51" s="120" t="s">
        <v>114</v>
      </c>
      <c r="BB51" s="120" t="s">
        <v>114</v>
      </c>
      <c r="BC51" s="120" t="s">
        <v>114</v>
      </c>
      <c r="BD51" s="120" t="s">
        <v>114</v>
      </c>
      <c r="BE51" s="120">
        <v>51.111111111111107</v>
      </c>
      <c r="BF51" s="120">
        <v>38.095238095238095</v>
      </c>
      <c r="BG51" s="120">
        <v>54.761904761904766</v>
      </c>
      <c r="BH51" s="120">
        <v>46.031746031746032</v>
      </c>
      <c r="BI51" s="120">
        <v>92.592592592592595</v>
      </c>
      <c r="BJ51" s="120">
        <v>86.666666666666671</v>
      </c>
      <c r="BK51" s="120">
        <v>87.407407407407405</v>
      </c>
    </row>
    <row r="52" spans="2:63">
      <c r="B52" t="s">
        <v>152</v>
      </c>
      <c r="C52" s="133" t="s">
        <v>401</v>
      </c>
      <c r="D52" s="120">
        <v>100</v>
      </c>
      <c r="E52" s="120">
        <v>81.818181818181827</v>
      </c>
      <c r="F52" s="120">
        <v>72.727272727272734</v>
      </c>
      <c r="G52" s="120">
        <v>72.727272727272734</v>
      </c>
      <c r="H52" s="120">
        <v>42.857142857142854</v>
      </c>
      <c r="I52" s="156">
        <v>59.82905982905983</v>
      </c>
      <c r="J52" s="120">
        <v>30</v>
      </c>
      <c r="K52" s="120">
        <v>60</v>
      </c>
      <c r="L52" s="120">
        <v>81.818181818181827</v>
      </c>
      <c r="M52" s="120">
        <v>53.506493506493506</v>
      </c>
      <c r="N52" s="120">
        <v>62.037037037037031</v>
      </c>
      <c r="O52" s="120">
        <v>65.740740740740748</v>
      </c>
      <c r="P52" s="156">
        <v>62.037037037037031</v>
      </c>
      <c r="Q52" s="120">
        <v>90</v>
      </c>
      <c r="R52" s="120">
        <v>90.909090909090907</v>
      </c>
      <c r="S52" s="120">
        <v>100</v>
      </c>
      <c r="T52" s="120">
        <v>44.444444444444443</v>
      </c>
      <c r="U52" s="120">
        <v>40</v>
      </c>
      <c r="V52" s="120">
        <v>72.727272727272734</v>
      </c>
      <c r="W52" s="120">
        <v>68.376068376068375</v>
      </c>
      <c r="X52" s="120">
        <v>74.358974358974365</v>
      </c>
      <c r="Y52" s="120">
        <v>61.538461538461533</v>
      </c>
      <c r="Z52" s="120">
        <v>86.324786324786331</v>
      </c>
      <c r="AA52" s="120">
        <v>82.539682539682545</v>
      </c>
      <c r="AB52" s="156">
        <v>60.683760683760681</v>
      </c>
      <c r="AC52" s="120">
        <v>30.388888888888893</v>
      </c>
      <c r="AD52" s="120">
        <v>57.619232619232619</v>
      </c>
      <c r="AE52" s="120">
        <v>66.666666666666657</v>
      </c>
      <c r="AF52" s="120">
        <v>48.565323565323567</v>
      </c>
      <c r="AG52" s="156">
        <v>81.99023199023199</v>
      </c>
      <c r="AH52" s="120">
        <v>50</v>
      </c>
      <c r="AI52" s="120">
        <v>42.857142857142854</v>
      </c>
      <c r="AJ52" s="120">
        <v>37.5</v>
      </c>
      <c r="AK52" s="120">
        <v>12.5</v>
      </c>
      <c r="AL52" s="156">
        <v>70</v>
      </c>
      <c r="AO52" s="138">
        <f t="shared" ref="AO52:AO76" si="1">AVERAGE(AP52:AQ52,AR52:AT52)</f>
        <v>50.909090909090914</v>
      </c>
      <c r="AP52" s="120">
        <v>18.181818181818183</v>
      </c>
      <c r="AQ52" s="120">
        <v>18.181818181818183</v>
      </c>
      <c r="AR52" s="120">
        <v>72.727272727272734</v>
      </c>
      <c r="AS52" s="120">
        <v>81.818181818181827</v>
      </c>
      <c r="AT52" s="120">
        <v>63.636363636363633</v>
      </c>
      <c r="AU52" s="141">
        <v>60.683760683760681</v>
      </c>
      <c r="AV52" s="141">
        <v>51.282051282051277</v>
      </c>
      <c r="AW52" s="141">
        <v>60.185185185185183</v>
      </c>
      <c r="AX52" s="141">
        <v>67.460317460317469</v>
      </c>
      <c r="AY52" s="141">
        <v>48.484848484848484</v>
      </c>
      <c r="AZ52" s="120">
        <v>22.222222222222221</v>
      </c>
      <c r="BA52" s="120">
        <v>22.222222222222221</v>
      </c>
      <c r="BB52" s="120">
        <v>30</v>
      </c>
      <c r="BC52" s="120">
        <v>40</v>
      </c>
      <c r="BD52" s="120">
        <v>37.5</v>
      </c>
      <c r="BE52" s="120">
        <v>46.825396825396822</v>
      </c>
      <c r="BF52" s="120">
        <v>22.222222222222221</v>
      </c>
      <c r="BG52" s="120">
        <v>72.222222222222214</v>
      </c>
      <c r="BH52" s="120">
        <v>52.991452991452988</v>
      </c>
      <c r="BI52" s="120">
        <v>92.857142857142861</v>
      </c>
      <c r="BJ52" s="120">
        <v>87.301587301587304</v>
      </c>
      <c r="BK52" s="120">
        <v>65.81196581196582</v>
      </c>
    </row>
    <row r="53" spans="2:63">
      <c r="B53" t="s">
        <v>152</v>
      </c>
      <c r="C53" s="133" t="s">
        <v>402</v>
      </c>
      <c r="D53" s="120">
        <v>93.75</v>
      </c>
      <c r="E53" s="120">
        <v>93.75</v>
      </c>
      <c r="F53" s="120">
        <v>86.666666666666671</v>
      </c>
      <c r="G53" s="120">
        <v>87.5</v>
      </c>
      <c r="H53" s="120">
        <v>68.888888888888886</v>
      </c>
      <c r="I53" s="156">
        <v>67.407407407407405</v>
      </c>
      <c r="J53" s="120">
        <v>57.142857142857139</v>
      </c>
      <c r="K53" s="120">
        <v>100</v>
      </c>
      <c r="L53" s="120">
        <v>86.666666666666671</v>
      </c>
      <c r="M53" s="120">
        <v>69.25</v>
      </c>
      <c r="N53" s="120">
        <v>68.75</v>
      </c>
      <c r="O53" s="120">
        <v>72.916666666666657</v>
      </c>
      <c r="P53" s="156">
        <v>68.888888888888886</v>
      </c>
      <c r="Q53" s="120">
        <v>100</v>
      </c>
      <c r="R53" s="120">
        <v>75</v>
      </c>
      <c r="S53" s="120">
        <v>93.333333333333329</v>
      </c>
      <c r="T53" s="120">
        <v>66.666666666666657</v>
      </c>
      <c r="U53" s="120">
        <v>93.75</v>
      </c>
      <c r="V53" s="120">
        <v>71.428571428571431</v>
      </c>
      <c r="W53" s="120">
        <v>66.666666666666657</v>
      </c>
      <c r="X53" s="120">
        <v>74.305555555555557</v>
      </c>
      <c r="Y53" s="120">
        <v>67.361111111111114</v>
      </c>
      <c r="Z53" s="120">
        <v>70.833333333333329</v>
      </c>
      <c r="AA53" s="120">
        <v>74.305555555555557</v>
      </c>
      <c r="AB53" s="156">
        <v>66.666666666666657</v>
      </c>
      <c r="AC53" s="120">
        <v>61.147435897435898</v>
      </c>
      <c r="AD53" s="120">
        <v>67.181522181522183</v>
      </c>
      <c r="AE53" s="120">
        <v>42.857142857142854</v>
      </c>
      <c r="AF53" s="120">
        <v>55.283119658119659</v>
      </c>
      <c r="AG53" s="156">
        <v>89.783950617283949</v>
      </c>
      <c r="AH53" s="120">
        <v>86.666666666666671</v>
      </c>
      <c r="AI53" s="120">
        <v>50</v>
      </c>
      <c r="AJ53" s="120">
        <v>53.846153846153847</v>
      </c>
      <c r="AK53" s="120">
        <v>86.666666666666671</v>
      </c>
      <c r="AL53" s="156">
        <v>80</v>
      </c>
      <c r="AO53" s="138">
        <f t="shared" si="1"/>
        <v>69.25</v>
      </c>
      <c r="AP53" s="120">
        <v>62.5</v>
      </c>
      <c r="AQ53" s="120">
        <v>46.666666666666664</v>
      </c>
      <c r="AR53" s="120">
        <v>62.5</v>
      </c>
      <c r="AS53" s="120">
        <v>93.333333333333329</v>
      </c>
      <c r="AT53" s="120">
        <v>81.25</v>
      </c>
      <c r="AU53" s="141">
        <v>41.025641025641029</v>
      </c>
      <c r="AV53" s="141">
        <v>54.629629629629633</v>
      </c>
      <c r="AW53" s="141">
        <v>15.87301587301587</v>
      </c>
      <c r="AX53" s="141">
        <v>16.666666666666664</v>
      </c>
      <c r="AY53" s="141">
        <v>35.897435897435898</v>
      </c>
      <c r="AZ53" s="120">
        <v>56.25</v>
      </c>
      <c r="BA53" s="120">
        <v>46.153846153846153</v>
      </c>
      <c r="BB53" s="120">
        <v>50</v>
      </c>
      <c r="BC53" s="120">
        <v>80</v>
      </c>
      <c r="BD53" s="120">
        <v>73.333333333333329</v>
      </c>
      <c r="BE53" s="120">
        <v>48.888888888888893</v>
      </c>
      <c r="BF53" s="120">
        <v>23.076923076923077</v>
      </c>
      <c r="BG53" s="120">
        <v>84.722222222222214</v>
      </c>
      <c r="BH53" s="120">
        <v>64.444444444444443</v>
      </c>
      <c r="BI53" s="120">
        <v>90.972222222222214</v>
      </c>
      <c r="BJ53" s="120">
        <v>90.972222222222214</v>
      </c>
      <c r="BK53" s="120">
        <v>87.407407407407405</v>
      </c>
    </row>
    <row r="54" spans="2:63">
      <c r="B54" t="s">
        <v>153</v>
      </c>
      <c r="C54" s="133" t="s">
        <v>401</v>
      </c>
      <c r="D54" s="120">
        <v>93.333333333333329</v>
      </c>
      <c r="E54" s="120">
        <v>53.333333333333336</v>
      </c>
      <c r="F54" s="120">
        <v>40</v>
      </c>
      <c r="G54" s="120">
        <v>20</v>
      </c>
      <c r="H54" s="120">
        <v>68.148148148148152</v>
      </c>
      <c r="I54" s="156">
        <v>72.592592592592595</v>
      </c>
      <c r="J54" s="120">
        <v>13.333333333333334</v>
      </c>
      <c r="K54" s="120">
        <v>21.428571428571427</v>
      </c>
      <c r="L54" s="120">
        <v>46.666666666666664</v>
      </c>
      <c r="M54" s="120">
        <v>72.38095238095238</v>
      </c>
      <c r="N54" s="120">
        <v>36.296296296296298</v>
      </c>
      <c r="O54" s="120">
        <v>31.851851851851851</v>
      </c>
      <c r="P54" s="156">
        <v>27.407407407407408</v>
      </c>
      <c r="Q54" s="120">
        <v>86.666666666666671</v>
      </c>
      <c r="R54" s="120">
        <v>60</v>
      </c>
      <c r="S54" s="120">
        <v>100</v>
      </c>
      <c r="T54" s="120">
        <v>35.714285714285715</v>
      </c>
      <c r="U54" s="120">
        <v>13.333333333333334</v>
      </c>
      <c r="V54" s="120">
        <v>21.428571428571427</v>
      </c>
      <c r="W54" s="120">
        <v>50.370370370370367</v>
      </c>
      <c r="X54" s="120">
        <v>25.185185185185183</v>
      </c>
      <c r="Y54" s="120">
        <v>28.148148148148145</v>
      </c>
      <c r="Z54" s="120">
        <v>61.481481481481481</v>
      </c>
      <c r="AA54" s="120">
        <v>88.148148148148152</v>
      </c>
      <c r="AB54" s="156">
        <v>19.999999999999996</v>
      </c>
      <c r="AC54" s="120">
        <v>88.974358974358978</v>
      </c>
      <c r="AD54" s="120">
        <v>78.518518518518519</v>
      </c>
      <c r="AE54" s="120">
        <v>20.74074074074074</v>
      </c>
      <c r="AF54" s="120">
        <v>29.814814814814817</v>
      </c>
      <c r="AG54" s="156">
        <v>57.530864197530867</v>
      </c>
      <c r="AH54" s="120">
        <v>46.666666666666664</v>
      </c>
      <c r="AI54" s="120">
        <v>6.666666666666667</v>
      </c>
      <c r="AJ54" s="120">
        <v>26.666666666666668</v>
      </c>
      <c r="AK54" s="120">
        <v>53.333333333333336</v>
      </c>
      <c r="AL54" s="156">
        <v>33.333333333333329</v>
      </c>
      <c r="AO54" s="138">
        <f t="shared" si="1"/>
        <v>82.666666666666657</v>
      </c>
      <c r="AP54" s="120">
        <v>93.333333333333329</v>
      </c>
      <c r="AQ54" s="120">
        <v>93.333333333333329</v>
      </c>
      <c r="AR54" s="120">
        <v>40</v>
      </c>
      <c r="AS54" s="120">
        <v>86.666666666666671</v>
      </c>
      <c r="AT54" s="120">
        <v>100</v>
      </c>
      <c r="AU54" s="141">
        <v>80</v>
      </c>
      <c r="AV54" s="141">
        <v>79.259259259259267</v>
      </c>
      <c r="AW54" s="141">
        <v>74.074074074074076</v>
      </c>
      <c r="AX54" s="141">
        <v>81.481481481481481</v>
      </c>
      <c r="AY54" s="141">
        <v>77.777777777777771</v>
      </c>
      <c r="AZ54" s="120">
        <v>100</v>
      </c>
      <c r="BA54" s="120">
        <v>83.333333333333343</v>
      </c>
      <c r="BB54" s="120">
        <v>61.53846153846154</v>
      </c>
      <c r="BC54" s="120">
        <v>100</v>
      </c>
      <c r="BD54" s="120">
        <v>100</v>
      </c>
      <c r="BE54" s="120">
        <v>25.925925925925927</v>
      </c>
      <c r="BF54" s="120">
        <v>6.6666666666666679</v>
      </c>
      <c r="BG54" s="120">
        <v>70.370370370370367</v>
      </c>
      <c r="BH54" s="120">
        <v>16.296296296296298</v>
      </c>
      <c r="BI54" s="120">
        <v>78.518518518518519</v>
      </c>
      <c r="BJ54" s="120">
        <v>71.111111111111114</v>
      </c>
      <c r="BK54" s="120">
        <v>22.962962962962965</v>
      </c>
    </row>
    <row r="55" spans="2:63">
      <c r="B55" t="s">
        <v>153</v>
      </c>
      <c r="C55" s="133" t="s">
        <v>402</v>
      </c>
      <c r="D55" s="120">
        <v>92.307692307692307</v>
      </c>
      <c r="E55" s="120">
        <v>84.615384615384613</v>
      </c>
      <c r="F55" s="120">
        <v>76.923076923076934</v>
      </c>
      <c r="G55" s="120">
        <v>50</v>
      </c>
      <c r="H55" s="120">
        <v>44.444444444444443</v>
      </c>
      <c r="I55" s="156">
        <v>42.129629629629633</v>
      </c>
      <c r="J55" s="120">
        <v>53.846153846153847</v>
      </c>
      <c r="K55" s="120">
        <v>76.923076923076934</v>
      </c>
      <c r="L55" s="120">
        <v>84.615384615384613</v>
      </c>
      <c r="M55" s="120">
        <v>76.666666666666657</v>
      </c>
      <c r="N55" s="120">
        <v>51.388888888888886</v>
      </c>
      <c r="O55" s="120">
        <v>53.84615384615384</v>
      </c>
      <c r="P55" s="156">
        <v>43.162393162393165</v>
      </c>
      <c r="Q55" s="120">
        <v>100</v>
      </c>
      <c r="R55" s="120">
        <v>100</v>
      </c>
      <c r="S55" s="120">
        <v>92.307692307692307</v>
      </c>
      <c r="T55" s="120">
        <v>23.076923076923077</v>
      </c>
      <c r="U55" s="120">
        <v>66.666666666666657</v>
      </c>
      <c r="V55" s="120">
        <v>27.27272727272727</v>
      </c>
      <c r="W55" s="120">
        <v>59.82905982905983</v>
      </c>
      <c r="X55" s="120">
        <v>35.18518518518519</v>
      </c>
      <c r="Y55" s="120">
        <v>27.777777777777779</v>
      </c>
      <c r="Z55" s="120">
        <v>65.740740740740748</v>
      </c>
      <c r="AA55" s="120">
        <v>84.615384615384613</v>
      </c>
      <c r="AB55" s="156">
        <v>18.518518518518515</v>
      </c>
      <c r="AC55" s="120">
        <v>78.846153846153854</v>
      </c>
      <c r="AD55" s="120">
        <v>73.696969696969703</v>
      </c>
      <c r="AE55" s="120">
        <v>20.37037037037037</v>
      </c>
      <c r="AF55" s="120">
        <v>37.019230769230766</v>
      </c>
      <c r="AG55" s="156">
        <v>48.836657169990502</v>
      </c>
      <c r="AH55" s="120">
        <v>84.615384615384613</v>
      </c>
      <c r="AI55" s="120">
        <v>45.454545454545453</v>
      </c>
      <c r="AJ55" s="120">
        <v>40</v>
      </c>
      <c r="AK55" s="120">
        <v>84.615384615384613</v>
      </c>
      <c r="AL55" s="156">
        <v>75</v>
      </c>
      <c r="AO55" s="138">
        <f t="shared" si="1"/>
        <v>76.666666666666657</v>
      </c>
      <c r="AP55" s="120">
        <v>92.307692307692307</v>
      </c>
      <c r="AQ55" s="120">
        <v>30.76923076923077</v>
      </c>
      <c r="AR55" s="120">
        <v>84.615384615384613</v>
      </c>
      <c r="AS55" s="120">
        <v>83.333333333333343</v>
      </c>
      <c r="AT55" s="120">
        <v>92.307692307692307</v>
      </c>
      <c r="AU55" s="141">
        <v>27.272727272727273</v>
      </c>
      <c r="AV55" s="141">
        <v>22.222222222222221</v>
      </c>
      <c r="AW55" s="141">
        <v>24.444444444444446</v>
      </c>
      <c r="AX55" s="141">
        <v>23.232323232323232</v>
      </c>
      <c r="AY55" s="141">
        <v>34.343434343434339</v>
      </c>
      <c r="AZ55" s="120">
        <v>84.615384615384613</v>
      </c>
      <c r="BA55" s="120">
        <v>58.333333333333336</v>
      </c>
      <c r="BB55" s="120">
        <v>84.615384615384613</v>
      </c>
      <c r="BC55" s="120">
        <v>83.333333333333343</v>
      </c>
      <c r="BD55" s="120">
        <v>83.333333333333343</v>
      </c>
      <c r="BE55" s="120">
        <v>38.46153846153846</v>
      </c>
      <c r="BF55" s="120">
        <v>23.148148148148149</v>
      </c>
      <c r="BG55" s="120">
        <v>84.615384615384613</v>
      </c>
      <c r="BH55" s="120">
        <v>1.8518518518518525</v>
      </c>
      <c r="BI55" s="120">
        <v>71.296296296296291</v>
      </c>
      <c r="BJ55" s="120">
        <v>60.683760683760681</v>
      </c>
      <c r="BK55" s="120">
        <v>14.529914529914526</v>
      </c>
    </row>
    <row r="56" spans="2:63">
      <c r="B56" t="s">
        <v>154</v>
      </c>
      <c r="C56" s="133" t="s">
        <v>401</v>
      </c>
      <c r="D56" s="120">
        <v>100</v>
      </c>
      <c r="E56" s="120">
        <v>93.75</v>
      </c>
      <c r="F56" s="120">
        <v>100</v>
      </c>
      <c r="G56" s="120">
        <v>75</v>
      </c>
      <c r="H56" s="120">
        <v>69.444444444444443</v>
      </c>
      <c r="I56" s="156">
        <v>65.925925925925924</v>
      </c>
      <c r="J56" s="120">
        <v>68.75</v>
      </c>
      <c r="K56" s="120">
        <v>57.142857142857139</v>
      </c>
      <c r="L56" s="120">
        <v>86.666666666666671</v>
      </c>
      <c r="M56" s="120">
        <v>75.892857142857139</v>
      </c>
      <c r="N56" s="120">
        <v>40.972222222222221</v>
      </c>
      <c r="O56" s="120">
        <v>47.916666666666664</v>
      </c>
      <c r="P56" s="156">
        <v>44.444444444444443</v>
      </c>
      <c r="Q56" s="120">
        <v>73.333333333333329</v>
      </c>
      <c r="R56" s="120">
        <v>86.666666666666671</v>
      </c>
      <c r="S56" s="120">
        <v>80</v>
      </c>
      <c r="T56" s="120">
        <v>66.666666666666657</v>
      </c>
      <c r="U56" s="120">
        <v>37.5</v>
      </c>
      <c r="V56" s="120">
        <v>7.1428571428571423</v>
      </c>
      <c r="W56" s="120">
        <v>47.222222222222221</v>
      </c>
      <c r="X56" s="120">
        <v>36.805555555555557</v>
      </c>
      <c r="Y56" s="120">
        <v>35.416666666666664</v>
      </c>
      <c r="Z56" s="120">
        <v>63.194444444444443</v>
      </c>
      <c r="AA56" s="120">
        <v>51.388888888888886</v>
      </c>
      <c r="AB56" s="156">
        <v>46.527777777777779</v>
      </c>
      <c r="AC56" s="120">
        <v>78.083333333333343</v>
      </c>
      <c r="AD56" s="120">
        <v>59.449735449735456</v>
      </c>
      <c r="AE56" s="120">
        <v>31.944444444444443</v>
      </c>
      <c r="AF56" s="120">
        <v>36.805555555555557</v>
      </c>
      <c r="AG56" s="156">
        <v>74.768518518518519</v>
      </c>
      <c r="AH56" s="120">
        <v>71.428571428571431</v>
      </c>
      <c r="AI56" s="120">
        <v>28.571428571428569</v>
      </c>
      <c r="AJ56" s="120">
        <v>0</v>
      </c>
      <c r="AK56" s="120">
        <v>86.666666666666671</v>
      </c>
      <c r="AL56" s="156">
        <v>66.666666666666657</v>
      </c>
      <c r="AO56" s="138">
        <f t="shared" si="1"/>
        <v>85</v>
      </c>
      <c r="AP56" s="120">
        <v>87.5</v>
      </c>
      <c r="AQ56" s="120">
        <v>81.25</v>
      </c>
      <c r="AR56" s="120">
        <v>100</v>
      </c>
      <c r="AS56" s="120">
        <v>75</v>
      </c>
      <c r="AT56" s="120">
        <v>81.25</v>
      </c>
      <c r="AU56" s="141">
        <v>50.370370370370374</v>
      </c>
      <c r="AV56" s="141">
        <v>65.925925925925924</v>
      </c>
      <c r="AW56" s="141">
        <v>68.253968253968253</v>
      </c>
      <c r="AX56" s="141">
        <v>53.968253968253968</v>
      </c>
      <c r="AY56" s="141">
        <v>58.730158730158728</v>
      </c>
      <c r="AZ56" s="120">
        <v>93.75</v>
      </c>
      <c r="BA56" s="120">
        <v>81.25</v>
      </c>
      <c r="BB56" s="120">
        <v>81.25</v>
      </c>
      <c r="BC56" s="120">
        <v>46.666666666666664</v>
      </c>
      <c r="BD56" s="120">
        <v>87.5</v>
      </c>
      <c r="BE56" s="120">
        <v>30.555555555555554</v>
      </c>
      <c r="BF56" s="120">
        <v>10.416666666666666</v>
      </c>
      <c r="BG56" s="120">
        <v>54.861111111111107</v>
      </c>
      <c r="BH56" s="120">
        <v>51.388888888888886</v>
      </c>
      <c r="BI56" s="120">
        <v>77.083333333333329</v>
      </c>
      <c r="BJ56" s="120">
        <v>74.305555555555557</v>
      </c>
      <c r="BK56" s="120">
        <v>72.916666666666657</v>
      </c>
    </row>
    <row r="57" spans="2:63">
      <c r="B57" t="s">
        <v>154</v>
      </c>
      <c r="C57" s="133" t="s">
        <v>402</v>
      </c>
      <c r="D57" s="120">
        <v>100</v>
      </c>
      <c r="E57" s="120">
        <v>92.307692307692307</v>
      </c>
      <c r="F57" s="120">
        <v>100</v>
      </c>
      <c r="G57" s="120">
        <v>100</v>
      </c>
      <c r="H57" s="120">
        <v>67.521367521367509</v>
      </c>
      <c r="I57" s="156">
        <v>66.666666666666657</v>
      </c>
      <c r="J57" s="120">
        <v>84.615384615384613</v>
      </c>
      <c r="K57" s="120">
        <v>100</v>
      </c>
      <c r="L57" s="120">
        <v>92.307692307692307</v>
      </c>
      <c r="M57" s="120">
        <v>90.641025641025635</v>
      </c>
      <c r="N57" s="120">
        <v>62.393162393162385</v>
      </c>
      <c r="O57" s="120">
        <v>74.358974358974365</v>
      </c>
      <c r="P57" s="156">
        <v>72.649572649572647</v>
      </c>
      <c r="Q57" s="120">
        <v>100</v>
      </c>
      <c r="R57" s="120">
        <v>84.615384615384613</v>
      </c>
      <c r="S57" s="120">
        <v>84.615384615384613</v>
      </c>
      <c r="T57" s="120">
        <v>76.923076923076934</v>
      </c>
      <c r="U57" s="120">
        <v>100</v>
      </c>
      <c r="V57" s="120">
        <v>63.636363636363633</v>
      </c>
      <c r="W57" s="120">
        <v>72.222222222222214</v>
      </c>
      <c r="X57" s="120">
        <v>62.962962962962962</v>
      </c>
      <c r="Y57" s="120">
        <v>62.962962962962962</v>
      </c>
      <c r="Z57" s="120">
        <v>75</v>
      </c>
      <c r="AA57" s="120">
        <v>58.974358974358971</v>
      </c>
      <c r="AB57" s="156">
        <v>60.683760683760681</v>
      </c>
      <c r="AC57" s="120">
        <v>89.230769230769226</v>
      </c>
      <c r="AD57" s="120">
        <v>73.939393939393938</v>
      </c>
      <c r="AE57" s="120">
        <v>37.037037037037031</v>
      </c>
      <c r="AF57" s="120">
        <v>55.98290598290599</v>
      </c>
      <c r="AG57" s="156">
        <v>85.470085470085465</v>
      </c>
      <c r="AH57" s="120">
        <v>92.307692307692307</v>
      </c>
      <c r="AI57" s="120">
        <v>66.666666666666657</v>
      </c>
      <c r="AJ57" s="120">
        <v>58.333333333333336</v>
      </c>
      <c r="AK57" s="120">
        <v>100</v>
      </c>
      <c r="AL57" s="156">
        <v>92.307692307692307</v>
      </c>
      <c r="AO57" s="138">
        <f t="shared" si="1"/>
        <v>90.641025641025635</v>
      </c>
      <c r="AP57" s="120">
        <v>84.615384615384613</v>
      </c>
      <c r="AQ57" s="120">
        <v>92.307692307692307</v>
      </c>
      <c r="AR57" s="120">
        <v>84.615384615384613</v>
      </c>
      <c r="AS57" s="120">
        <v>91.666666666666657</v>
      </c>
      <c r="AT57" s="120">
        <v>100</v>
      </c>
      <c r="AU57" s="141">
        <v>45.454545454545453</v>
      </c>
      <c r="AV57" s="141">
        <v>25.252525252525253</v>
      </c>
      <c r="AW57" s="141">
        <v>18.18181818181818</v>
      </c>
      <c r="AX57" s="141">
        <v>24.242424242424239</v>
      </c>
      <c r="AY57" s="141">
        <v>17.171717171717169</v>
      </c>
      <c r="AZ57" s="120">
        <v>92.307692307692307</v>
      </c>
      <c r="BA57" s="120">
        <v>92.307692307692307</v>
      </c>
      <c r="BB57" s="120">
        <v>84.615384615384613</v>
      </c>
      <c r="BC57" s="120">
        <v>84.615384615384613</v>
      </c>
      <c r="BD57" s="120">
        <v>92.307692307692307</v>
      </c>
      <c r="BE57" s="120">
        <v>46.153846153846153</v>
      </c>
      <c r="BF57" s="120">
        <v>38.46153846153846</v>
      </c>
      <c r="BG57" s="120">
        <v>64.102564102564102</v>
      </c>
      <c r="BH57" s="120">
        <v>75.213675213675216</v>
      </c>
      <c r="BI57" s="120">
        <v>86.324786324786331</v>
      </c>
      <c r="BJ57" s="120">
        <v>85.470085470085465</v>
      </c>
      <c r="BK57" s="120">
        <v>84.615384615384613</v>
      </c>
    </row>
    <row r="58" spans="2:63">
      <c r="B58" t="s">
        <v>155</v>
      </c>
      <c r="C58" s="133" t="s">
        <v>401</v>
      </c>
      <c r="D58" s="120">
        <v>69.230769230769226</v>
      </c>
      <c r="E58" s="120">
        <v>100</v>
      </c>
      <c r="F58" s="120">
        <v>38.461538461538467</v>
      </c>
      <c r="G58" s="120">
        <v>46.153846153846153</v>
      </c>
      <c r="H58" s="120">
        <v>46.825396825396822</v>
      </c>
      <c r="I58" s="156">
        <v>31.746031746031747</v>
      </c>
      <c r="J58" s="120">
        <v>21.428571428571427</v>
      </c>
      <c r="K58" s="120">
        <v>76.923076923076934</v>
      </c>
      <c r="L58" s="120">
        <v>92.857142857142861</v>
      </c>
      <c r="M58" s="120">
        <v>45.91836734693878</v>
      </c>
      <c r="N58" s="120">
        <v>80.952380952380963</v>
      </c>
      <c r="O58" s="120">
        <v>74.603174603174608</v>
      </c>
      <c r="P58" s="156">
        <v>67.460317460317455</v>
      </c>
      <c r="Q58" s="120">
        <v>78.571428571428569</v>
      </c>
      <c r="R58" s="120">
        <v>71.428571428571431</v>
      </c>
      <c r="S58" s="120">
        <v>71.428571428571431</v>
      </c>
      <c r="T58" s="120">
        <v>7.1428571428571423</v>
      </c>
      <c r="U58" s="120">
        <v>57.142857142857139</v>
      </c>
      <c r="V58" s="120">
        <v>21.428571428571427</v>
      </c>
      <c r="W58" s="120">
        <v>70.634920634920633</v>
      </c>
      <c r="X58" s="120">
        <v>50</v>
      </c>
      <c r="Y58" s="120">
        <v>62.698412698412703</v>
      </c>
      <c r="Z58" s="120">
        <v>66.666666666666657</v>
      </c>
      <c r="AA58" s="120">
        <v>84.92063492063491</v>
      </c>
      <c r="AB58" s="156">
        <v>16.666666666666664</v>
      </c>
      <c r="AC58" s="120">
        <v>58.571428571428577</v>
      </c>
      <c r="AD58" s="120">
        <v>80</v>
      </c>
      <c r="AE58" s="120">
        <v>64.285714285714278</v>
      </c>
      <c r="AF58" s="120">
        <v>36.507936507936499</v>
      </c>
      <c r="AG58" s="156">
        <v>64.550264550264544</v>
      </c>
      <c r="AH58" s="120">
        <v>61.53846153846154</v>
      </c>
      <c r="AI58" s="120">
        <v>21.428571428571427</v>
      </c>
      <c r="AJ58" s="120">
        <v>46.153846153846153</v>
      </c>
      <c r="AK58" s="120">
        <v>64.285714285714292</v>
      </c>
      <c r="AL58" s="156">
        <v>64.285714285714292</v>
      </c>
      <c r="AO58" s="138">
        <f t="shared" si="1"/>
        <v>47.142857142857146</v>
      </c>
      <c r="AP58" s="120">
        <v>78.571428571428569</v>
      </c>
      <c r="AQ58" s="120">
        <v>35.714285714285715</v>
      </c>
      <c r="AR58" s="120">
        <v>42.857142857142854</v>
      </c>
      <c r="AS58" s="120">
        <v>42.857142857142854</v>
      </c>
      <c r="AT58" s="120">
        <v>35.714285714285715</v>
      </c>
      <c r="AU58" s="141">
        <v>76.984126984126988</v>
      </c>
      <c r="AV58" s="141">
        <v>77.777777777777771</v>
      </c>
      <c r="AW58" s="141">
        <v>78.571428571428569</v>
      </c>
      <c r="AX58" s="141">
        <v>84.920634920634924</v>
      </c>
      <c r="AY58" s="141">
        <v>81.746031746031747</v>
      </c>
      <c r="AZ58" s="120">
        <v>78.571428571428569</v>
      </c>
      <c r="BA58" s="120">
        <v>57.142857142857139</v>
      </c>
      <c r="BB58" s="120">
        <v>50</v>
      </c>
      <c r="BC58" s="120">
        <v>57.142857142857139</v>
      </c>
      <c r="BD58" s="120">
        <v>50</v>
      </c>
      <c r="BE58" s="120">
        <v>43.650793650793652</v>
      </c>
      <c r="BF58" s="120">
        <v>23.809523809523807</v>
      </c>
      <c r="BG58" s="120">
        <v>73.015873015873012</v>
      </c>
      <c r="BH58" s="120">
        <v>5.5555555555555554</v>
      </c>
      <c r="BI58" s="120">
        <v>78.571428571428569</v>
      </c>
      <c r="BJ58" s="120">
        <v>68.253968253968253</v>
      </c>
      <c r="BK58" s="120">
        <v>46.825396825396822</v>
      </c>
    </row>
    <row r="59" spans="2:63">
      <c r="B59" t="s">
        <v>155</v>
      </c>
      <c r="C59" s="133" t="s">
        <v>402</v>
      </c>
      <c r="D59" s="120">
        <v>35.294117647058826</v>
      </c>
      <c r="E59" s="120">
        <v>61.111111111111114</v>
      </c>
      <c r="F59" s="120">
        <v>29.411764705882355</v>
      </c>
      <c r="G59" s="120">
        <v>47.058823529411761</v>
      </c>
      <c r="H59" s="120">
        <v>35.18518518518519</v>
      </c>
      <c r="I59" s="156">
        <v>37.037037037037031</v>
      </c>
      <c r="J59" s="120">
        <v>50</v>
      </c>
      <c r="K59" s="120">
        <v>72.222222222222214</v>
      </c>
      <c r="L59" s="120">
        <v>68.421052631578945</v>
      </c>
      <c r="M59" s="120">
        <v>63.239766081871345</v>
      </c>
      <c r="N59" s="120">
        <v>43.20987654320988</v>
      </c>
      <c r="O59" s="120">
        <v>46.913580246913583</v>
      </c>
      <c r="P59" s="156">
        <v>41.358024691358025</v>
      </c>
      <c r="Q59" s="120">
        <v>84.210526315789465</v>
      </c>
      <c r="R59" s="120">
        <v>83.333333333333343</v>
      </c>
      <c r="S59" s="120">
        <v>73.68421052631578</v>
      </c>
      <c r="T59" s="120">
        <v>50</v>
      </c>
      <c r="U59" s="120">
        <v>77.777777777777786</v>
      </c>
      <c r="V59" s="120">
        <v>25</v>
      </c>
      <c r="W59" s="120">
        <v>57.89473684210526</v>
      </c>
      <c r="X59" s="120">
        <v>54.385964912280699</v>
      </c>
      <c r="Y59" s="120">
        <v>42.10526315789474</v>
      </c>
      <c r="Z59" s="120">
        <v>59.064327485380119</v>
      </c>
      <c r="AA59" s="120">
        <v>74.853801169590639</v>
      </c>
      <c r="AB59" s="156">
        <v>47.712418300653589</v>
      </c>
      <c r="AC59" s="120">
        <v>60.832473340213276</v>
      </c>
      <c r="AD59" s="120">
        <v>68.141534391534393</v>
      </c>
      <c r="AE59" s="120">
        <v>19.883040935672511</v>
      </c>
      <c r="AF59" s="120">
        <v>41.853476283300843</v>
      </c>
      <c r="AG59" s="156">
        <v>60.396361273554248</v>
      </c>
      <c r="AH59" s="120">
        <v>73.68421052631578</v>
      </c>
      <c r="AI59" s="120">
        <v>41.17647058823529</v>
      </c>
      <c r="AJ59" s="120">
        <v>29.411764705882355</v>
      </c>
      <c r="AK59" s="120">
        <v>35.294117647058826</v>
      </c>
      <c r="AL59" s="156">
        <v>84.210526315789465</v>
      </c>
      <c r="AO59" s="138">
        <f t="shared" si="1"/>
        <v>63.239766081871345</v>
      </c>
      <c r="AP59" s="120">
        <v>72.222222222222214</v>
      </c>
      <c r="AQ59" s="120">
        <v>53.333333333333336</v>
      </c>
      <c r="AR59" s="120">
        <v>68.421052631578945</v>
      </c>
      <c r="AS59" s="120">
        <v>50</v>
      </c>
      <c r="AT59" s="120">
        <v>72.222222222222214</v>
      </c>
      <c r="AU59" s="141">
        <v>40.74074074074074</v>
      </c>
      <c r="AV59" s="141">
        <v>30.952380952380949</v>
      </c>
      <c r="AW59" s="141">
        <v>26.388888888888889</v>
      </c>
      <c r="AX59" s="141">
        <v>28.571428571428573</v>
      </c>
      <c r="AY59" s="141">
        <v>32.638888888888886</v>
      </c>
      <c r="AZ59" s="120">
        <v>66.666666666666657</v>
      </c>
      <c r="BA59" s="120">
        <v>36.84210526315789</v>
      </c>
      <c r="BB59" s="120">
        <v>64.705882352941174</v>
      </c>
      <c r="BC59" s="120">
        <v>47.058823529411761</v>
      </c>
      <c r="BD59" s="120">
        <v>88.888888888888886</v>
      </c>
      <c r="BE59" s="120">
        <v>39.766081871345023</v>
      </c>
      <c r="BF59" s="120">
        <v>29.629629629629626</v>
      </c>
      <c r="BG59" s="120">
        <v>69.005847953216374</v>
      </c>
      <c r="BH59" s="120">
        <v>29.012345679012345</v>
      </c>
      <c r="BI59" s="120">
        <v>67.251461988304087</v>
      </c>
      <c r="BJ59" s="120">
        <v>60.23391812865497</v>
      </c>
      <c r="BK59" s="120">
        <v>53.703703703703695</v>
      </c>
    </row>
    <row r="60" spans="2:63">
      <c r="B60" t="s">
        <v>157</v>
      </c>
      <c r="C60" s="133" t="s">
        <v>401</v>
      </c>
      <c r="D60" s="120">
        <v>71.428571428571431</v>
      </c>
      <c r="E60" s="120">
        <v>42.857142857142854</v>
      </c>
      <c r="F60" s="120">
        <v>28.571428571428569</v>
      </c>
      <c r="G60" s="120">
        <v>14.285714285714285</v>
      </c>
      <c r="H60" s="120">
        <v>49.494949494949488</v>
      </c>
      <c r="I60" s="156">
        <v>46.913580246913583</v>
      </c>
      <c r="J60" s="120">
        <v>60</v>
      </c>
      <c r="K60" s="120">
        <v>50</v>
      </c>
      <c r="L60" s="120">
        <v>63.636363636363633</v>
      </c>
      <c r="M60" s="120">
        <v>37.142857142857146</v>
      </c>
      <c r="N60" s="120">
        <v>39.393939393939398</v>
      </c>
      <c r="O60" s="120">
        <v>38.383838383838381</v>
      </c>
      <c r="P60" s="156">
        <v>39.393939393939398</v>
      </c>
      <c r="Q60" s="120">
        <v>70</v>
      </c>
      <c r="R60" s="120">
        <v>25</v>
      </c>
      <c r="S60" s="120">
        <v>33.333333333333329</v>
      </c>
      <c r="T60" s="120">
        <v>44.444444444444443</v>
      </c>
      <c r="U60" s="120">
        <v>33.333333333333329</v>
      </c>
      <c r="V60" s="120">
        <v>44.444444444444443</v>
      </c>
      <c r="W60" s="120">
        <v>45.454545454545453</v>
      </c>
      <c r="X60" s="120">
        <v>48.484848484848477</v>
      </c>
      <c r="Y60" s="120">
        <v>32.323232323232325</v>
      </c>
      <c r="Z60" s="120">
        <v>44.444444444444443</v>
      </c>
      <c r="AA60" s="120">
        <v>53.333333333333329</v>
      </c>
      <c r="AB60" s="156">
        <v>43.434343434343432</v>
      </c>
      <c r="AC60" s="120">
        <v>49.090909090909079</v>
      </c>
      <c r="AD60" s="120">
        <v>67.160493827160494</v>
      </c>
      <c r="AE60" s="120">
        <v>41.414141414141419</v>
      </c>
      <c r="AF60" s="120">
        <v>25.479797979797979</v>
      </c>
      <c r="AG60" s="156">
        <v>70</v>
      </c>
      <c r="AH60" s="120">
        <v>30</v>
      </c>
      <c r="AI60" s="120">
        <v>0</v>
      </c>
      <c r="AJ60" s="120">
        <v>10</v>
      </c>
      <c r="AK60" s="120">
        <v>20</v>
      </c>
      <c r="AL60" s="156">
        <v>22.222222222222221</v>
      </c>
      <c r="AO60" s="138">
        <f t="shared" si="1"/>
        <v>38</v>
      </c>
      <c r="AP60" s="120">
        <v>50</v>
      </c>
      <c r="AQ60" s="120">
        <v>30</v>
      </c>
      <c r="AR60" s="120">
        <v>30</v>
      </c>
      <c r="AS60" s="120">
        <v>30</v>
      </c>
      <c r="AT60" s="120">
        <v>50</v>
      </c>
      <c r="AU60" s="141">
        <v>58.024691358024697</v>
      </c>
      <c r="AV60" s="141">
        <v>74.074074074074076</v>
      </c>
      <c r="AW60" s="141">
        <v>72.839506172839506</v>
      </c>
      <c r="AX60" s="141">
        <v>61.728395061728392</v>
      </c>
      <c r="AY60" s="141">
        <v>69.135802469135797</v>
      </c>
      <c r="AZ60" s="120">
        <v>54.54545454545454</v>
      </c>
      <c r="BA60" s="120">
        <v>45.454545454545453</v>
      </c>
      <c r="BB60" s="120">
        <v>45.454545454545453</v>
      </c>
      <c r="BC60" s="120">
        <v>45.454545454545453</v>
      </c>
      <c r="BD60" s="120">
        <v>54.54545454545454</v>
      </c>
      <c r="BE60" s="120">
        <v>32.323232323232325</v>
      </c>
      <c r="BF60" s="120">
        <v>9.0909090909090899</v>
      </c>
      <c r="BG60" s="120">
        <v>28.28282828282828</v>
      </c>
      <c r="BH60" s="120">
        <v>32.222222222222221</v>
      </c>
      <c r="BI60" s="120">
        <v>74.747474747474755</v>
      </c>
      <c r="BJ60" s="120">
        <v>69.696969696969688</v>
      </c>
      <c r="BK60" s="120">
        <v>65.555555555555557</v>
      </c>
    </row>
    <row r="61" spans="2:63">
      <c r="B61" t="s">
        <v>157</v>
      </c>
      <c r="C61" s="133" t="s">
        <v>402</v>
      </c>
      <c r="D61" s="120">
        <v>100</v>
      </c>
      <c r="E61" s="120">
        <v>100</v>
      </c>
      <c r="F61" s="120">
        <v>75</v>
      </c>
      <c r="G61" s="120">
        <v>100</v>
      </c>
      <c r="H61" s="120">
        <v>67.592592592592581</v>
      </c>
      <c r="I61" s="156">
        <v>53.703703703703695</v>
      </c>
      <c r="J61" s="120">
        <v>93.333333333333329</v>
      </c>
      <c r="K61" s="120">
        <v>92.857142857142861</v>
      </c>
      <c r="L61" s="120">
        <v>100</v>
      </c>
      <c r="M61" s="120">
        <v>78</v>
      </c>
      <c r="N61" s="120">
        <v>71.851851851851848</v>
      </c>
      <c r="O61" s="120">
        <v>69.629629629629633</v>
      </c>
      <c r="P61" s="156">
        <v>60</v>
      </c>
      <c r="Q61" s="120">
        <v>100</v>
      </c>
      <c r="R61" s="120">
        <v>100</v>
      </c>
      <c r="S61" s="120">
        <v>80</v>
      </c>
      <c r="T61" s="120">
        <v>80</v>
      </c>
      <c r="U61" s="120">
        <v>86.666666666666671</v>
      </c>
      <c r="V61" s="120">
        <v>76.923076923076934</v>
      </c>
      <c r="W61" s="120">
        <v>71.111111111111114</v>
      </c>
      <c r="X61" s="120">
        <v>68.148148148148152</v>
      </c>
      <c r="Y61" s="120">
        <v>53.333333333333329</v>
      </c>
      <c r="Z61" s="120">
        <v>74.074074074074076</v>
      </c>
      <c r="AA61" s="120">
        <v>57.037037037037038</v>
      </c>
      <c r="AB61" s="156">
        <v>56.296296296296291</v>
      </c>
      <c r="AC61" s="120">
        <v>83.714285714285708</v>
      </c>
      <c r="AD61" s="120">
        <v>83.703703703703695</v>
      </c>
      <c r="AE61" s="120">
        <v>31.313131313131315</v>
      </c>
      <c r="AF61" s="120">
        <v>55.185185185185176</v>
      </c>
      <c r="AG61" s="156">
        <v>86.666666666666671</v>
      </c>
      <c r="AH61" s="120">
        <v>86.666666666666671</v>
      </c>
      <c r="AI61" s="120">
        <v>21.428571428571427</v>
      </c>
      <c r="AJ61" s="120">
        <v>42.857142857142854</v>
      </c>
      <c r="AK61" s="120">
        <v>73.333333333333329</v>
      </c>
      <c r="AL61" s="156">
        <v>73.333333333333329</v>
      </c>
      <c r="AO61" s="138">
        <f t="shared" si="1"/>
        <v>78</v>
      </c>
      <c r="AP61" s="120">
        <v>93.333333333333329</v>
      </c>
      <c r="AQ61" s="120">
        <v>93.333333333333329</v>
      </c>
      <c r="AR61" s="120">
        <v>53.333333333333336</v>
      </c>
      <c r="AS61" s="120">
        <v>57.142857142857139</v>
      </c>
      <c r="AT61" s="120">
        <v>92.857142857142861</v>
      </c>
      <c r="AU61" s="141">
        <v>26.666666666666664</v>
      </c>
      <c r="AV61" s="141">
        <v>17.777777777777779</v>
      </c>
      <c r="AW61" s="141">
        <v>9.6296296296296298</v>
      </c>
      <c r="AX61" s="141">
        <v>21.481481481481477</v>
      </c>
      <c r="AY61" s="141">
        <v>5.9259259259259265</v>
      </c>
      <c r="AZ61" s="120">
        <v>100</v>
      </c>
      <c r="BA61" s="120">
        <v>80</v>
      </c>
      <c r="BB61" s="120">
        <v>66.666666666666657</v>
      </c>
      <c r="BC61" s="120">
        <v>78.571428571428569</v>
      </c>
      <c r="BD61" s="120">
        <v>93.333333333333329</v>
      </c>
      <c r="BE61" s="120">
        <v>57.037037037037038</v>
      </c>
      <c r="BF61" s="120">
        <v>34.814814814814817</v>
      </c>
      <c r="BG61" s="120">
        <v>63.703703703703702</v>
      </c>
      <c r="BH61" s="120">
        <v>65.185185185185176</v>
      </c>
      <c r="BI61" s="120">
        <v>86.666666666666671</v>
      </c>
      <c r="BJ61" s="120">
        <v>85.92592592592591</v>
      </c>
      <c r="BK61" s="120">
        <v>87.407407407407405</v>
      </c>
    </row>
    <row r="62" spans="2:63">
      <c r="B62" t="s">
        <v>158</v>
      </c>
      <c r="C62" s="133" t="s">
        <v>401</v>
      </c>
      <c r="D62" s="120">
        <v>54.54545454545454</v>
      </c>
      <c r="E62" s="120">
        <v>81.818181818181827</v>
      </c>
      <c r="F62" s="120">
        <v>55.555555555555557</v>
      </c>
      <c r="G62" s="120">
        <v>50</v>
      </c>
      <c r="H62" s="120">
        <v>73.333333333333329</v>
      </c>
      <c r="I62" s="156">
        <v>61.728395061728392</v>
      </c>
      <c r="J62" s="120">
        <v>55.555555555555557</v>
      </c>
      <c r="K62" s="120">
        <v>87.5</v>
      </c>
      <c r="L62" s="120">
        <v>55.555555555555557</v>
      </c>
      <c r="M62" s="120">
        <v>60.992063492063494</v>
      </c>
      <c r="N62" s="120">
        <v>52.222222222222221</v>
      </c>
      <c r="O62" s="120">
        <v>42.222222222222221</v>
      </c>
      <c r="P62" s="156">
        <v>48.888888888888893</v>
      </c>
      <c r="Q62" s="120">
        <v>77.777777777777786</v>
      </c>
      <c r="R62" s="120">
        <v>88.888888888888886</v>
      </c>
      <c r="S62" s="120">
        <v>66.666666666666657</v>
      </c>
      <c r="T62" s="120">
        <v>12.5</v>
      </c>
      <c r="U62" s="120">
        <v>44.444444444444443</v>
      </c>
      <c r="V62" s="120">
        <v>55.555555555555557</v>
      </c>
      <c r="W62" s="120">
        <v>61.111111111111107</v>
      </c>
      <c r="X62" s="120">
        <v>31.111111111111107</v>
      </c>
      <c r="Y62" s="120">
        <v>37.777777777777779</v>
      </c>
      <c r="Z62" s="120">
        <v>72.222222222222214</v>
      </c>
      <c r="AA62" s="120">
        <v>37.777777777777779</v>
      </c>
      <c r="AB62" s="156">
        <v>51.851851851851855</v>
      </c>
      <c r="AC62" s="120">
        <v>73.333333333333343</v>
      </c>
      <c r="AD62" s="120">
        <v>76.767676767676761</v>
      </c>
      <c r="AE62" s="120">
        <v>38.888888888888886</v>
      </c>
      <c r="AF62" s="120">
        <v>28.055555555555557</v>
      </c>
      <c r="AG62" s="156">
        <v>68.148148148148152</v>
      </c>
      <c r="AH62" s="120">
        <v>77.777777777777786</v>
      </c>
      <c r="AI62" s="120">
        <v>37.5</v>
      </c>
      <c r="AJ62" s="120">
        <v>37.5</v>
      </c>
      <c r="AK62" s="120">
        <v>37.5</v>
      </c>
      <c r="AL62" s="156">
        <v>87.5</v>
      </c>
      <c r="AO62" s="138">
        <f t="shared" si="1"/>
        <v>60.277777777777771</v>
      </c>
      <c r="AP62" s="120">
        <v>88.888888888888886</v>
      </c>
      <c r="AQ62" s="120">
        <v>62.5</v>
      </c>
      <c r="AR62" s="120">
        <v>44.444444444444443</v>
      </c>
      <c r="AS62" s="120">
        <v>55.555555555555557</v>
      </c>
      <c r="AT62" s="120">
        <v>50</v>
      </c>
      <c r="AU62" s="141">
        <v>77.777777777777771</v>
      </c>
      <c r="AV62" s="141">
        <v>75.757575757575765</v>
      </c>
      <c r="AW62" s="141">
        <v>80.808080808080803</v>
      </c>
      <c r="AX62" s="141">
        <v>74.74747474747474</v>
      </c>
      <c r="AY62" s="141">
        <v>74.74747474747474</v>
      </c>
      <c r="AZ62" s="120">
        <v>77.777777777777786</v>
      </c>
      <c r="BA62" s="120">
        <v>66.666666666666657</v>
      </c>
      <c r="BB62" s="120">
        <v>66.666666666666657</v>
      </c>
      <c r="BC62" s="120">
        <v>77.777777777777786</v>
      </c>
      <c r="BD62" s="120">
        <v>77.777777777777786</v>
      </c>
      <c r="BE62" s="120">
        <v>23.333333333333332</v>
      </c>
      <c r="BF62" s="120">
        <v>8.8888888888888893</v>
      </c>
      <c r="BG62" s="120">
        <v>36.666666666666664</v>
      </c>
      <c r="BH62" s="120">
        <v>43.333333333333336</v>
      </c>
      <c r="BI62" s="120">
        <v>78.888888888888886</v>
      </c>
      <c r="BJ62" s="120">
        <v>71.111111111111114</v>
      </c>
      <c r="BK62" s="120">
        <v>54.44444444444445</v>
      </c>
    </row>
    <row r="63" spans="2:63">
      <c r="B63" t="s">
        <v>158</v>
      </c>
      <c r="C63" s="133" t="s">
        <v>402</v>
      </c>
      <c r="D63" s="120">
        <v>77.777777777777786</v>
      </c>
      <c r="E63" s="120">
        <v>88.235294117647058</v>
      </c>
      <c r="F63" s="120">
        <v>87.5</v>
      </c>
      <c r="G63" s="120">
        <v>87.5</v>
      </c>
      <c r="H63" s="120">
        <v>71.604938271604937</v>
      </c>
      <c r="I63" s="156">
        <v>66.666666666666657</v>
      </c>
      <c r="J63" s="120">
        <v>64.705882352941174</v>
      </c>
      <c r="K63" s="120">
        <v>82.35294117647058</v>
      </c>
      <c r="L63" s="120">
        <v>61.111111111111114</v>
      </c>
      <c r="M63" s="120">
        <v>67.867647058823536</v>
      </c>
      <c r="N63" s="120">
        <v>53.703703703703695</v>
      </c>
      <c r="O63" s="120">
        <v>56.79012345679012</v>
      </c>
      <c r="P63" s="156">
        <v>54.320987654320987</v>
      </c>
      <c r="Q63" s="120">
        <v>88.235294117647058</v>
      </c>
      <c r="R63" s="120">
        <v>43.75</v>
      </c>
      <c r="S63" s="120">
        <v>68.75</v>
      </c>
      <c r="T63" s="120">
        <v>58.82352941176471</v>
      </c>
      <c r="U63" s="120">
        <v>64.705882352941174</v>
      </c>
      <c r="V63" s="120">
        <v>43.75</v>
      </c>
      <c r="W63" s="120">
        <v>50</v>
      </c>
      <c r="X63" s="120">
        <v>25.308641975308639</v>
      </c>
      <c r="Y63" s="120">
        <v>34.567901234567898</v>
      </c>
      <c r="Z63" s="120">
        <v>53.703703703703695</v>
      </c>
      <c r="AA63" s="120">
        <v>33.950617283950614</v>
      </c>
      <c r="AB63" s="156">
        <v>41.358024691358025</v>
      </c>
      <c r="AC63" s="120">
        <v>64.150326797385617</v>
      </c>
      <c r="AD63" s="120">
        <v>78.271604938271608</v>
      </c>
      <c r="AE63" s="120">
        <v>47.53086419753086</v>
      </c>
      <c r="AF63" s="120">
        <v>30.401234567901234</v>
      </c>
      <c r="AG63" s="156">
        <v>64.609053497942384</v>
      </c>
      <c r="AH63" s="120">
        <v>58.82352941176471</v>
      </c>
      <c r="AI63" s="120">
        <v>27.777777777777779</v>
      </c>
      <c r="AJ63" s="120">
        <v>35.294117647058826</v>
      </c>
      <c r="AK63" s="120">
        <v>38.888888888888893</v>
      </c>
      <c r="AL63" s="156">
        <v>66.666666666666657</v>
      </c>
      <c r="AO63" s="138">
        <f t="shared" si="1"/>
        <v>67.867647058823536</v>
      </c>
      <c r="AP63" s="120">
        <v>66.666666666666657</v>
      </c>
      <c r="AQ63" s="120">
        <v>70.588235294117652</v>
      </c>
      <c r="AR63" s="120">
        <v>62.5</v>
      </c>
      <c r="AS63" s="120">
        <v>56.25</v>
      </c>
      <c r="AT63" s="120">
        <v>83.333333333333343</v>
      </c>
      <c r="AU63" s="141">
        <v>26.543209876543209</v>
      </c>
      <c r="AV63" s="141">
        <v>16.049382716049383</v>
      </c>
      <c r="AW63" s="141">
        <v>19.753086419753085</v>
      </c>
      <c r="AX63" s="141">
        <v>22.222222222222221</v>
      </c>
      <c r="AY63" s="141">
        <v>24.074074074074073</v>
      </c>
      <c r="AZ63" s="120">
        <v>72.222222222222214</v>
      </c>
      <c r="BA63" s="120">
        <v>64.705882352941174</v>
      </c>
      <c r="BB63" s="120">
        <v>58.82352941176471</v>
      </c>
      <c r="BC63" s="120">
        <v>43.75</v>
      </c>
      <c r="BD63" s="120">
        <v>81.25</v>
      </c>
      <c r="BE63" s="120">
        <v>23.456790123456791</v>
      </c>
      <c r="BF63" s="120">
        <v>18.518518518518515</v>
      </c>
      <c r="BG63" s="120">
        <v>34.567901234567898</v>
      </c>
      <c r="BH63" s="120">
        <v>45.061728395061728</v>
      </c>
      <c r="BI63" s="120">
        <v>73.456790123456784</v>
      </c>
      <c r="BJ63" s="120">
        <v>62.34567901234567</v>
      </c>
      <c r="BK63" s="120">
        <v>58.02469135802469</v>
      </c>
    </row>
    <row r="64" spans="2:63">
      <c r="B64" t="s">
        <v>159</v>
      </c>
      <c r="C64" s="133" t="s">
        <v>401</v>
      </c>
      <c r="D64" s="120">
        <v>84.615384615384613</v>
      </c>
      <c r="E64" s="120">
        <v>66.666666666666657</v>
      </c>
      <c r="F64" s="120">
        <v>72.727272727272734</v>
      </c>
      <c r="G64" s="120">
        <v>30</v>
      </c>
      <c r="H64" s="120">
        <v>50.793650793650791</v>
      </c>
      <c r="I64" s="156">
        <v>48.717948717948723</v>
      </c>
      <c r="J64" s="120">
        <v>90.909090909090907</v>
      </c>
      <c r="K64" s="120">
        <v>62.5</v>
      </c>
      <c r="L64" s="120">
        <v>63.636363636363633</v>
      </c>
      <c r="M64" s="120">
        <v>47.204184704184698</v>
      </c>
      <c r="N64" s="120">
        <v>51.282051282051277</v>
      </c>
      <c r="O64" s="120">
        <v>47.863247863247857</v>
      </c>
      <c r="P64" s="156">
        <v>47.008547008547005</v>
      </c>
      <c r="Q64" s="120">
        <v>70</v>
      </c>
      <c r="R64" s="120">
        <v>77.777777777777786</v>
      </c>
      <c r="S64" s="120">
        <v>75</v>
      </c>
      <c r="T64" s="120">
        <v>50</v>
      </c>
      <c r="U64" s="120">
        <v>62.5</v>
      </c>
      <c r="V64" s="120">
        <v>62.5</v>
      </c>
      <c r="W64" s="120">
        <v>50.793650793650791</v>
      </c>
      <c r="X64" s="120">
        <v>50.793650793650791</v>
      </c>
      <c r="Y64" s="120">
        <v>38.888888888888886</v>
      </c>
      <c r="Z64" s="120">
        <v>75.213675213675216</v>
      </c>
      <c r="AA64" s="120">
        <v>45.299145299145295</v>
      </c>
      <c r="AB64" s="156">
        <v>50.427350427350426</v>
      </c>
      <c r="AC64" s="120">
        <v>55.238095238095227</v>
      </c>
      <c r="AD64" s="120">
        <v>83.456790123456784</v>
      </c>
      <c r="AE64" s="120">
        <v>57.936507936507937</v>
      </c>
      <c r="AF64" s="120">
        <v>31.105006105006101</v>
      </c>
      <c r="AG64" s="156">
        <v>77.777777777777771</v>
      </c>
      <c r="AH64" s="120">
        <v>25</v>
      </c>
      <c r="AI64" s="120">
        <v>18.181818181818183</v>
      </c>
      <c r="AJ64" s="120">
        <v>22.222222222222221</v>
      </c>
      <c r="AK64" s="120">
        <v>12.5</v>
      </c>
      <c r="AL64" s="156">
        <v>22.222222222222221</v>
      </c>
      <c r="AO64" s="138">
        <f t="shared" si="1"/>
        <v>48.30808080808081</v>
      </c>
      <c r="AP64" s="120">
        <v>81.818181818181827</v>
      </c>
      <c r="AQ64" s="120">
        <v>22.222222222222221</v>
      </c>
      <c r="AR64" s="120">
        <v>37.5</v>
      </c>
      <c r="AS64" s="120">
        <v>44.444444444444443</v>
      </c>
      <c r="AT64" s="120">
        <v>55.555555555555557</v>
      </c>
      <c r="AU64" s="141">
        <v>62.222222222222214</v>
      </c>
      <c r="AV64" s="141">
        <v>82.222222222222229</v>
      </c>
      <c r="AW64" s="141">
        <v>95.061728395061735</v>
      </c>
      <c r="AX64" s="141">
        <v>90.123456790123456</v>
      </c>
      <c r="AY64" s="141">
        <v>87.654320987654316</v>
      </c>
      <c r="AZ64" s="120">
        <v>66.666666666666657</v>
      </c>
      <c r="BA64" s="120">
        <v>42.857142857142854</v>
      </c>
      <c r="BB64" s="120">
        <v>42.857142857142854</v>
      </c>
      <c r="BC64" s="120">
        <v>57.142857142857139</v>
      </c>
      <c r="BD64" s="120">
        <v>66.666666666666657</v>
      </c>
      <c r="BE64" s="120">
        <v>23.931623931623928</v>
      </c>
      <c r="BF64" s="120">
        <v>17.948717948717949</v>
      </c>
      <c r="BG64" s="120">
        <v>38.095238095238095</v>
      </c>
      <c r="BH64" s="120">
        <v>44.444444444444443</v>
      </c>
      <c r="BI64" s="120">
        <v>78.571428571428569</v>
      </c>
      <c r="BJ64" s="120">
        <v>80.952380952380963</v>
      </c>
      <c r="BK64" s="120">
        <v>73.80952380952381</v>
      </c>
    </row>
    <row r="65" spans="2:63">
      <c r="B65" t="s">
        <v>159</v>
      </c>
      <c r="C65" s="133" t="s">
        <v>402</v>
      </c>
      <c r="D65" s="120">
        <v>100</v>
      </c>
      <c r="E65" s="120">
        <v>100</v>
      </c>
      <c r="F65" s="120">
        <v>100</v>
      </c>
      <c r="G65" s="120">
        <v>92.857142857142861</v>
      </c>
      <c r="H65" s="120">
        <v>38.888888888888886</v>
      </c>
      <c r="I65" s="156">
        <v>29.292929292929291</v>
      </c>
      <c r="J65" s="120">
        <v>92.857142857142861</v>
      </c>
      <c r="K65" s="120">
        <v>92.307692307692307</v>
      </c>
      <c r="L65" s="120">
        <v>86.666666666666671</v>
      </c>
      <c r="M65" s="120">
        <v>55.818181818181813</v>
      </c>
      <c r="N65" s="120">
        <v>57.777777777777779</v>
      </c>
      <c r="O65" s="120">
        <v>72.592592592592595</v>
      </c>
      <c r="P65" s="156">
        <v>72.592592592592595</v>
      </c>
      <c r="Q65" s="120">
        <v>100</v>
      </c>
      <c r="R65" s="120">
        <v>92.857142857142861</v>
      </c>
      <c r="S65" s="120">
        <v>100</v>
      </c>
      <c r="T65" s="120">
        <v>76.923076923076934</v>
      </c>
      <c r="U65" s="120">
        <v>92.307692307692307</v>
      </c>
      <c r="V65" s="120">
        <v>30.76923076923077</v>
      </c>
      <c r="W65" s="120">
        <v>60</v>
      </c>
      <c r="X65" s="120">
        <v>51.111111111111107</v>
      </c>
      <c r="Y65" s="120">
        <v>43.703703703703702</v>
      </c>
      <c r="Z65" s="120">
        <v>60.185185185185183</v>
      </c>
      <c r="AA65" s="120">
        <v>54.814814814814817</v>
      </c>
      <c r="AB65" s="156">
        <v>55.555555555555557</v>
      </c>
      <c r="AC65" s="120">
        <v>73.888888888888886</v>
      </c>
      <c r="AD65" s="120">
        <v>65.631528964862298</v>
      </c>
      <c r="AE65" s="120">
        <v>60.317460317460316</v>
      </c>
      <c r="AF65" s="120">
        <v>39.93386243386243</v>
      </c>
      <c r="AG65" s="156">
        <v>71.851851851851848</v>
      </c>
      <c r="AH65" s="120">
        <v>71.428571428571431</v>
      </c>
      <c r="AI65" s="120">
        <v>9.0909090909090917</v>
      </c>
      <c r="AJ65" s="120">
        <v>20</v>
      </c>
      <c r="AK65" s="120">
        <v>69.230769230769226</v>
      </c>
      <c r="AL65" s="156">
        <v>100</v>
      </c>
      <c r="AO65" s="138">
        <f t="shared" si="1"/>
        <v>55.818181818181813</v>
      </c>
      <c r="AP65" s="120">
        <v>100</v>
      </c>
      <c r="AQ65" s="120">
        <v>45.454545454545453</v>
      </c>
      <c r="AR65" s="120">
        <v>50</v>
      </c>
      <c r="AS65" s="120">
        <v>20</v>
      </c>
      <c r="AT65" s="120">
        <v>63.636363636363633</v>
      </c>
      <c r="AU65" s="141">
        <v>34.18803418803418</v>
      </c>
      <c r="AV65" s="141">
        <v>27.777777777777779</v>
      </c>
      <c r="AW65" s="141">
        <v>30.303030303030301</v>
      </c>
      <c r="AX65" s="141">
        <v>36.36363636363636</v>
      </c>
      <c r="AY65" s="141">
        <v>43.20987654320988</v>
      </c>
      <c r="AZ65" s="120">
        <v>91.666666666666657</v>
      </c>
      <c r="BA65" s="120">
        <v>63.636363636363633</v>
      </c>
      <c r="BB65" s="120">
        <v>77.777777777777786</v>
      </c>
      <c r="BC65" s="120">
        <v>54.54545454545454</v>
      </c>
      <c r="BD65" s="120">
        <v>81.818181818181827</v>
      </c>
      <c r="BE65" s="120">
        <v>31.746031746031747</v>
      </c>
      <c r="BF65" s="120">
        <v>19.841269841269838</v>
      </c>
      <c r="BG65" s="120">
        <v>48.888888888888893</v>
      </c>
      <c r="BH65" s="120">
        <v>59.259259259259252</v>
      </c>
      <c r="BI65" s="120">
        <v>71.851851851851848</v>
      </c>
      <c r="BJ65" s="120">
        <v>69.629629629629633</v>
      </c>
      <c r="BK65" s="120">
        <v>74.074074074074076</v>
      </c>
    </row>
    <row r="66" spans="2:63">
      <c r="B66" t="s">
        <v>160</v>
      </c>
      <c r="C66" s="133" t="s">
        <v>401</v>
      </c>
      <c r="D66" s="120">
        <v>100</v>
      </c>
      <c r="E66" s="120">
        <v>87.5</v>
      </c>
      <c r="F66" s="120">
        <v>87.5</v>
      </c>
      <c r="G66" s="120">
        <v>71.428571428571431</v>
      </c>
      <c r="H66" s="120">
        <v>71.111111111111114</v>
      </c>
      <c r="I66" s="156">
        <v>56.79012345679012</v>
      </c>
      <c r="J66" s="120">
        <v>60</v>
      </c>
      <c r="K66" s="120">
        <v>50</v>
      </c>
      <c r="L66" s="120">
        <v>70</v>
      </c>
      <c r="M66" s="120">
        <v>75.649350649350637</v>
      </c>
      <c r="N66" s="120">
        <v>57.407407407407412</v>
      </c>
      <c r="O66" s="120">
        <v>52.777777777777779</v>
      </c>
      <c r="P66" s="156">
        <v>50.925925925925924</v>
      </c>
      <c r="Q66" s="120">
        <v>80</v>
      </c>
      <c r="R66" s="120">
        <v>72.727272727272734</v>
      </c>
      <c r="S66" s="120">
        <v>88.888888888888886</v>
      </c>
      <c r="T66" s="120">
        <v>85.714285714285708</v>
      </c>
      <c r="U66" s="120">
        <v>42.857142857142854</v>
      </c>
      <c r="V66" s="120">
        <v>33.333333333333329</v>
      </c>
      <c r="W66" s="120">
        <v>65.656565656565661</v>
      </c>
      <c r="X66" s="120">
        <v>52.777777777777779</v>
      </c>
      <c r="Y66" s="120">
        <v>55.555555555555557</v>
      </c>
      <c r="Z66" s="120">
        <v>73.333333333333329</v>
      </c>
      <c r="AA66" s="120">
        <v>41.414141414141419</v>
      </c>
      <c r="AB66" s="156">
        <v>54.545454545454547</v>
      </c>
      <c r="AC66" s="120">
        <v>64.171717171717177</v>
      </c>
      <c r="AD66" s="120">
        <v>60.787878787878789</v>
      </c>
      <c r="AE66" s="120">
        <v>55.555555555555557</v>
      </c>
      <c r="AF66" s="120">
        <v>34.595959595959592</v>
      </c>
      <c r="AG66" s="156">
        <v>79.124579124579128</v>
      </c>
      <c r="AH66" s="120">
        <v>66.666666666666657</v>
      </c>
      <c r="AI66" s="120">
        <v>33.333333333333329</v>
      </c>
      <c r="AJ66" s="120">
        <v>25</v>
      </c>
      <c r="AK66" s="120">
        <v>44.444444444444443</v>
      </c>
      <c r="AL66" s="156">
        <v>44.444444444444443</v>
      </c>
      <c r="AO66" s="138">
        <f t="shared" si="1"/>
        <v>79.909090909090907</v>
      </c>
      <c r="AP66" s="120">
        <v>90.909090909090907</v>
      </c>
      <c r="AQ66" s="120">
        <v>81.818181818181827</v>
      </c>
      <c r="AR66" s="120">
        <v>70</v>
      </c>
      <c r="AS66" s="120">
        <v>81.818181818181827</v>
      </c>
      <c r="AT66" s="120">
        <v>75</v>
      </c>
      <c r="AU66" s="141">
        <v>54.545454545454547</v>
      </c>
      <c r="AV66" s="141">
        <v>63.63636363636364</v>
      </c>
      <c r="AW66" s="141">
        <v>75.757575757575765</v>
      </c>
      <c r="AX66" s="141">
        <v>50</v>
      </c>
      <c r="AY66" s="141">
        <v>60</v>
      </c>
      <c r="AZ66" s="120">
        <v>66.666666666666657</v>
      </c>
      <c r="BA66" s="120">
        <v>60</v>
      </c>
      <c r="BB66" s="120">
        <v>55.555555555555557</v>
      </c>
      <c r="BC66" s="120">
        <v>63.636363636363633</v>
      </c>
      <c r="BD66" s="120">
        <v>75</v>
      </c>
      <c r="BE66" s="120">
        <v>49.494949494949488</v>
      </c>
      <c r="BF66" s="120">
        <v>11.111111111111111</v>
      </c>
      <c r="BG66" s="120">
        <v>19.19191919191919</v>
      </c>
      <c r="BH66" s="120">
        <v>58.585858585858581</v>
      </c>
      <c r="BI66" s="120">
        <v>83.838383838383834</v>
      </c>
      <c r="BJ66" s="120">
        <v>74.747474747474755</v>
      </c>
      <c r="BK66" s="120">
        <v>78.787878787878796</v>
      </c>
    </row>
    <row r="67" spans="2:63">
      <c r="B67" t="s">
        <v>160</v>
      </c>
      <c r="C67" s="133" t="s">
        <v>402</v>
      </c>
      <c r="D67" s="120">
        <v>100</v>
      </c>
      <c r="E67" s="120">
        <v>100</v>
      </c>
      <c r="F67" s="120">
        <v>91.666666666666657</v>
      </c>
      <c r="G67" s="120">
        <v>100</v>
      </c>
      <c r="H67" s="120">
        <v>88.888888888888886</v>
      </c>
      <c r="I67" s="156">
        <v>58.333333333333329</v>
      </c>
      <c r="J67" s="120">
        <v>92.307692307692307</v>
      </c>
      <c r="K67" s="120">
        <v>100</v>
      </c>
      <c r="L67" s="120">
        <v>100</v>
      </c>
      <c r="M67" s="120">
        <v>89.230769230769226</v>
      </c>
      <c r="N67" s="120">
        <v>54.700854700854705</v>
      </c>
      <c r="O67" s="120">
        <v>66.666666666666657</v>
      </c>
      <c r="P67" s="156">
        <v>60.683760683760681</v>
      </c>
      <c r="Q67" s="120">
        <v>100</v>
      </c>
      <c r="R67" s="120">
        <v>100</v>
      </c>
      <c r="S67" s="120">
        <v>92.307692307692307</v>
      </c>
      <c r="T67" s="120">
        <v>83.333333333333343</v>
      </c>
      <c r="U67" s="120">
        <v>92.307692307692307</v>
      </c>
      <c r="V67" s="120">
        <v>72.727272727272734</v>
      </c>
      <c r="W67" s="120">
        <v>77.777777777777771</v>
      </c>
      <c r="X67" s="120">
        <v>57.264957264957268</v>
      </c>
      <c r="Y67" s="120">
        <v>48.717948717948723</v>
      </c>
      <c r="Z67" s="120">
        <v>84.615384615384613</v>
      </c>
      <c r="AA67" s="120">
        <v>62.393162393162385</v>
      </c>
      <c r="AB67" s="156">
        <v>65.81196581196582</v>
      </c>
      <c r="AC67" s="120">
        <v>93.846153846153854</v>
      </c>
      <c r="AD67" s="120">
        <v>72.578347578347575</v>
      </c>
      <c r="AE67" s="120">
        <v>68.376068376068375</v>
      </c>
      <c r="AF67" s="120">
        <v>50.427350427350426</v>
      </c>
      <c r="AG67" s="156">
        <v>81.196581196581192</v>
      </c>
      <c r="AH67" s="120">
        <v>91.666666666666657</v>
      </c>
      <c r="AI67" s="120">
        <v>81.818181818181827</v>
      </c>
      <c r="AJ67" s="120">
        <v>72.727272727272734</v>
      </c>
      <c r="AK67" s="120">
        <v>90.909090909090907</v>
      </c>
      <c r="AL67" s="156">
        <v>91.666666666666657</v>
      </c>
      <c r="AO67" s="138">
        <f t="shared" si="1"/>
        <v>89.230769230769226</v>
      </c>
      <c r="AP67" s="120">
        <v>100</v>
      </c>
      <c r="AQ67" s="120">
        <v>84.615384615384613</v>
      </c>
      <c r="AR67" s="120">
        <v>69.230769230769226</v>
      </c>
      <c r="AS67" s="120">
        <v>92.307692307692307</v>
      </c>
      <c r="AT67" s="120">
        <v>100</v>
      </c>
      <c r="AU67" s="141">
        <v>41.880341880341881</v>
      </c>
      <c r="AV67" s="141">
        <v>30.769230769230766</v>
      </c>
      <c r="AW67" s="141">
        <v>15.740740740740739</v>
      </c>
      <c r="AX67" s="141">
        <v>23.931623931623928</v>
      </c>
      <c r="AY67" s="141">
        <v>24.786324786324787</v>
      </c>
      <c r="AZ67" s="120">
        <v>100</v>
      </c>
      <c r="BA67" s="120">
        <v>92.307692307692307</v>
      </c>
      <c r="BB67" s="120">
        <v>76.923076923076934</v>
      </c>
      <c r="BC67" s="120">
        <v>100</v>
      </c>
      <c r="BD67" s="120">
        <v>100</v>
      </c>
      <c r="BE67" s="120">
        <v>57.264957264957268</v>
      </c>
      <c r="BF67" s="120">
        <v>29.914529914529915</v>
      </c>
      <c r="BG67" s="120">
        <v>42.735042735042732</v>
      </c>
      <c r="BH67" s="120">
        <v>71.794871794871796</v>
      </c>
      <c r="BI67" s="120">
        <v>84.615384615384613</v>
      </c>
      <c r="BJ67" s="120">
        <v>74.358974358974365</v>
      </c>
      <c r="BK67" s="120">
        <v>84.615384615384613</v>
      </c>
    </row>
    <row r="68" spans="2:63">
      <c r="B68" t="s">
        <v>161</v>
      </c>
      <c r="C68" s="133" t="s">
        <v>401</v>
      </c>
      <c r="D68" s="120">
        <v>57.142857142857139</v>
      </c>
      <c r="E68" s="120">
        <v>85.714285714285708</v>
      </c>
      <c r="F68" s="120">
        <v>92.307692307692307</v>
      </c>
      <c r="G68" s="120">
        <v>92.857142857142861</v>
      </c>
      <c r="H68" s="120">
        <v>69.590643274853804</v>
      </c>
      <c r="I68" s="156">
        <v>59.259259259259252</v>
      </c>
      <c r="J68" s="120">
        <v>35.714285714285715</v>
      </c>
      <c r="K68" s="120">
        <v>84.615384615384613</v>
      </c>
      <c r="L68" s="120">
        <v>76.923076923076934</v>
      </c>
      <c r="M68" s="120">
        <v>60.706436420722135</v>
      </c>
      <c r="N68" s="120">
        <v>76.023391812865498</v>
      </c>
      <c r="O68" s="120">
        <v>72.514619883040936</v>
      </c>
      <c r="P68" s="156">
        <v>71.345029239766077</v>
      </c>
      <c r="Q68" s="120">
        <v>100</v>
      </c>
      <c r="R68" s="120">
        <v>100</v>
      </c>
      <c r="S68" s="120" t="s">
        <v>114</v>
      </c>
      <c r="T68" s="120">
        <v>46.153846153846153</v>
      </c>
      <c r="U68" s="120">
        <v>92.307692307692307</v>
      </c>
      <c r="V68" s="120">
        <v>60</v>
      </c>
      <c r="W68" s="120">
        <v>73.684210526315795</v>
      </c>
      <c r="X68" s="120">
        <v>74.26900584795321</v>
      </c>
      <c r="Y68" s="120">
        <v>68.421052631578945</v>
      </c>
      <c r="Z68" s="120">
        <v>77.777777777777771</v>
      </c>
      <c r="AA68" s="120">
        <v>72.592592592592595</v>
      </c>
      <c r="AB68" s="156">
        <v>64.81481481481481</v>
      </c>
      <c r="AC68" s="120">
        <v>60.402930402930409</v>
      </c>
      <c r="AD68" s="120">
        <v>65.840050835148872</v>
      </c>
      <c r="AE68" s="120">
        <v>54.970760233918128</v>
      </c>
      <c r="AF68" s="120">
        <v>60.324695180216331</v>
      </c>
      <c r="AG68" s="156">
        <v>81.481481481481481</v>
      </c>
      <c r="AH68" s="120">
        <v>78.571428571428569</v>
      </c>
      <c r="AI68" s="120">
        <v>62.5</v>
      </c>
      <c r="AJ68" s="120">
        <v>45.454545454545453</v>
      </c>
      <c r="AK68" s="120">
        <v>83.333333333333343</v>
      </c>
      <c r="AL68" s="156">
        <v>83.333333333333343</v>
      </c>
      <c r="AO68" s="138">
        <f t="shared" si="1"/>
        <v>57.179487179487182</v>
      </c>
      <c r="AP68" s="120">
        <v>53.333333333333336</v>
      </c>
      <c r="AQ68" s="120">
        <v>50</v>
      </c>
      <c r="AR68" s="120">
        <v>69.230769230769226</v>
      </c>
      <c r="AS68" s="120">
        <v>46.666666666666664</v>
      </c>
      <c r="AT68" s="120">
        <v>66.666666666666657</v>
      </c>
      <c r="AU68" s="141">
        <v>49.382716049382715</v>
      </c>
      <c r="AV68" s="141">
        <v>43.137254901960787</v>
      </c>
      <c r="AW68" s="141">
        <v>84.967320261437905</v>
      </c>
      <c r="AX68" s="141">
        <v>71.851851851851848</v>
      </c>
      <c r="AY68" s="141">
        <v>79.861111111111114</v>
      </c>
      <c r="AZ68" s="120">
        <v>66.666666666666657</v>
      </c>
      <c r="BA68" s="120">
        <v>57.142857142857139</v>
      </c>
      <c r="BB68" s="120">
        <v>58.333333333333336</v>
      </c>
      <c r="BC68" s="120">
        <v>58.333333333333336</v>
      </c>
      <c r="BD68" s="120">
        <v>61.53846153846154</v>
      </c>
      <c r="BE68" s="120">
        <v>62.091503267973849</v>
      </c>
      <c r="BF68" s="120">
        <v>49.382716049382715</v>
      </c>
      <c r="BG68" s="120">
        <v>66.666666666666657</v>
      </c>
      <c r="BH68" s="120">
        <v>63.157894736842103</v>
      </c>
      <c r="BI68" s="120">
        <v>85.964912280701753</v>
      </c>
      <c r="BJ68" s="120">
        <v>86.549707602339168</v>
      </c>
      <c r="BK68" s="120">
        <v>71.929824561403507</v>
      </c>
    </row>
    <row r="69" spans="2:63">
      <c r="B69" t="s">
        <v>161</v>
      </c>
      <c r="C69" s="133" t="s">
        <v>402</v>
      </c>
      <c r="D69" s="120">
        <v>63.636363636363633</v>
      </c>
      <c r="E69" s="120">
        <v>81.818181818181827</v>
      </c>
      <c r="F69" s="120">
        <v>81.818181818181827</v>
      </c>
      <c r="G69" s="120">
        <v>60</v>
      </c>
      <c r="H69" s="120">
        <v>72.839506172839506</v>
      </c>
      <c r="I69" s="156">
        <v>46.296296296296298</v>
      </c>
      <c r="J69" s="120">
        <v>37.5</v>
      </c>
      <c r="K69" s="120">
        <v>90</v>
      </c>
      <c r="L69" s="120">
        <v>66.666666666666657</v>
      </c>
      <c r="M69" s="120">
        <v>60.292207792207797</v>
      </c>
      <c r="N69" s="120">
        <v>77.777777777777771</v>
      </c>
      <c r="O69" s="120">
        <v>69.135802469135797</v>
      </c>
      <c r="P69" s="156">
        <v>68.055555555555557</v>
      </c>
      <c r="Q69" s="120">
        <v>70</v>
      </c>
      <c r="R69" s="120">
        <v>62.5</v>
      </c>
      <c r="S69" s="120">
        <v>50</v>
      </c>
      <c r="T69" s="120">
        <v>16.666666666666664</v>
      </c>
      <c r="U69" s="120">
        <v>33.333333333333329</v>
      </c>
      <c r="V69" s="120">
        <v>14.285714285714285</v>
      </c>
      <c r="W69" s="120">
        <v>57.777777777777779</v>
      </c>
      <c r="X69" s="120">
        <v>57.777777777777779</v>
      </c>
      <c r="Y69" s="120">
        <v>65.555555555555557</v>
      </c>
      <c r="Z69" s="120">
        <v>73.015873015873012</v>
      </c>
      <c r="AA69" s="120">
        <v>82.716049382716051</v>
      </c>
      <c r="AB69" s="156">
        <v>60.317460317460316</v>
      </c>
      <c r="AC69" s="120">
        <v>30.952380952380953</v>
      </c>
      <c r="AD69" s="120">
        <v>68.862514029180701</v>
      </c>
      <c r="AE69" s="120">
        <v>58.888888888888886</v>
      </c>
      <c r="AF69" s="120">
        <v>37.5</v>
      </c>
      <c r="AG69" s="156">
        <v>79.797979797979792</v>
      </c>
      <c r="AH69" s="120">
        <v>55.555555555555557</v>
      </c>
      <c r="AI69" s="120">
        <v>33.333333333333329</v>
      </c>
      <c r="AJ69" s="120">
        <v>33.333333333333329</v>
      </c>
      <c r="AK69" s="120">
        <v>62.5</v>
      </c>
      <c r="AL69" s="156">
        <v>63.636363636363633</v>
      </c>
      <c r="AO69" s="138">
        <f t="shared" si="1"/>
        <v>60.292207792207797</v>
      </c>
      <c r="AP69" s="120">
        <v>81.818181818181827</v>
      </c>
      <c r="AQ69" s="120">
        <v>42.857142857142854</v>
      </c>
      <c r="AR69" s="120">
        <v>87.5</v>
      </c>
      <c r="AS69" s="120">
        <v>14.285714285714285</v>
      </c>
      <c r="AT69" s="120">
        <v>75</v>
      </c>
      <c r="AU69" s="141">
        <v>41.975308641975303</v>
      </c>
      <c r="AV69" s="141">
        <v>63.333333333333336</v>
      </c>
      <c r="AW69" s="141">
        <v>21.212121212121211</v>
      </c>
      <c r="AX69" s="141">
        <v>5.5555555555555554</v>
      </c>
      <c r="AY69" s="141">
        <v>23.611111111111111</v>
      </c>
      <c r="AZ69" s="120">
        <v>28.571428571428569</v>
      </c>
      <c r="BA69" s="120">
        <v>28.571428571428569</v>
      </c>
      <c r="BB69" s="120">
        <v>50</v>
      </c>
      <c r="BC69" s="120">
        <v>14.285714285714285</v>
      </c>
      <c r="BD69" s="120">
        <v>33.333333333333329</v>
      </c>
      <c r="BE69" s="120">
        <v>31.111111111111107</v>
      </c>
      <c r="BF69" s="120">
        <v>22.222222222222221</v>
      </c>
      <c r="BG69" s="120">
        <v>57.777777777777779</v>
      </c>
      <c r="BH69" s="120">
        <v>38.888888888888886</v>
      </c>
      <c r="BI69" s="120">
        <v>81.818181818181813</v>
      </c>
      <c r="BJ69" s="120">
        <v>81.818181818181813</v>
      </c>
      <c r="BK69" s="120">
        <v>75.757575757575751</v>
      </c>
    </row>
    <row r="70" spans="2:63">
      <c r="B70" t="s">
        <v>162</v>
      </c>
      <c r="C70" s="133" t="s">
        <v>401</v>
      </c>
      <c r="D70" s="120">
        <v>93.333333333333329</v>
      </c>
      <c r="E70" s="120">
        <v>66.666666666666657</v>
      </c>
      <c r="F70" s="120">
        <v>92.857142857142861</v>
      </c>
      <c r="G70" s="120">
        <v>76.923076923076934</v>
      </c>
      <c r="H70" s="120">
        <v>34.027777777777779</v>
      </c>
      <c r="I70" s="156">
        <v>75</v>
      </c>
      <c r="J70" s="120">
        <v>78.571428571428569</v>
      </c>
      <c r="K70" s="120">
        <v>50</v>
      </c>
      <c r="L70" s="120">
        <v>81.25</v>
      </c>
      <c r="M70" s="120">
        <v>70.928178963893245</v>
      </c>
      <c r="N70" s="120">
        <v>54.700854700854705</v>
      </c>
      <c r="O70" s="120">
        <v>57.037037037037038</v>
      </c>
      <c r="P70" s="156">
        <v>50.370370370370367</v>
      </c>
      <c r="Q70" s="120">
        <v>76.923076923076934</v>
      </c>
      <c r="R70" s="120">
        <v>100</v>
      </c>
      <c r="S70" s="120">
        <v>100</v>
      </c>
      <c r="T70" s="120">
        <v>77.777777777777786</v>
      </c>
      <c r="U70" s="120">
        <v>76.923076923076934</v>
      </c>
      <c r="V70" s="120">
        <v>72.727272727272734</v>
      </c>
      <c r="W70" s="120">
        <v>52.777777777777779</v>
      </c>
      <c r="X70" s="120">
        <v>51.388888888888886</v>
      </c>
      <c r="Y70" s="120">
        <v>42.361111111111107</v>
      </c>
      <c r="Z70" s="120">
        <v>31.851851851851851</v>
      </c>
      <c r="AA70" s="120">
        <v>55.555555555555557</v>
      </c>
      <c r="AB70" s="156">
        <v>57.777777777777779</v>
      </c>
      <c r="AC70" s="120">
        <v>87.96536796536796</v>
      </c>
      <c r="AD70" s="120">
        <v>80.078563411896738</v>
      </c>
      <c r="AE70" s="120">
        <v>64.583333333333329</v>
      </c>
      <c r="AF70" s="120">
        <v>37.962962962962962</v>
      </c>
      <c r="AG70" s="156">
        <v>74.074074074074076</v>
      </c>
      <c r="AH70" s="120">
        <v>50</v>
      </c>
      <c r="AI70" s="120">
        <v>9.0909090909090917</v>
      </c>
      <c r="AJ70" s="120">
        <v>11.111111111111111</v>
      </c>
      <c r="AK70" s="120">
        <v>45.454545454545453</v>
      </c>
      <c r="AL70" s="156">
        <v>75</v>
      </c>
      <c r="AO70" s="138">
        <f t="shared" si="1"/>
        <v>67.980769230769226</v>
      </c>
      <c r="AP70" s="120">
        <v>93.75</v>
      </c>
      <c r="AQ70" s="120">
        <v>64.285714285714292</v>
      </c>
      <c r="AR70" s="120">
        <v>46.153846153846153</v>
      </c>
      <c r="AS70" s="120">
        <v>50</v>
      </c>
      <c r="AT70" s="120">
        <v>85.714285714285708</v>
      </c>
      <c r="AU70" s="141">
        <v>77.777777777777771</v>
      </c>
      <c r="AV70" s="141">
        <v>80.808080808080803</v>
      </c>
      <c r="AW70" s="141">
        <v>90.123456790123456</v>
      </c>
      <c r="AX70" s="141">
        <v>75.925925925925924</v>
      </c>
      <c r="AY70" s="141">
        <v>75.757575757575765</v>
      </c>
      <c r="AZ70" s="120">
        <v>92.857142857142861</v>
      </c>
      <c r="BA70" s="120">
        <v>91.666666666666657</v>
      </c>
      <c r="BB70" s="120">
        <v>63.636363636363633</v>
      </c>
      <c r="BC70" s="120">
        <v>91.666666666666657</v>
      </c>
      <c r="BD70" s="120">
        <v>100</v>
      </c>
      <c r="BE70" s="120">
        <v>26.666666666666664</v>
      </c>
      <c r="BF70" s="120">
        <v>14.074074074074073</v>
      </c>
      <c r="BG70" s="120">
        <v>51.388888888888886</v>
      </c>
      <c r="BH70" s="120">
        <v>59.722222222222221</v>
      </c>
      <c r="BI70" s="120">
        <v>84.722222222222214</v>
      </c>
      <c r="BJ70" s="120">
        <v>73.611111111111114</v>
      </c>
      <c r="BK70" s="120">
        <v>63.888888888888886</v>
      </c>
    </row>
    <row r="71" spans="2:63">
      <c r="B71" t="s">
        <v>162</v>
      </c>
      <c r="C71" s="133" t="s">
        <v>402</v>
      </c>
      <c r="D71" s="120">
        <v>100</v>
      </c>
      <c r="E71" s="120">
        <v>100</v>
      </c>
      <c r="F71" s="120">
        <v>100</v>
      </c>
      <c r="G71" s="120">
        <v>92.307692307692307</v>
      </c>
      <c r="H71" s="120">
        <v>34.18803418803418</v>
      </c>
      <c r="I71" s="156">
        <v>64.102564102564102</v>
      </c>
      <c r="J71" s="120">
        <v>83.333333333333343</v>
      </c>
      <c r="K71" s="120">
        <v>84.615384615384613</v>
      </c>
      <c r="L71" s="120">
        <v>100</v>
      </c>
      <c r="M71" s="120">
        <v>67.435897435897431</v>
      </c>
      <c r="N71" s="120">
        <v>57.575757575757571</v>
      </c>
      <c r="O71" s="120">
        <v>62.393162393162385</v>
      </c>
      <c r="P71" s="156">
        <v>68.518518518518519</v>
      </c>
      <c r="Q71" s="120">
        <v>100</v>
      </c>
      <c r="R71" s="120">
        <v>100</v>
      </c>
      <c r="S71" s="120">
        <v>100</v>
      </c>
      <c r="T71" s="120">
        <v>91.666666666666657</v>
      </c>
      <c r="U71" s="120">
        <v>91.666666666666657</v>
      </c>
      <c r="V71" s="120">
        <v>66.666666666666657</v>
      </c>
      <c r="W71" s="120">
        <v>76.068376068376068</v>
      </c>
      <c r="X71" s="120">
        <v>56.410256410256402</v>
      </c>
      <c r="Y71" s="120">
        <v>47.008547008547005</v>
      </c>
      <c r="Z71" s="120">
        <v>65.740740740740748</v>
      </c>
      <c r="AA71" s="120">
        <v>60.256410256410255</v>
      </c>
      <c r="AB71" s="156">
        <v>61.965811965811959</v>
      </c>
      <c r="AC71" s="120">
        <v>93.777777777777786</v>
      </c>
      <c r="AD71" s="120">
        <v>74.848484848484844</v>
      </c>
      <c r="AE71" s="120">
        <v>64.81481481481481</v>
      </c>
      <c r="AF71" s="120">
        <v>46.148989898989896</v>
      </c>
      <c r="AG71" s="156">
        <v>84.259259259259252</v>
      </c>
      <c r="AH71" s="120">
        <v>90.909090909090907</v>
      </c>
      <c r="AI71" s="120">
        <v>66.666666666666657</v>
      </c>
      <c r="AJ71" s="120">
        <v>66.666666666666657</v>
      </c>
      <c r="AK71" s="120">
        <v>90.909090909090907</v>
      </c>
      <c r="AL71" s="156">
        <v>100</v>
      </c>
      <c r="AO71" s="138">
        <f t="shared" si="1"/>
        <v>67.435897435897431</v>
      </c>
      <c r="AP71" s="120">
        <v>84.615384615384613</v>
      </c>
      <c r="AQ71" s="120">
        <v>69.230769230769226</v>
      </c>
      <c r="AR71" s="120">
        <v>58.333333333333336</v>
      </c>
      <c r="AS71" s="120">
        <v>58.333333333333336</v>
      </c>
      <c r="AT71" s="120">
        <v>66.666666666666657</v>
      </c>
      <c r="AU71" s="141">
        <v>25.252525252525253</v>
      </c>
      <c r="AV71" s="141">
        <v>23.232323232323232</v>
      </c>
      <c r="AW71" s="141">
        <v>23.232323232323232</v>
      </c>
      <c r="AX71" s="141">
        <v>27.777777777777779</v>
      </c>
      <c r="AY71" s="141">
        <v>26.262626262626263</v>
      </c>
      <c r="AZ71" s="120">
        <v>100</v>
      </c>
      <c r="BA71" s="120">
        <v>90</v>
      </c>
      <c r="BB71" s="120">
        <v>90</v>
      </c>
      <c r="BC71" s="120">
        <v>88.888888888888886</v>
      </c>
      <c r="BD71" s="120">
        <v>100</v>
      </c>
      <c r="BE71" s="120">
        <v>34.567901234567898</v>
      </c>
      <c r="BF71" s="120">
        <v>17.283950617283949</v>
      </c>
      <c r="BG71" s="120">
        <v>62.037037037037031</v>
      </c>
      <c r="BH71" s="120">
        <v>70.707070707070699</v>
      </c>
      <c r="BI71" s="120">
        <v>88.888888888888886</v>
      </c>
      <c r="BJ71" s="120">
        <v>85.185185185185176</v>
      </c>
      <c r="BK71" s="120">
        <v>78.703703703703709</v>
      </c>
    </row>
    <row r="72" spans="2:63">
      <c r="B72" t="s">
        <v>163</v>
      </c>
      <c r="C72" s="133" t="s">
        <v>401</v>
      </c>
      <c r="D72" s="120">
        <v>84.615384615384613</v>
      </c>
      <c r="E72" s="120">
        <v>69.230769230769226</v>
      </c>
      <c r="F72" s="120">
        <v>54.54545454545454</v>
      </c>
      <c r="G72" s="120">
        <v>41.666666666666671</v>
      </c>
      <c r="H72" s="120">
        <v>29.292929292929291</v>
      </c>
      <c r="I72" s="156">
        <v>48.148148148148145</v>
      </c>
      <c r="J72" s="120">
        <v>9.0909090909090917</v>
      </c>
      <c r="K72" s="120">
        <v>23.076923076923077</v>
      </c>
      <c r="L72" s="120">
        <v>30.76923076923077</v>
      </c>
      <c r="M72" s="120">
        <v>16.666666666666664</v>
      </c>
      <c r="N72" s="120">
        <v>30.769230769230766</v>
      </c>
      <c r="O72" s="120">
        <v>16.666666666666664</v>
      </c>
      <c r="P72" s="156">
        <v>23.232323232323232</v>
      </c>
      <c r="Q72" s="120">
        <v>20</v>
      </c>
      <c r="R72" s="120">
        <v>50</v>
      </c>
      <c r="S72" s="120">
        <v>30.76923076923077</v>
      </c>
      <c r="T72" s="120">
        <v>0</v>
      </c>
      <c r="U72" s="120">
        <v>0</v>
      </c>
      <c r="V72" s="120">
        <v>0</v>
      </c>
      <c r="W72" s="120">
        <v>36.752136752136749</v>
      </c>
      <c r="X72" s="120">
        <v>19.658119658119656</v>
      </c>
      <c r="Y72" s="120">
        <v>17.09401709401709</v>
      </c>
      <c r="Z72" s="120">
        <v>0</v>
      </c>
      <c r="AA72" s="120">
        <v>27.777777777777779</v>
      </c>
      <c r="AB72" s="156">
        <v>26.495726495726494</v>
      </c>
      <c r="AC72" s="120">
        <v>11.969696969696969</v>
      </c>
      <c r="AD72" s="120">
        <v>64.458689458689463</v>
      </c>
      <c r="AE72" s="120">
        <v>8.5470085470085451</v>
      </c>
      <c r="AF72" s="120">
        <v>14.102564102564102</v>
      </c>
      <c r="AG72" s="156">
        <v>63.817663817663821</v>
      </c>
      <c r="AH72" s="120">
        <v>8.3333333333333321</v>
      </c>
      <c r="AI72" s="120">
        <v>0</v>
      </c>
      <c r="AJ72" s="120">
        <v>0</v>
      </c>
      <c r="AK72" s="120">
        <v>0</v>
      </c>
      <c r="AL72" s="156">
        <v>0</v>
      </c>
      <c r="AO72" s="138">
        <f t="shared" si="1"/>
        <v>13.333333333333332</v>
      </c>
      <c r="AP72" s="120">
        <v>8.3333333333333321</v>
      </c>
      <c r="AQ72" s="120">
        <v>0</v>
      </c>
      <c r="AR72" s="120">
        <v>0</v>
      </c>
      <c r="AS72" s="120">
        <v>33.333333333333329</v>
      </c>
      <c r="AT72" s="120">
        <v>25</v>
      </c>
      <c r="AU72" s="141">
        <v>47.008547008547005</v>
      </c>
      <c r="AV72" s="141">
        <v>26.495726495726501</v>
      </c>
      <c r="AW72" s="141">
        <v>99.074074074074076</v>
      </c>
      <c r="AX72" s="141">
        <v>90.740740740740733</v>
      </c>
      <c r="AY72" s="141">
        <v>58.974358974358971</v>
      </c>
      <c r="AZ72" s="120">
        <v>16.666666666666664</v>
      </c>
      <c r="BA72" s="120">
        <v>8.3333333333333321</v>
      </c>
      <c r="BB72" s="120">
        <v>0</v>
      </c>
      <c r="BC72" s="120">
        <v>16.666666666666664</v>
      </c>
      <c r="BD72" s="120">
        <v>18.181818181818183</v>
      </c>
      <c r="BE72" s="120">
        <v>0.85470085470085411</v>
      </c>
      <c r="BF72" s="120">
        <v>0</v>
      </c>
      <c r="BG72" s="120">
        <v>29.05982905982906</v>
      </c>
      <c r="BH72" s="120">
        <v>26.495726495726494</v>
      </c>
      <c r="BI72" s="120">
        <v>58.974358974358971</v>
      </c>
      <c r="BJ72" s="120">
        <v>69.230769230769226</v>
      </c>
      <c r="BK72" s="120">
        <v>63.247863247863251</v>
      </c>
    </row>
    <row r="73" spans="2:63">
      <c r="B73" t="s">
        <v>163</v>
      </c>
      <c r="C73" s="133" t="s">
        <v>402</v>
      </c>
      <c r="D73" s="120">
        <v>100</v>
      </c>
      <c r="E73" s="120">
        <v>100</v>
      </c>
      <c r="F73" s="120">
        <v>100</v>
      </c>
      <c r="G73" s="120">
        <v>71.428571428571431</v>
      </c>
      <c r="H73" s="120">
        <v>44.047619047619051</v>
      </c>
      <c r="I73" s="156">
        <v>64.285714285714278</v>
      </c>
      <c r="J73" s="120">
        <v>64.285714285714292</v>
      </c>
      <c r="K73" s="120">
        <v>53.846153846153847</v>
      </c>
      <c r="L73" s="120">
        <v>85.714285714285708</v>
      </c>
      <c r="M73" s="120">
        <v>56.813186813186817</v>
      </c>
      <c r="N73" s="120">
        <v>34.18803418803418</v>
      </c>
      <c r="O73" s="120">
        <v>46.031746031746032</v>
      </c>
      <c r="P73" s="156">
        <v>40.873015873015873</v>
      </c>
      <c r="Q73" s="120">
        <v>92.857142857142861</v>
      </c>
      <c r="R73" s="120">
        <v>90.909090909090907</v>
      </c>
      <c r="S73" s="120">
        <v>100</v>
      </c>
      <c r="T73" s="120">
        <v>76.923076923076934</v>
      </c>
      <c r="U73" s="120">
        <v>46.153846153846153</v>
      </c>
      <c r="V73" s="120">
        <v>23.076923076923077</v>
      </c>
      <c r="W73" s="120">
        <v>56.349206349206341</v>
      </c>
      <c r="X73" s="120">
        <v>35.714285714285715</v>
      </c>
      <c r="Y73" s="120">
        <v>29.487179487179485</v>
      </c>
      <c r="Z73" s="120">
        <v>32.098765432098766</v>
      </c>
      <c r="AA73" s="120">
        <v>50.396825396825392</v>
      </c>
      <c r="AB73" s="156">
        <v>50.793650793650791</v>
      </c>
      <c r="AC73" s="120">
        <v>50</v>
      </c>
      <c r="AD73" s="120">
        <v>65.384615384615387</v>
      </c>
      <c r="AE73" s="120">
        <v>8.7301587301587311</v>
      </c>
      <c r="AF73" s="120">
        <v>24.152236652236653</v>
      </c>
      <c r="AG73" s="156">
        <v>66.534391534391531</v>
      </c>
      <c r="AH73" s="120">
        <v>57.142857142857139</v>
      </c>
      <c r="AI73" s="120">
        <v>50</v>
      </c>
      <c r="AJ73" s="120">
        <v>36.363636363636367</v>
      </c>
      <c r="AK73" s="120">
        <v>15.384615384615385</v>
      </c>
      <c r="AL73" s="156">
        <v>64.285714285714292</v>
      </c>
      <c r="AO73" s="138">
        <f t="shared" si="1"/>
        <v>56.813186813186817</v>
      </c>
      <c r="AP73" s="120">
        <v>53.846153846153847</v>
      </c>
      <c r="AQ73" s="120">
        <v>23.076923076923077</v>
      </c>
      <c r="AR73" s="120">
        <v>64.285714285714292</v>
      </c>
      <c r="AS73" s="120">
        <v>64.285714285714292</v>
      </c>
      <c r="AT73" s="120">
        <v>78.571428571428569</v>
      </c>
      <c r="AU73" s="141">
        <v>41.880341880341881</v>
      </c>
      <c r="AV73" s="141">
        <v>41.452991452991455</v>
      </c>
      <c r="AW73" s="141">
        <v>32.478632478632477</v>
      </c>
      <c r="AX73" s="141">
        <v>32.478632478632477</v>
      </c>
      <c r="AY73" s="141">
        <v>24.786324786324787</v>
      </c>
      <c r="AZ73" s="120">
        <v>50</v>
      </c>
      <c r="BA73" s="120">
        <v>42.857142857142854</v>
      </c>
      <c r="BB73" s="120">
        <v>50</v>
      </c>
      <c r="BC73" s="120">
        <v>42.857142857142854</v>
      </c>
      <c r="BD73" s="120">
        <v>64.285714285714292</v>
      </c>
      <c r="BE73" s="120">
        <v>12.121212121212119</v>
      </c>
      <c r="BF73" s="120">
        <v>9.0909090909090899</v>
      </c>
      <c r="BG73" s="120">
        <v>34.920634920634924</v>
      </c>
      <c r="BH73" s="120">
        <v>40.476190476190482</v>
      </c>
      <c r="BI73" s="120">
        <v>57.936507936507937</v>
      </c>
      <c r="BJ73" s="120">
        <v>74.603174603174608</v>
      </c>
      <c r="BK73" s="120">
        <v>67.063492063492063</v>
      </c>
    </row>
    <row r="74" spans="2:63">
      <c r="B74" t="s">
        <v>164</v>
      </c>
      <c r="C74" s="133" t="s">
        <v>401</v>
      </c>
      <c r="D74" s="120">
        <v>100</v>
      </c>
      <c r="E74" s="120">
        <v>85.714285714285708</v>
      </c>
      <c r="F74" s="120">
        <v>38.461538461538467</v>
      </c>
      <c r="G74" s="120">
        <v>28.571428571428569</v>
      </c>
      <c r="H74" s="120">
        <v>57.936507936507937</v>
      </c>
      <c r="I74" s="156">
        <v>65.384615384615387</v>
      </c>
      <c r="J74" s="120">
        <v>8.3333333333333321</v>
      </c>
      <c r="K74" s="120">
        <v>28.571428571428569</v>
      </c>
      <c r="L74" s="120">
        <v>50</v>
      </c>
      <c r="M74" s="120">
        <v>59.183673469387756</v>
      </c>
      <c r="N74" s="120">
        <v>54.761904761904766</v>
      </c>
      <c r="O74" s="120">
        <v>70.634920634920633</v>
      </c>
      <c r="P74" s="156">
        <v>62.698412698412703</v>
      </c>
      <c r="Q74" s="120">
        <v>50</v>
      </c>
      <c r="R74" s="120">
        <v>88.888888888888886</v>
      </c>
      <c r="S74" s="120">
        <v>53.846153846153847</v>
      </c>
      <c r="T74" s="120">
        <v>9.0909090909090917</v>
      </c>
      <c r="U74" s="120">
        <v>23.076923076923077</v>
      </c>
      <c r="V74" s="120">
        <v>12.5</v>
      </c>
      <c r="W74" s="120">
        <v>48.412698412698404</v>
      </c>
      <c r="X74" s="120">
        <v>52.136752136752136</v>
      </c>
      <c r="Y74" s="120">
        <v>50</v>
      </c>
      <c r="Z74" s="120">
        <v>88.888888888888886</v>
      </c>
      <c r="AA74" s="120">
        <v>81.746031746031747</v>
      </c>
      <c r="AB74" s="156">
        <v>73.80952380952381</v>
      </c>
      <c r="AC74" s="120">
        <v>70.419580419580413</v>
      </c>
      <c r="AD74" s="120">
        <v>59.43833943833944</v>
      </c>
      <c r="AE74" s="120">
        <v>49.206349206349209</v>
      </c>
      <c r="AF74" s="120">
        <v>64.682539682539684</v>
      </c>
      <c r="AG74" s="156">
        <v>79.365079365079353</v>
      </c>
      <c r="AH74" s="120">
        <v>41.666666666666671</v>
      </c>
      <c r="AI74" s="120">
        <v>50</v>
      </c>
      <c r="AJ74" s="120">
        <v>36.363636363636367</v>
      </c>
      <c r="AK74" s="120">
        <v>58.333333333333336</v>
      </c>
      <c r="AL74" s="156">
        <v>25</v>
      </c>
      <c r="AO74" s="138">
        <f t="shared" si="1"/>
        <v>55.714285714285708</v>
      </c>
      <c r="AP74" s="120">
        <v>78.571428571428569</v>
      </c>
      <c r="AQ74" s="120">
        <v>57.142857142857139</v>
      </c>
      <c r="AR74" s="120">
        <v>38.461538461538467</v>
      </c>
      <c r="AS74" s="120">
        <v>61.53846153846154</v>
      </c>
      <c r="AT74" s="120">
        <v>42.857142857142854</v>
      </c>
      <c r="AU74" s="141">
        <v>54.761904761904766</v>
      </c>
      <c r="AV74" s="141">
        <v>71.428571428571416</v>
      </c>
      <c r="AW74" s="141">
        <v>60.683760683760681</v>
      </c>
      <c r="AX74" s="141">
        <v>55.555555555555557</v>
      </c>
      <c r="AY74" s="141">
        <v>54.761904761904766</v>
      </c>
      <c r="AZ74" s="120">
        <v>92.307692307692307</v>
      </c>
      <c r="BA74" s="120">
        <v>69.230769230769226</v>
      </c>
      <c r="BB74" s="120">
        <v>63.636363636363633</v>
      </c>
      <c r="BC74" s="120">
        <v>50</v>
      </c>
      <c r="BD74" s="120">
        <v>76.923076923076934</v>
      </c>
      <c r="BE74" s="120">
        <v>70.634920634920633</v>
      </c>
      <c r="BF74" s="120">
        <v>54.761904761904766</v>
      </c>
      <c r="BG74" s="120">
        <v>78.571428571428569</v>
      </c>
      <c r="BH74" s="120">
        <v>54.761904761904766</v>
      </c>
      <c r="BI74" s="120">
        <v>85.714285714285708</v>
      </c>
      <c r="BJ74" s="120">
        <v>83.333333333333329</v>
      </c>
      <c r="BK74" s="120">
        <v>69.047619047619051</v>
      </c>
    </row>
    <row r="75" spans="2:63">
      <c r="B75" t="s">
        <v>164</v>
      </c>
      <c r="C75" s="133" t="s">
        <v>402</v>
      </c>
      <c r="D75" s="120">
        <v>100</v>
      </c>
      <c r="E75" s="120">
        <v>100</v>
      </c>
      <c r="F75" s="120">
        <v>64.285714285714292</v>
      </c>
      <c r="G75" s="120">
        <v>57.142857142857139</v>
      </c>
      <c r="H75" s="120">
        <v>67.460317460317455</v>
      </c>
      <c r="I75" s="156">
        <v>64.285714285714278</v>
      </c>
      <c r="J75" s="120">
        <v>100</v>
      </c>
      <c r="K75" s="120">
        <v>84.615384615384613</v>
      </c>
      <c r="L75" s="120">
        <v>75</v>
      </c>
      <c r="M75" s="120">
        <v>81.428571428571431</v>
      </c>
      <c r="N75" s="120">
        <v>55.925925925925924</v>
      </c>
      <c r="O75" s="120">
        <v>67.777777777777771</v>
      </c>
      <c r="P75" s="156">
        <v>51.984126984126988</v>
      </c>
      <c r="Q75" s="120">
        <v>100</v>
      </c>
      <c r="R75" s="120">
        <v>91.666666666666657</v>
      </c>
      <c r="S75" s="120">
        <v>100</v>
      </c>
      <c r="T75" s="120">
        <v>38.461538461538467</v>
      </c>
      <c r="U75" s="120">
        <v>75</v>
      </c>
      <c r="V75" s="120">
        <v>83.333333333333343</v>
      </c>
      <c r="W75" s="120">
        <v>54.365079365079367</v>
      </c>
      <c r="X75" s="120">
        <v>55.128205128205131</v>
      </c>
      <c r="Y75" s="120">
        <v>52.564102564102562</v>
      </c>
      <c r="Z75" s="120">
        <v>72.61904761904762</v>
      </c>
      <c r="AA75" s="120">
        <v>68.650793650793645</v>
      </c>
      <c r="AB75" s="156">
        <v>63.425925925925924</v>
      </c>
      <c r="AC75" s="120">
        <v>81.62370962370963</v>
      </c>
      <c r="AD75" s="120">
        <v>52.094017094017104</v>
      </c>
      <c r="AE75" s="120">
        <v>53.418803418803414</v>
      </c>
      <c r="AF75" s="120">
        <v>63.438644688644686</v>
      </c>
      <c r="AG75" s="156">
        <v>79.232804232804227</v>
      </c>
      <c r="AH75" s="120">
        <v>92.857142857142861</v>
      </c>
      <c r="AI75" s="120">
        <v>57.142857142857139</v>
      </c>
      <c r="AJ75" s="120">
        <v>35.714285714285715</v>
      </c>
      <c r="AK75" s="120">
        <v>69.230769230769226</v>
      </c>
      <c r="AL75" s="156">
        <v>42.857142857142854</v>
      </c>
      <c r="AO75" s="138">
        <f t="shared" si="1"/>
        <v>81.428571428571431</v>
      </c>
      <c r="AP75" s="120">
        <v>100</v>
      </c>
      <c r="AQ75" s="120">
        <v>85.714285714285708</v>
      </c>
      <c r="AR75" s="120">
        <v>71.428571428571431</v>
      </c>
      <c r="AS75" s="120">
        <v>71.428571428571431</v>
      </c>
      <c r="AT75" s="120">
        <v>78.571428571428569</v>
      </c>
      <c r="AU75" s="141">
        <v>56.410256410256402</v>
      </c>
      <c r="AV75" s="141">
        <v>41.880341880341881</v>
      </c>
      <c r="AW75" s="141">
        <v>36.111111111111107</v>
      </c>
      <c r="AX75" s="141">
        <v>52.991452991452988</v>
      </c>
      <c r="AY75" s="141">
        <v>52.136752136752136</v>
      </c>
      <c r="AZ75" s="120">
        <v>93.333333333333329</v>
      </c>
      <c r="BA75" s="120">
        <v>81.818181818181827</v>
      </c>
      <c r="BB75" s="120">
        <v>85.714285714285708</v>
      </c>
      <c r="BC75" s="120">
        <v>61.53846153846154</v>
      </c>
      <c r="BD75" s="120">
        <v>85.714285714285708</v>
      </c>
      <c r="BE75" s="120">
        <v>73.412698412698404</v>
      </c>
      <c r="BF75" s="120">
        <v>52.564102564102562</v>
      </c>
      <c r="BG75" s="120">
        <v>69.444444444444443</v>
      </c>
      <c r="BH75" s="120">
        <v>58.333333333333329</v>
      </c>
      <c r="BI75" s="120">
        <v>85.317460317460316</v>
      </c>
      <c r="BJ75" s="120">
        <v>79.761904761904759</v>
      </c>
      <c r="BK75" s="120">
        <v>72.61904761904762</v>
      </c>
    </row>
    <row r="76" spans="2:63">
      <c r="B76" t="s">
        <v>165</v>
      </c>
      <c r="C76" s="133" t="s">
        <v>401</v>
      </c>
      <c r="D76" s="120">
        <v>93.333333333333329</v>
      </c>
      <c r="E76" s="120">
        <v>93.333333333333329</v>
      </c>
      <c r="F76" s="120">
        <v>6.666666666666667</v>
      </c>
      <c r="G76" s="120">
        <v>15.384615384615385</v>
      </c>
      <c r="H76" s="120">
        <v>55.555555555555557</v>
      </c>
      <c r="I76" s="156">
        <v>48.148148148148145</v>
      </c>
      <c r="J76" s="120">
        <v>0</v>
      </c>
      <c r="K76" s="120">
        <v>15.384615384615385</v>
      </c>
      <c r="L76" s="120">
        <v>86.666666666666671</v>
      </c>
      <c r="M76" s="120">
        <v>27.854526425954997</v>
      </c>
      <c r="N76" s="120">
        <v>54.074074074074069</v>
      </c>
      <c r="O76" s="120">
        <v>54.814814814814817</v>
      </c>
      <c r="P76" s="156">
        <v>56.296296296296291</v>
      </c>
      <c r="Q76" s="120">
        <v>14.285714285714285</v>
      </c>
      <c r="R76" s="120">
        <v>20</v>
      </c>
      <c r="S76" s="120">
        <v>0</v>
      </c>
      <c r="T76" s="120">
        <v>0</v>
      </c>
      <c r="U76" s="120">
        <v>26.666666666666668</v>
      </c>
      <c r="V76" s="120">
        <v>0</v>
      </c>
      <c r="W76" s="120">
        <v>54.074074074074069</v>
      </c>
      <c r="X76" s="120">
        <v>42.962962962962955</v>
      </c>
      <c r="Y76" s="120">
        <v>42.962962962962955</v>
      </c>
      <c r="Z76" s="120">
        <v>59.259259259259252</v>
      </c>
      <c r="AA76" s="120">
        <v>83.703703703703695</v>
      </c>
      <c r="AB76" s="156">
        <v>11.111111111111111</v>
      </c>
      <c r="AC76" s="120">
        <v>83.714285714285708</v>
      </c>
      <c r="AD76" s="120">
        <v>70.074074074074076</v>
      </c>
      <c r="AE76" s="120">
        <v>48.888888888888893</v>
      </c>
      <c r="AF76" s="120">
        <v>44.25925925925926</v>
      </c>
      <c r="AG76" s="156">
        <v>51.111111111111107</v>
      </c>
      <c r="AH76" s="120">
        <v>13.333333333333334</v>
      </c>
      <c r="AI76" s="120">
        <v>20</v>
      </c>
      <c r="AJ76" s="120">
        <v>23.076923076923077</v>
      </c>
      <c r="AK76" s="120">
        <v>21.428571428571427</v>
      </c>
      <c r="AL76" s="156">
        <v>53.333333333333336</v>
      </c>
      <c r="AO76" s="138">
        <f t="shared" si="1"/>
        <v>38.996336996337</v>
      </c>
      <c r="AP76" s="120">
        <v>86.666666666666671</v>
      </c>
      <c r="AQ76" s="120">
        <v>0</v>
      </c>
      <c r="AR76" s="120">
        <v>6.666666666666667</v>
      </c>
      <c r="AS76" s="120">
        <v>78.571428571428569</v>
      </c>
      <c r="AT76" s="120">
        <v>23.076923076923077</v>
      </c>
      <c r="AU76" s="141">
        <v>77.777777777777771</v>
      </c>
      <c r="AV76" s="141">
        <v>79.259259259259267</v>
      </c>
      <c r="AW76" s="141">
        <v>75.555555555555557</v>
      </c>
      <c r="AX76" s="141">
        <v>64.444444444444443</v>
      </c>
      <c r="AY76" s="141">
        <v>53.333333333333336</v>
      </c>
      <c r="AZ76" s="120">
        <v>100</v>
      </c>
      <c r="BA76" s="120">
        <v>66.666666666666657</v>
      </c>
      <c r="BB76" s="120">
        <v>78.571428571428569</v>
      </c>
      <c r="BC76" s="120">
        <v>73.333333333333329</v>
      </c>
      <c r="BD76" s="120">
        <v>100</v>
      </c>
      <c r="BE76" s="120">
        <v>66.666666666666657</v>
      </c>
      <c r="BF76" s="120">
        <v>28.148148148148145</v>
      </c>
      <c r="BG76" s="120">
        <v>79.259259259259252</v>
      </c>
      <c r="BH76" s="120">
        <v>2.9629629629629624</v>
      </c>
      <c r="BI76" s="120">
        <v>77.037037037037038</v>
      </c>
      <c r="BJ76" s="120">
        <v>62.222222222222214</v>
      </c>
      <c r="BK76" s="120">
        <v>14.074074074074073</v>
      </c>
    </row>
    <row r="77" spans="2:63">
      <c r="B77" t="s">
        <v>165</v>
      </c>
      <c r="C77" s="133" t="s">
        <v>402</v>
      </c>
      <c r="D77" s="120">
        <v>100</v>
      </c>
      <c r="E77" s="120">
        <v>100</v>
      </c>
      <c r="F77" s="120">
        <v>100</v>
      </c>
      <c r="G77" s="120">
        <v>100</v>
      </c>
      <c r="H77" s="120">
        <v>35.042735042735046</v>
      </c>
      <c r="I77" s="156" t="s">
        <v>114</v>
      </c>
      <c r="J77" s="120">
        <v>0</v>
      </c>
      <c r="K77" s="120">
        <v>7.6923076923076925</v>
      </c>
      <c r="L77" s="120">
        <v>15.384615384615385</v>
      </c>
      <c r="M77" s="120" t="s">
        <v>114</v>
      </c>
      <c r="N77" s="120">
        <v>51.282051282051277</v>
      </c>
      <c r="O77" s="120">
        <v>52.136752136752136</v>
      </c>
      <c r="P77" s="156">
        <v>36.752136752136749</v>
      </c>
      <c r="Q77" s="120">
        <v>100</v>
      </c>
      <c r="R77" s="120">
        <v>15.384615384615385</v>
      </c>
      <c r="S77" s="120">
        <v>7.6923076923076925</v>
      </c>
      <c r="T77" s="120">
        <v>7.6923076923076925</v>
      </c>
      <c r="U77" s="120">
        <v>15.384615384615385</v>
      </c>
      <c r="V77" s="120">
        <v>0</v>
      </c>
      <c r="W77" s="120">
        <v>64.957264957264954</v>
      </c>
      <c r="X77" s="120">
        <v>46.153846153846153</v>
      </c>
      <c r="Y77" s="120">
        <v>47.222222222222221</v>
      </c>
      <c r="Z77" s="120">
        <v>80.341880341880326</v>
      </c>
      <c r="AA77" s="120">
        <v>71.794871794871796</v>
      </c>
      <c r="AB77" s="156">
        <v>0</v>
      </c>
      <c r="AC77" s="120" t="s">
        <v>114</v>
      </c>
      <c r="AD77" s="120">
        <v>74.871794871794876</v>
      </c>
      <c r="AE77" s="120">
        <v>1.7094017094017082</v>
      </c>
      <c r="AF77" s="120">
        <v>44.658119658119659</v>
      </c>
      <c r="AG77" s="156">
        <v>34.188034188034187</v>
      </c>
      <c r="AH77" s="120">
        <v>7.6923076923076925</v>
      </c>
      <c r="AI77" s="120">
        <v>0</v>
      </c>
      <c r="AJ77" s="120">
        <v>7.6923076923076925</v>
      </c>
      <c r="AK77" s="120">
        <v>100</v>
      </c>
      <c r="AL77" s="156">
        <v>7.6923076923076925</v>
      </c>
      <c r="AO77" s="138"/>
      <c r="AP77" s="120" t="s">
        <v>114</v>
      </c>
      <c r="AQ77" s="120" t="s">
        <v>114</v>
      </c>
      <c r="AR77" s="120" t="s">
        <v>114</v>
      </c>
      <c r="AS77" s="120" t="s">
        <v>114</v>
      </c>
      <c r="AT77" s="120" t="s">
        <v>114</v>
      </c>
      <c r="AU77" s="141">
        <v>24.786324786324787</v>
      </c>
      <c r="AV77" s="141">
        <v>13.675213675213676</v>
      </c>
      <c r="AW77" s="141">
        <v>32.478632478632477</v>
      </c>
      <c r="AX77" s="141">
        <v>24.786324786324787</v>
      </c>
      <c r="AY77" s="141">
        <v>29.914529914529915</v>
      </c>
      <c r="AZ77" s="120" t="s">
        <v>114</v>
      </c>
      <c r="BA77" s="120" t="s">
        <v>114</v>
      </c>
      <c r="BB77" s="120" t="s">
        <v>114</v>
      </c>
      <c r="BC77" s="120" t="s">
        <v>114</v>
      </c>
      <c r="BD77" s="120" t="s">
        <v>114</v>
      </c>
      <c r="BE77" s="120">
        <v>57.264957264957268</v>
      </c>
      <c r="BF77" s="120">
        <v>41.880341880341881</v>
      </c>
      <c r="BG77" s="120">
        <v>78.632478632478623</v>
      </c>
      <c r="BH77" s="120">
        <v>0.85470085470085411</v>
      </c>
      <c r="BI77" s="120">
        <v>59.82905982905983</v>
      </c>
      <c r="BJ77" s="120">
        <v>41.025641025641029</v>
      </c>
      <c r="BK77" s="120">
        <v>1.7094017094017082</v>
      </c>
    </row>
    <row r="78" spans="2:63">
      <c r="B78" t="s">
        <v>166</v>
      </c>
      <c r="C78" s="133" t="s">
        <v>401</v>
      </c>
      <c r="D78" s="120">
        <v>93.75</v>
      </c>
      <c r="E78" s="120">
        <v>100</v>
      </c>
      <c r="F78" s="120">
        <v>75</v>
      </c>
      <c r="G78" s="120">
        <v>81.25</v>
      </c>
      <c r="H78" s="120">
        <v>54.074074074074069</v>
      </c>
      <c r="I78" s="156">
        <v>55.555555555555557</v>
      </c>
      <c r="J78" s="120">
        <v>86.666666666666671</v>
      </c>
      <c r="K78" s="120">
        <v>75</v>
      </c>
      <c r="L78" s="120">
        <v>100</v>
      </c>
      <c r="M78" s="120">
        <v>72.498453927025352</v>
      </c>
      <c r="N78" s="120">
        <v>67.361111111111114</v>
      </c>
      <c r="O78" s="120">
        <v>69.444444444444443</v>
      </c>
      <c r="P78" s="156">
        <v>59.722222222222221</v>
      </c>
      <c r="Q78" s="120">
        <v>93.75</v>
      </c>
      <c r="R78" s="120">
        <v>76.923076923076934</v>
      </c>
      <c r="S78" s="120">
        <v>93.75</v>
      </c>
      <c r="T78" s="120">
        <v>60</v>
      </c>
      <c r="U78" s="120">
        <v>66.666666666666657</v>
      </c>
      <c r="V78" s="120">
        <v>64.285714285714292</v>
      </c>
      <c r="W78" s="120">
        <v>65.925925925925924</v>
      </c>
      <c r="X78" s="120">
        <v>68.75</v>
      </c>
      <c r="Y78" s="120">
        <v>52.592592592592588</v>
      </c>
      <c r="Z78" s="120">
        <v>38.888888888888886</v>
      </c>
      <c r="AA78" s="120">
        <v>72.222222222222214</v>
      </c>
      <c r="AB78" s="156">
        <v>52.083333333333329</v>
      </c>
      <c r="AC78" s="120">
        <v>90.833333333333329</v>
      </c>
      <c r="AD78" s="120">
        <v>86.687830687830683</v>
      </c>
      <c r="AE78" s="120">
        <v>75</v>
      </c>
      <c r="AF78" s="120">
        <v>36.111111111111107</v>
      </c>
      <c r="AG78" s="156">
        <v>80.092592592592595</v>
      </c>
      <c r="AH78" s="120">
        <v>93.333333333333329</v>
      </c>
      <c r="AI78" s="120">
        <v>40</v>
      </c>
      <c r="AJ78" s="120">
        <v>38.461538461538467</v>
      </c>
      <c r="AK78" s="120">
        <v>93.333333333333329</v>
      </c>
      <c r="AL78" s="156">
        <v>56.25</v>
      </c>
      <c r="AO78" s="138">
        <f t="shared" ref="AO78:AO106" si="2">AVERAGE(AP78:AQ78,AR78:AT78)</f>
        <v>71.116883116883102</v>
      </c>
      <c r="AP78" s="120">
        <v>93.333333333333329</v>
      </c>
      <c r="AQ78" s="120">
        <v>93.333333333333329</v>
      </c>
      <c r="AR78" s="120">
        <v>72.727272727272734</v>
      </c>
      <c r="AS78" s="120">
        <v>42.857142857142854</v>
      </c>
      <c r="AT78" s="120">
        <v>53.333333333333336</v>
      </c>
      <c r="AU78" s="141">
        <v>88.148148148148152</v>
      </c>
      <c r="AV78" s="141">
        <v>88.888888888888886</v>
      </c>
      <c r="AW78" s="141">
        <v>85.18518518518519</v>
      </c>
      <c r="AX78" s="141">
        <v>91.851851851851848</v>
      </c>
      <c r="AY78" s="141">
        <v>79.365079365079367</v>
      </c>
      <c r="AZ78" s="120">
        <v>93.333333333333329</v>
      </c>
      <c r="BA78" s="120">
        <v>93.333333333333329</v>
      </c>
      <c r="BB78" s="120">
        <v>80</v>
      </c>
      <c r="BC78" s="120">
        <v>100</v>
      </c>
      <c r="BD78" s="120">
        <v>87.5</v>
      </c>
      <c r="BE78" s="120">
        <v>27.777777777777779</v>
      </c>
      <c r="BF78" s="120">
        <v>8.3333333333333321</v>
      </c>
      <c r="BG78" s="120">
        <v>72.222222222222214</v>
      </c>
      <c r="BH78" s="120">
        <v>36.111111111111107</v>
      </c>
      <c r="BI78" s="120">
        <v>93.055555555555557</v>
      </c>
      <c r="BJ78" s="120">
        <v>80.555555555555557</v>
      </c>
      <c r="BK78" s="120">
        <v>66.666666666666657</v>
      </c>
    </row>
    <row r="79" spans="2:63">
      <c r="B79" t="s">
        <v>166</v>
      </c>
      <c r="C79" s="133" t="s">
        <v>402</v>
      </c>
      <c r="D79" s="120">
        <v>100</v>
      </c>
      <c r="E79" s="120">
        <v>100</v>
      </c>
      <c r="F79" s="120">
        <v>100</v>
      </c>
      <c r="G79" s="120">
        <v>100</v>
      </c>
      <c r="H79" s="120">
        <v>62.222222222222214</v>
      </c>
      <c r="I79" s="156">
        <v>61.481481481481481</v>
      </c>
      <c r="J79" s="120">
        <v>92.857142857142861</v>
      </c>
      <c r="K79" s="120">
        <v>100</v>
      </c>
      <c r="L79" s="120">
        <v>100</v>
      </c>
      <c r="M79" s="120">
        <v>90.095238095238102</v>
      </c>
      <c r="N79" s="120">
        <v>61.481481481481481</v>
      </c>
      <c r="O79" s="120">
        <v>62.222222222222214</v>
      </c>
      <c r="P79" s="156">
        <v>64.444444444444443</v>
      </c>
      <c r="Q79" s="120">
        <v>100</v>
      </c>
      <c r="R79" s="120">
        <v>100</v>
      </c>
      <c r="S79" s="120">
        <v>100</v>
      </c>
      <c r="T79" s="120">
        <v>80</v>
      </c>
      <c r="U79" s="120">
        <v>92.857142857142861</v>
      </c>
      <c r="V79" s="120">
        <v>71.428571428571431</v>
      </c>
      <c r="W79" s="120">
        <v>54.814814814814817</v>
      </c>
      <c r="X79" s="120">
        <v>66.666666666666657</v>
      </c>
      <c r="Y79" s="120">
        <v>52.592592592592588</v>
      </c>
      <c r="Z79" s="120">
        <v>43.703703703703702</v>
      </c>
      <c r="AA79" s="120">
        <v>74.81481481481481</v>
      </c>
      <c r="AB79" s="156">
        <v>56.666666666666657</v>
      </c>
      <c r="AC79" s="120">
        <v>80.476190476190482</v>
      </c>
      <c r="AD79" s="120">
        <v>57.435897435897438</v>
      </c>
      <c r="AE79" s="120">
        <v>50.793650793650791</v>
      </c>
      <c r="AF79" s="120">
        <v>48.611111111111107</v>
      </c>
      <c r="AG79" s="156">
        <v>78.835978835978835</v>
      </c>
      <c r="AH79" s="120">
        <v>93.333333333333329</v>
      </c>
      <c r="AI79" s="120">
        <v>78.571428571428569</v>
      </c>
      <c r="AJ79" s="120">
        <v>71.428571428571431</v>
      </c>
      <c r="AK79" s="120">
        <v>93.333333333333329</v>
      </c>
      <c r="AL79" s="156">
        <v>100</v>
      </c>
      <c r="AO79" s="138">
        <f t="shared" si="2"/>
        <v>90.095238095238102</v>
      </c>
      <c r="AP79" s="120">
        <v>93.333333333333329</v>
      </c>
      <c r="AQ79" s="120">
        <v>92.857142857142861</v>
      </c>
      <c r="AR79" s="120">
        <v>92.857142857142861</v>
      </c>
      <c r="AS79" s="120">
        <v>78.571428571428569</v>
      </c>
      <c r="AT79" s="120">
        <v>92.857142857142861</v>
      </c>
      <c r="AU79" s="141">
        <v>39.316239316239312</v>
      </c>
      <c r="AV79" s="141">
        <v>35.042735042735046</v>
      </c>
      <c r="AW79" s="141">
        <v>43.589743589743591</v>
      </c>
      <c r="AX79" s="141">
        <v>43.589743589743591</v>
      </c>
      <c r="AY79" s="141">
        <v>51.282051282051277</v>
      </c>
      <c r="AZ79" s="120">
        <v>86.666666666666671</v>
      </c>
      <c r="BA79" s="120">
        <v>80</v>
      </c>
      <c r="BB79" s="120">
        <v>71.428571428571431</v>
      </c>
      <c r="BC79" s="120">
        <v>78.571428571428569</v>
      </c>
      <c r="BD79" s="120">
        <v>85.714285714285708</v>
      </c>
      <c r="BE79" s="120">
        <v>30.158730158730158</v>
      </c>
      <c r="BF79" s="120">
        <v>16.666666666666664</v>
      </c>
      <c r="BG79" s="120">
        <v>81.746031746031747</v>
      </c>
      <c r="BH79" s="120">
        <v>65.873015873015873</v>
      </c>
      <c r="BI79" s="120">
        <v>87.301587301587304</v>
      </c>
      <c r="BJ79" s="120">
        <v>79.365079365079353</v>
      </c>
      <c r="BK79" s="120">
        <v>69.841269841269835</v>
      </c>
    </row>
    <row r="80" spans="2:63">
      <c r="B80" t="s">
        <v>167</v>
      </c>
      <c r="C80" s="133" t="s">
        <v>401</v>
      </c>
      <c r="D80" s="120">
        <v>100</v>
      </c>
      <c r="E80" s="120">
        <v>75</v>
      </c>
      <c r="F80" s="120">
        <v>83.333333333333343</v>
      </c>
      <c r="G80" s="120">
        <v>50</v>
      </c>
      <c r="H80" s="120">
        <v>62.698412698412703</v>
      </c>
      <c r="I80" s="156">
        <v>88.888888888888886</v>
      </c>
      <c r="J80" s="120">
        <v>83.333333333333343</v>
      </c>
      <c r="K80" s="120">
        <v>83.333333333333343</v>
      </c>
      <c r="L80" s="120">
        <v>78.571428571428569</v>
      </c>
      <c r="M80" s="120">
        <v>50.865800865800864</v>
      </c>
      <c r="N80" s="120">
        <v>76.984126984126988</v>
      </c>
      <c r="O80" s="120">
        <v>76.19047619047619</v>
      </c>
      <c r="P80" s="156">
        <v>79.365079365079353</v>
      </c>
      <c r="Q80" s="120">
        <v>92.857142857142861</v>
      </c>
      <c r="R80" s="120">
        <v>85.714285714285708</v>
      </c>
      <c r="S80" s="120">
        <v>100</v>
      </c>
      <c r="T80" s="120">
        <v>7.1428571428571423</v>
      </c>
      <c r="U80" s="120">
        <v>85.714285714285708</v>
      </c>
      <c r="V80" s="120">
        <v>50</v>
      </c>
      <c r="W80" s="120">
        <v>72.222222222222214</v>
      </c>
      <c r="X80" s="120">
        <v>77.777777777777771</v>
      </c>
      <c r="Y80" s="120">
        <v>56.349206349206341</v>
      </c>
      <c r="Z80" s="120">
        <v>80.158730158730151</v>
      </c>
      <c r="AA80" s="120">
        <v>80.158730158730151</v>
      </c>
      <c r="AB80" s="156">
        <v>52.136752136752136</v>
      </c>
      <c r="AC80" s="120">
        <v>48.571428571428569</v>
      </c>
      <c r="AD80" s="120">
        <v>71.282051282051285</v>
      </c>
      <c r="AE80" s="120">
        <v>58.730158730158728</v>
      </c>
      <c r="AF80" s="120">
        <v>36.30952380952381</v>
      </c>
      <c r="AG80" s="156">
        <v>76.19047619047619</v>
      </c>
      <c r="AH80" s="120">
        <v>64.285714285714292</v>
      </c>
      <c r="AI80" s="120">
        <v>71.428571428571431</v>
      </c>
      <c r="AJ80" s="120">
        <v>35.714285714285715</v>
      </c>
      <c r="AK80" s="120">
        <v>35.714285714285715</v>
      </c>
      <c r="AL80" s="156">
        <v>50</v>
      </c>
      <c r="AO80" s="138">
        <f t="shared" si="2"/>
        <v>51.212121212121211</v>
      </c>
      <c r="AP80" s="120">
        <v>66.666666666666657</v>
      </c>
      <c r="AQ80" s="120">
        <v>0</v>
      </c>
      <c r="AR80" s="120">
        <v>100</v>
      </c>
      <c r="AS80" s="120">
        <v>16.666666666666664</v>
      </c>
      <c r="AT80" s="120">
        <v>72.727272727272734</v>
      </c>
      <c r="AU80" s="141">
        <v>50.793650793650791</v>
      </c>
      <c r="AV80" s="141">
        <v>51.587301587301596</v>
      </c>
      <c r="AW80" s="141">
        <v>86.507936507936506</v>
      </c>
      <c r="AX80" s="141">
        <v>88.888888888888886</v>
      </c>
      <c r="AY80" s="141">
        <v>78.632478632478637</v>
      </c>
      <c r="AZ80" s="120">
        <v>42.857142857142854</v>
      </c>
      <c r="BA80" s="120">
        <v>7.1428571428571423</v>
      </c>
      <c r="BB80" s="120">
        <v>71.428571428571431</v>
      </c>
      <c r="BC80" s="120">
        <v>42.857142857142854</v>
      </c>
      <c r="BD80" s="120">
        <v>78.571428571428569</v>
      </c>
      <c r="BE80" s="120">
        <v>54.761904761904766</v>
      </c>
      <c r="BF80" s="120">
        <v>1.5873015873015865</v>
      </c>
      <c r="BG80" s="120">
        <v>74.603174603174608</v>
      </c>
      <c r="BH80" s="120">
        <v>14.285714285714283</v>
      </c>
      <c r="BI80" s="120">
        <v>88.888888888888886</v>
      </c>
      <c r="BJ80" s="120">
        <v>92.857142857142861</v>
      </c>
      <c r="BK80" s="120">
        <v>46.825396825396822</v>
      </c>
    </row>
    <row r="81" spans="2:63">
      <c r="B81" t="s">
        <v>167</v>
      </c>
      <c r="C81" s="133" t="s">
        <v>402</v>
      </c>
      <c r="D81" s="120">
        <v>78.94736842105263</v>
      </c>
      <c r="E81" s="120">
        <v>85.714285714285708</v>
      </c>
      <c r="F81" s="120">
        <v>72.727272727272734</v>
      </c>
      <c r="G81" s="120">
        <v>65</v>
      </c>
      <c r="H81" s="120">
        <v>30.80808080808081</v>
      </c>
      <c r="I81" s="156">
        <v>62.34567901234567</v>
      </c>
      <c r="J81" s="120">
        <v>45</v>
      </c>
      <c r="K81" s="120">
        <v>72.727272727272734</v>
      </c>
      <c r="L81" s="120">
        <v>89.473684210526315</v>
      </c>
      <c r="M81" s="120">
        <v>48.102766798418969</v>
      </c>
      <c r="N81" s="120">
        <v>59.090909090909093</v>
      </c>
      <c r="O81" s="120">
        <v>53.140096618357482</v>
      </c>
      <c r="P81" s="156">
        <v>53.140096618357482</v>
      </c>
      <c r="Q81" s="120">
        <v>78.94736842105263</v>
      </c>
      <c r="R81" s="120">
        <v>60</v>
      </c>
      <c r="S81" s="120">
        <v>88.888888888888886</v>
      </c>
      <c r="T81" s="120">
        <v>29.411764705882355</v>
      </c>
      <c r="U81" s="120">
        <v>80</v>
      </c>
      <c r="V81" s="120">
        <v>63.157894736842103</v>
      </c>
      <c r="W81" s="120">
        <v>49.074074074074076</v>
      </c>
      <c r="X81" s="120">
        <v>58.333333333333329</v>
      </c>
      <c r="Y81" s="120">
        <v>42.129629629629633</v>
      </c>
      <c r="Z81" s="120">
        <v>59.259259259259252</v>
      </c>
      <c r="AA81" s="120">
        <v>63.888888888888886</v>
      </c>
      <c r="AB81" s="156">
        <v>46.944444444444436</v>
      </c>
      <c r="AC81" s="120">
        <v>45.590643274853804</v>
      </c>
      <c r="AD81" s="120">
        <v>63.093719806763282</v>
      </c>
      <c r="AE81" s="120">
        <v>42.929292929292927</v>
      </c>
      <c r="AF81" s="120">
        <v>32.43045843045843</v>
      </c>
      <c r="AG81" s="156">
        <v>73.789173789173788</v>
      </c>
      <c r="AH81" s="120">
        <v>77.777777777777786</v>
      </c>
      <c r="AI81" s="120">
        <v>40</v>
      </c>
      <c r="AJ81" s="120">
        <v>40</v>
      </c>
      <c r="AK81" s="120">
        <v>55.000000000000007</v>
      </c>
      <c r="AL81" s="156">
        <v>76.19047619047619</v>
      </c>
      <c r="AO81" s="138">
        <f t="shared" si="2"/>
        <v>48.102766798418969</v>
      </c>
      <c r="AP81" s="120">
        <v>60.869565217391312</v>
      </c>
      <c r="AQ81" s="120">
        <v>47.826086956521742</v>
      </c>
      <c r="AR81" s="120">
        <v>54.54545454545454</v>
      </c>
      <c r="AS81" s="120">
        <v>22.727272727272727</v>
      </c>
      <c r="AT81" s="120">
        <v>54.54545454545454</v>
      </c>
      <c r="AU81" s="141">
        <v>40.888888888888886</v>
      </c>
      <c r="AV81" s="141">
        <v>45.333333333333336</v>
      </c>
      <c r="AW81" s="141">
        <v>22.222222222222221</v>
      </c>
      <c r="AX81" s="141">
        <v>27.536231884057969</v>
      </c>
      <c r="AY81" s="141">
        <v>48.550724637681164</v>
      </c>
      <c r="AZ81" s="120">
        <v>45</v>
      </c>
      <c r="BA81" s="120">
        <v>40</v>
      </c>
      <c r="BB81" s="120">
        <v>61.111111111111114</v>
      </c>
      <c r="BC81" s="120">
        <v>45</v>
      </c>
      <c r="BD81" s="120">
        <v>36.84210526315789</v>
      </c>
      <c r="BE81" s="120">
        <v>33.333333333333329</v>
      </c>
      <c r="BF81" s="120">
        <v>13.636363636363633</v>
      </c>
      <c r="BG81" s="120">
        <v>64.529914529914521</v>
      </c>
      <c r="BH81" s="120">
        <v>18.222222222222221</v>
      </c>
      <c r="BI81" s="120">
        <v>77.350427350427353</v>
      </c>
      <c r="BJ81" s="120">
        <v>83.333333333333329</v>
      </c>
      <c r="BK81" s="120">
        <v>60.683760683760681</v>
      </c>
    </row>
    <row r="82" spans="2:63">
      <c r="B82" t="s">
        <v>168</v>
      </c>
      <c r="C82" s="133" t="s">
        <v>401</v>
      </c>
      <c r="D82" s="120">
        <v>100</v>
      </c>
      <c r="E82" s="120">
        <v>44.444444444444443</v>
      </c>
      <c r="F82" s="120">
        <v>100</v>
      </c>
      <c r="G82" s="120" t="s">
        <v>114</v>
      </c>
      <c r="H82" s="120">
        <v>67.676767676767668</v>
      </c>
      <c r="I82" s="156">
        <v>15.555555555555554</v>
      </c>
      <c r="J82" s="120">
        <v>11.111111111111111</v>
      </c>
      <c r="K82" s="120">
        <v>83.333333333333343</v>
      </c>
      <c r="L82" s="120">
        <v>22.222222222222221</v>
      </c>
      <c r="M82" s="120">
        <v>98.214285714285708</v>
      </c>
      <c r="N82" s="120">
        <v>70</v>
      </c>
      <c r="O82" s="120">
        <v>63.333333333333336</v>
      </c>
      <c r="P82" s="156">
        <v>58.888888888888886</v>
      </c>
      <c r="Q82" s="120">
        <v>75</v>
      </c>
      <c r="R82" s="120" t="s">
        <v>114</v>
      </c>
      <c r="S82" s="120">
        <v>100</v>
      </c>
      <c r="T82" s="120">
        <v>11.111111111111111</v>
      </c>
      <c r="U82" s="120">
        <v>83.333333333333343</v>
      </c>
      <c r="V82" s="120">
        <v>11.111111111111111</v>
      </c>
      <c r="W82" s="120">
        <v>81.818181818181813</v>
      </c>
      <c r="X82" s="120">
        <v>40.404040404040408</v>
      </c>
      <c r="Y82" s="120">
        <v>45.454545454545453</v>
      </c>
      <c r="Z82" s="120">
        <v>50</v>
      </c>
      <c r="AA82" s="120">
        <v>57.777777777777779</v>
      </c>
      <c r="AB82" s="156">
        <v>24.691358024691358</v>
      </c>
      <c r="AC82" s="120">
        <v>90</v>
      </c>
      <c r="AD82" s="120">
        <v>86.975308641975317</v>
      </c>
      <c r="AE82" s="120">
        <v>28.28282828282828</v>
      </c>
      <c r="AF82" s="120">
        <v>30</v>
      </c>
      <c r="AG82" s="156">
        <v>77.407407407407405</v>
      </c>
      <c r="AH82" s="120">
        <v>20</v>
      </c>
      <c r="AI82" s="120">
        <v>90</v>
      </c>
      <c r="AJ82" s="120">
        <v>25</v>
      </c>
      <c r="AK82" s="120">
        <v>87.5</v>
      </c>
      <c r="AL82" s="156">
        <v>100</v>
      </c>
      <c r="AO82" s="138">
        <f t="shared" si="2"/>
        <v>97.5</v>
      </c>
      <c r="AP82" s="120">
        <v>100</v>
      </c>
      <c r="AQ82" s="120">
        <v>100</v>
      </c>
      <c r="AR82" s="120">
        <v>87.5</v>
      </c>
      <c r="AS82" s="120">
        <v>100</v>
      </c>
      <c r="AT82" s="120">
        <v>100</v>
      </c>
      <c r="AU82" s="141">
        <v>72.222222222222229</v>
      </c>
      <c r="AV82" s="141">
        <v>91.111111111111114</v>
      </c>
      <c r="AW82" s="141">
        <v>97.777777777777771</v>
      </c>
      <c r="AX82" s="141">
        <v>87.654320987654316</v>
      </c>
      <c r="AY82" s="141">
        <v>86.111111111111114</v>
      </c>
      <c r="AZ82" s="120">
        <v>100</v>
      </c>
      <c r="BA82" s="120">
        <v>80</v>
      </c>
      <c r="BB82" s="120">
        <v>70</v>
      </c>
      <c r="BC82" s="120">
        <v>100</v>
      </c>
      <c r="BD82" s="120">
        <v>100</v>
      </c>
      <c r="BE82" s="120">
        <v>24.444444444444446</v>
      </c>
      <c r="BF82" s="120">
        <v>6.6666666666666679</v>
      </c>
      <c r="BG82" s="120">
        <v>44.444444444444443</v>
      </c>
      <c r="BH82" s="120">
        <v>44.444444444444443</v>
      </c>
      <c r="BI82" s="120">
        <v>87.777777777777786</v>
      </c>
      <c r="BJ82" s="120">
        <v>75.555555555555557</v>
      </c>
      <c r="BK82" s="120">
        <v>68.888888888888886</v>
      </c>
    </row>
    <row r="83" spans="2:63">
      <c r="B83" t="s">
        <v>168</v>
      </c>
      <c r="C83" s="133" t="s">
        <v>402</v>
      </c>
      <c r="D83" s="120">
        <v>100</v>
      </c>
      <c r="E83" s="120">
        <v>100</v>
      </c>
      <c r="F83" s="120">
        <v>76.923076923076934</v>
      </c>
      <c r="G83" s="120">
        <v>72.727272727272734</v>
      </c>
      <c r="H83" s="120">
        <v>67.592592592592581</v>
      </c>
      <c r="I83" s="156">
        <v>57.870370370370367</v>
      </c>
      <c r="J83" s="120">
        <v>58.333333333333336</v>
      </c>
      <c r="K83" s="120">
        <v>92.307692307692307</v>
      </c>
      <c r="L83" s="120">
        <v>92.307692307692307</v>
      </c>
      <c r="M83" s="120">
        <v>74.615384615384613</v>
      </c>
      <c r="N83" s="120">
        <v>60.185185185185183</v>
      </c>
      <c r="O83" s="120">
        <v>50</v>
      </c>
      <c r="P83" s="156">
        <v>54.166666666666664</v>
      </c>
      <c r="Q83" s="120">
        <v>100</v>
      </c>
      <c r="R83" s="120">
        <v>91.666666666666657</v>
      </c>
      <c r="S83" s="120">
        <v>92.307692307692307</v>
      </c>
      <c r="T83" s="120">
        <v>45.454545454545453</v>
      </c>
      <c r="U83" s="120">
        <v>91.666666666666657</v>
      </c>
      <c r="V83" s="120">
        <v>30</v>
      </c>
      <c r="W83" s="120">
        <v>61.111111111111107</v>
      </c>
      <c r="X83" s="120">
        <v>44.444444444444443</v>
      </c>
      <c r="Y83" s="120">
        <v>46.581196581196579</v>
      </c>
      <c r="Z83" s="120">
        <v>70</v>
      </c>
      <c r="AA83" s="120">
        <v>48.717948717948723</v>
      </c>
      <c r="AB83" s="156">
        <v>48.148148148148145</v>
      </c>
      <c r="AC83" s="120">
        <v>96.181818181818173</v>
      </c>
      <c r="AD83" s="120">
        <v>75.033670033670035</v>
      </c>
      <c r="AE83" s="120">
        <v>50.854700854700852</v>
      </c>
      <c r="AF83" s="120">
        <v>34.998219373219371</v>
      </c>
      <c r="AG83" s="156">
        <v>82.193732193732203</v>
      </c>
      <c r="AH83" s="120">
        <v>63.636363636363633</v>
      </c>
      <c r="AI83" s="120">
        <v>50</v>
      </c>
      <c r="AJ83" s="120">
        <v>61.53846153846154</v>
      </c>
      <c r="AK83" s="120">
        <v>91.666666666666657</v>
      </c>
      <c r="AL83" s="156">
        <v>84.615384615384613</v>
      </c>
      <c r="AO83" s="138">
        <f t="shared" si="2"/>
        <v>74.615384615384613</v>
      </c>
      <c r="AP83" s="120">
        <v>100</v>
      </c>
      <c r="AQ83" s="120">
        <v>66.666666666666657</v>
      </c>
      <c r="AR83" s="120">
        <v>38.461538461538467</v>
      </c>
      <c r="AS83" s="120">
        <v>84.615384615384613</v>
      </c>
      <c r="AT83" s="120">
        <v>83.333333333333343</v>
      </c>
      <c r="AU83" s="141">
        <v>38.888888888888886</v>
      </c>
      <c r="AV83" s="141">
        <v>24.074074074074073</v>
      </c>
      <c r="AW83" s="141">
        <v>24.242424242424239</v>
      </c>
      <c r="AX83" s="141">
        <v>18.18181818181818</v>
      </c>
      <c r="AY83" s="141">
        <v>19.444444444444443</v>
      </c>
      <c r="AZ83" s="120">
        <v>100</v>
      </c>
      <c r="BA83" s="120">
        <v>100</v>
      </c>
      <c r="BB83" s="120">
        <v>90.909090909090907</v>
      </c>
      <c r="BC83" s="120">
        <v>90</v>
      </c>
      <c r="BD83" s="120">
        <v>100</v>
      </c>
      <c r="BE83" s="120">
        <v>23.611111111111111</v>
      </c>
      <c r="BF83" s="120">
        <v>12.96296296296296</v>
      </c>
      <c r="BG83" s="120">
        <v>47.863247863247857</v>
      </c>
      <c r="BH83" s="120">
        <v>55.555555555555557</v>
      </c>
      <c r="BI83" s="120">
        <v>84.18803418803418</v>
      </c>
      <c r="BJ83" s="120">
        <v>81.623931623931625</v>
      </c>
      <c r="BK83" s="120">
        <v>80.769230769230774</v>
      </c>
    </row>
    <row r="84" spans="2:63">
      <c r="B84" t="s">
        <v>169</v>
      </c>
      <c r="C84" s="133" t="s">
        <v>401</v>
      </c>
      <c r="D84" s="120">
        <v>90.909090909090907</v>
      </c>
      <c r="E84" s="120">
        <v>20</v>
      </c>
      <c r="F84" s="120">
        <v>90.909090909090907</v>
      </c>
      <c r="G84" s="120">
        <v>18.181818181818183</v>
      </c>
      <c r="H84" s="120">
        <v>57.142857142857146</v>
      </c>
      <c r="I84" s="156">
        <v>46.825396825396822</v>
      </c>
      <c r="J84" s="120">
        <v>0</v>
      </c>
      <c r="K84" s="120">
        <v>83.333333333333343</v>
      </c>
      <c r="L84" s="120">
        <v>60</v>
      </c>
      <c r="M84" s="120">
        <v>3.5714285714285707</v>
      </c>
      <c r="N84" s="120">
        <v>29.914529914529915</v>
      </c>
      <c r="O84" s="120">
        <v>41.880341880341881</v>
      </c>
      <c r="P84" s="156">
        <v>46.153846153846153</v>
      </c>
      <c r="Q84" s="120">
        <v>81.818181818181827</v>
      </c>
      <c r="R84" s="120">
        <v>18.181818181818183</v>
      </c>
      <c r="S84" s="120">
        <v>90.909090909090907</v>
      </c>
      <c r="T84" s="120">
        <v>9.0909090909090917</v>
      </c>
      <c r="U84" s="120">
        <v>9.0909090909090917</v>
      </c>
      <c r="V84" s="120">
        <v>9.0909090909090917</v>
      </c>
      <c r="W84" s="120">
        <v>46.031746031746032</v>
      </c>
      <c r="X84" s="120">
        <v>33.333333333333329</v>
      </c>
      <c r="Y84" s="120">
        <v>26.19047619047619</v>
      </c>
      <c r="Z84" s="120">
        <v>88.095238095238102</v>
      </c>
      <c r="AA84" s="120">
        <v>44.444444444444443</v>
      </c>
      <c r="AB84" s="156">
        <v>11.904761904761907</v>
      </c>
      <c r="AC84" s="120">
        <v>85.454545454545453</v>
      </c>
      <c r="AD84" s="120">
        <v>75.396825396825392</v>
      </c>
      <c r="AE84" s="120">
        <v>32.478632478632477</v>
      </c>
      <c r="AF84" s="120">
        <v>20.833333333333336</v>
      </c>
      <c r="AG84" s="156">
        <v>65.873015873015873</v>
      </c>
      <c r="AH84" s="120">
        <v>25</v>
      </c>
      <c r="AI84" s="120">
        <v>0</v>
      </c>
      <c r="AJ84" s="120">
        <v>8.3333333333333321</v>
      </c>
      <c r="AK84" s="120">
        <v>8.3333333333333321</v>
      </c>
      <c r="AL84" s="156">
        <v>8.3333333333333321</v>
      </c>
      <c r="AO84" s="138">
        <f t="shared" si="2"/>
        <v>3.333333333333333</v>
      </c>
      <c r="AP84" s="120">
        <v>0</v>
      </c>
      <c r="AQ84" s="120">
        <v>0</v>
      </c>
      <c r="AR84" s="120">
        <v>0</v>
      </c>
      <c r="AS84" s="120">
        <v>16.666666666666664</v>
      </c>
      <c r="AT84" s="120">
        <v>0</v>
      </c>
      <c r="AU84" s="141">
        <v>62.698412698412703</v>
      </c>
      <c r="AV84" s="141">
        <v>60.317460317460316</v>
      </c>
      <c r="AW84" s="141">
        <v>86.507936507936506</v>
      </c>
      <c r="AX84" s="141">
        <v>88.888888888888886</v>
      </c>
      <c r="AY84" s="141">
        <v>78.571428571428569</v>
      </c>
      <c r="AZ84" s="120">
        <v>81.818181818181827</v>
      </c>
      <c r="BA84" s="120">
        <v>81.818181818181827</v>
      </c>
      <c r="BB84" s="120">
        <v>81.818181818181827</v>
      </c>
      <c r="BC84" s="120">
        <v>90.909090909090907</v>
      </c>
      <c r="BD84" s="120">
        <v>90.909090909090907</v>
      </c>
      <c r="BE84" s="120">
        <v>30.158730158730158</v>
      </c>
      <c r="BF84" s="120">
        <v>11.111111111111111</v>
      </c>
      <c r="BG84" s="120">
        <v>30.158730158730158</v>
      </c>
      <c r="BH84" s="120">
        <v>11.904761904761907</v>
      </c>
      <c r="BI84" s="120">
        <v>66.666666666666657</v>
      </c>
      <c r="BJ84" s="120">
        <v>71.428571428571431</v>
      </c>
      <c r="BK84" s="120">
        <v>59.523809523809518</v>
      </c>
    </row>
    <row r="85" spans="2:63">
      <c r="B85" t="s">
        <v>169</v>
      </c>
      <c r="C85" s="133" t="s">
        <v>402</v>
      </c>
      <c r="D85" s="120">
        <v>100</v>
      </c>
      <c r="E85" s="120">
        <v>100</v>
      </c>
      <c r="F85" s="120">
        <v>100</v>
      </c>
      <c r="G85" s="120">
        <v>81.818181818181827</v>
      </c>
      <c r="H85" s="120">
        <v>66.666666666666657</v>
      </c>
      <c r="I85" s="156">
        <v>47.474747474747467</v>
      </c>
      <c r="J85" s="120">
        <v>70</v>
      </c>
      <c r="K85" s="120">
        <v>81.818181818181827</v>
      </c>
      <c r="L85" s="120">
        <v>100</v>
      </c>
      <c r="M85" s="120">
        <v>52.12121212121211</v>
      </c>
      <c r="N85" s="120">
        <v>33.333333333333329</v>
      </c>
      <c r="O85" s="120">
        <v>55.555555555555557</v>
      </c>
      <c r="P85" s="156">
        <v>60.185185185185183</v>
      </c>
      <c r="Q85" s="120">
        <v>91.666666666666657</v>
      </c>
      <c r="R85" s="120">
        <v>81.818181818181827</v>
      </c>
      <c r="S85" s="120">
        <v>90.909090909090907</v>
      </c>
      <c r="T85" s="120">
        <v>27.27272727272727</v>
      </c>
      <c r="U85" s="120">
        <v>54.54545454545454</v>
      </c>
      <c r="V85" s="120">
        <v>60</v>
      </c>
      <c r="W85" s="120">
        <v>53.703703703703695</v>
      </c>
      <c r="X85" s="120">
        <v>41.666666666666664</v>
      </c>
      <c r="Y85" s="120">
        <v>43.518518518518519</v>
      </c>
      <c r="Z85" s="120">
        <v>64.81481481481481</v>
      </c>
      <c r="AA85" s="120">
        <v>39.393939393939398</v>
      </c>
      <c r="AB85" s="156">
        <v>40.404040404040408</v>
      </c>
      <c r="AC85" s="120">
        <v>74.36363636363636</v>
      </c>
      <c r="AD85" s="120">
        <v>69.309764309764319</v>
      </c>
      <c r="AE85" s="120">
        <v>38.383838383838381</v>
      </c>
      <c r="AF85" s="120">
        <v>32.975589225589225</v>
      </c>
      <c r="AG85" s="156">
        <v>76.543209876543202</v>
      </c>
      <c r="AH85" s="120">
        <v>66.666666666666657</v>
      </c>
      <c r="AI85" s="120">
        <v>9.0909090909090917</v>
      </c>
      <c r="AJ85" s="120">
        <v>36.363636363636367</v>
      </c>
      <c r="AK85" s="120">
        <v>50</v>
      </c>
      <c r="AL85" s="156">
        <v>63.636363636363633</v>
      </c>
      <c r="AO85" s="138">
        <f t="shared" si="2"/>
        <v>52.12121212121211</v>
      </c>
      <c r="AP85" s="120">
        <v>66.666666666666657</v>
      </c>
      <c r="AQ85" s="120">
        <v>27.27272727272727</v>
      </c>
      <c r="AR85" s="120">
        <v>45.454545454545453</v>
      </c>
      <c r="AS85" s="120">
        <v>66.666666666666657</v>
      </c>
      <c r="AT85" s="120">
        <v>54.54545454545454</v>
      </c>
      <c r="AU85" s="141">
        <v>37.962962962962962</v>
      </c>
      <c r="AV85" s="141">
        <v>41.666666666666664</v>
      </c>
      <c r="AW85" s="141">
        <v>24.242424242424239</v>
      </c>
      <c r="AX85" s="141">
        <v>21.296296296296294</v>
      </c>
      <c r="AY85" s="141">
        <v>28.28282828282828</v>
      </c>
      <c r="AZ85" s="120">
        <v>80</v>
      </c>
      <c r="BA85" s="120">
        <v>70</v>
      </c>
      <c r="BB85" s="120">
        <v>60</v>
      </c>
      <c r="BC85" s="120">
        <v>81.818181818181827</v>
      </c>
      <c r="BD85" s="120">
        <v>80</v>
      </c>
      <c r="BE85" s="120">
        <v>21.296296296296294</v>
      </c>
      <c r="BF85" s="120">
        <v>16.161616161616163</v>
      </c>
      <c r="BG85" s="120">
        <v>49.074074074074076</v>
      </c>
      <c r="BH85" s="120">
        <v>45.370370370370367</v>
      </c>
      <c r="BI85" s="120">
        <v>75</v>
      </c>
      <c r="BJ85" s="120">
        <v>78.703703703703709</v>
      </c>
      <c r="BK85" s="120">
        <v>75.925925925925924</v>
      </c>
    </row>
    <row r="86" spans="2:63">
      <c r="B86" t="s">
        <v>170</v>
      </c>
      <c r="C86" s="133" t="s">
        <v>401</v>
      </c>
      <c r="D86" s="120" t="s">
        <v>114</v>
      </c>
      <c r="E86" s="120">
        <v>83.333333333333343</v>
      </c>
      <c r="F86" s="120">
        <v>40</v>
      </c>
      <c r="G86" s="120" t="s">
        <v>114</v>
      </c>
      <c r="H86" s="120">
        <v>52.777777777777779</v>
      </c>
      <c r="I86" s="156">
        <v>62.222222222222214</v>
      </c>
      <c r="J86" s="120">
        <v>33.333333333333329</v>
      </c>
      <c r="K86" s="120" t="s">
        <v>114</v>
      </c>
      <c r="L86" s="120" t="s">
        <v>114</v>
      </c>
      <c r="M86" s="120">
        <v>24.285714285714285</v>
      </c>
      <c r="N86" s="120">
        <v>64.646464646464651</v>
      </c>
      <c r="O86" s="120">
        <v>49.494949494949488</v>
      </c>
      <c r="P86" s="156">
        <v>49.494949494949488</v>
      </c>
      <c r="Q86" s="120" t="s">
        <v>114</v>
      </c>
      <c r="R86" s="120" t="s">
        <v>114</v>
      </c>
      <c r="S86" s="120" t="s">
        <v>114</v>
      </c>
      <c r="T86" s="120" t="s">
        <v>114</v>
      </c>
      <c r="U86" s="120" t="s">
        <v>114</v>
      </c>
      <c r="V86" s="120">
        <v>20</v>
      </c>
      <c r="W86" s="120">
        <v>56.56565656565656</v>
      </c>
      <c r="X86" s="120">
        <v>53.333333333333329</v>
      </c>
      <c r="Y86" s="120">
        <v>50.505050505050505</v>
      </c>
      <c r="Z86" s="120">
        <v>48.484848484848477</v>
      </c>
      <c r="AA86" s="120">
        <v>36.36363636363636</v>
      </c>
      <c r="AB86" s="156">
        <v>24.242424242424239</v>
      </c>
      <c r="AC86" s="120">
        <v>64</v>
      </c>
      <c r="AD86" s="120">
        <v>60</v>
      </c>
      <c r="AE86" s="120">
        <v>34.343434343434339</v>
      </c>
      <c r="AF86" s="120">
        <v>31.81818181818182</v>
      </c>
      <c r="AG86" s="156">
        <v>83.501683501683502</v>
      </c>
      <c r="AH86" s="120">
        <v>57.142857142857139</v>
      </c>
      <c r="AI86" s="120">
        <v>57.142857142857139</v>
      </c>
      <c r="AJ86" s="120">
        <v>20</v>
      </c>
      <c r="AK86" s="120">
        <v>28.571428571428569</v>
      </c>
      <c r="AL86" s="156">
        <v>42.857142857142854</v>
      </c>
      <c r="AO86" s="138">
        <f t="shared" si="2"/>
        <v>19.047619047619047</v>
      </c>
      <c r="AP86" s="120" t="s">
        <v>114</v>
      </c>
      <c r="AQ86" s="120" t="s">
        <v>114</v>
      </c>
      <c r="AR86" s="120">
        <v>0</v>
      </c>
      <c r="AS86" s="120">
        <v>0</v>
      </c>
      <c r="AT86" s="120">
        <v>57.142857142857139</v>
      </c>
      <c r="AU86" s="141">
        <v>58.888888888888886</v>
      </c>
      <c r="AV86" s="141">
        <v>58.888888888888886</v>
      </c>
      <c r="AW86" s="141">
        <v>62.222222222222214</v>
      </c>
      <c r="AX86" s="141">
        <v>67.777777777777771</v>
      </c>
      <c r="AY86" s="141">
        <v>52.222222222222229</v>
      </c>
      <c r="AZ86" s="120">
        <v>60</v>
      </c>
      <c r="BA86" s="120">
        <v>60</v>
      </c>
      <c r="BB86" s="120">
        <v>60</v>
      </c>
      <c r="BC86" s="120">
        <v>60</v>
      </c>
      <c r="BD86" s="120">
        <v>80</v>
      </c>
      <c r="BE86" s="120">
        <v>40.404040404040408</v>
      </c>
      <c r="BF86" s="120">
        <v>23.232323232323232</v>
      </c>
      <c r="BG86" s="120">
        <v>40.404040404040408</v>
      </c>
      <c r="BH86" s="120">
        <v>23.232323232323232</v>
      </c>
      <c r="BI86" s="120">
        <v>88.888888888888886</v>
      </c>
      <c r="BJ86" s="120">
        <v>81.818181818181813</v>
      </c>
      <c r="BK86" s="120">
        <v>79.797979797979792</v>
      </c>
    </row>
    <row r="87" spans="2:63">
      <c r="B87" t="s">
        <v>170</v>
      </c>
      <c r="C87" s="133" t="s">
        <v>402</v>
      </c>
      <c r="D87" s="120">
        <v>73.333333333333329</v>
      </c>
      <c r="E87" s="120">
        <v>85.714285714285708</v>
      </c>
      <c r="F87" s="120">
        <v>64.285714285714292</v>
      </c>
      <c r="G87" s="120">
        <v>58.333333333333336</v>
      </c>
      <c r="H87" s="120">
        <v>59.523809523809518</v>
      </c>
      <c r="I87" s="156">
        <v>50</v>
      </c>
      <c r="J87" s="120">
        <v>14.285714285714285</v>
      </c>
      <c r="K87" s="120">
        <v>86.666666666666671</v>
      </c>
      <c r="L87" s="120">
        <v>80</v>
      </c>
      <c r="M87" s="120">
        <v>61.948717948717956</v>
      </c>
      <c r="N87" s="120">
        <v>58.518518518518519</v>
      </c>
      <c r="O87" s="120">
        <v>48.888888888888893</v>
      </c>
      <c r="P87" s="156">
        <v>45.925925925925931</v>
      </c>
      <c r="Q87" s="120">
        <v>100</v>
      </c>
      <c r="R87" s="120">
        <v>38.461538461538467</v>
      </c>
      <c r="S87" s="120">
        <v>60</v>
      </c>
      <c r="T87" s="120">
        <v>16.666666666666664</v>
      </c>
      <c r="U87" s="120">
        <v>60</v>
      </c>
      <c r="V87" s="120">
        <v>53.846153846153847</v>
      </c>
      <c r="W87" s="120">
        <v>58.518518518518519</v>
      </c>
      <c r="X87" s="120">
        <v>75.555555555555557</v>
      </c>
      <c r="Y87" s="120">
        <v>53.333333333333329</v>
      </c>
      <c r="Z87" s="120">
        <v>68.148148148148152</v>
      </c>
      <c r="AA87" s="120">
        <v>38.518518518518519</v>
      </c>
      <c r="AB87" s="156">
        <v>19.047619047619047</v>
      </c>
      <c r="AC87" s="120">
        <v>94.285714285714292</v>
      </c>
      <c r="AD87" s="120">
        <v>83.80952380952381</v>
      </c>
      <c r="AE87" s="120">
        <v>36.507936507936506</v>
      </c>
      <c r="AF87" s="120">
        <v>38.148148148148145</v>
      </c>
      <c r="AG87" s="156">
        <v>80</v>
      </c>
      <c r="AH87" s="120">
        <v>86.666666666666671</v>
      </c>
      <c r="AI87" s="120">
        <v>64.285714285714292</v>
      </c>
      <c r="AJ87" s="120">
        <v>38.461538461538467</v>
      </c>
      <c r="AK87" s="120">
        <v>86.666666666666671</v>
      </c>
      <c r="AL87" s="156">
        <v>80</v>
      </c>
      <c r="AO87" s="138">
        <f t="shared" si="2"/>
        <v>61.948717948717956</v>
      </c>
      <c r="AP87" s="120">
        <v>100</v>
      </c>
      <c r="AQ87" s="120">
        <v>46.153846153846153</v>
      </c>
      <c r="AR87" s="120">
        <v>38.461538461538467</v>
      </c>
      <c r="AS87" s="120">
        <v>38.461538461538467</v>
      </c>
      <c r="AT87" s="120">
        <v>86.666666666666671</v>
      </c>
      <c r="AU87" s="141">
        <v>33.333333333333329</v>
      </c>
      <c r="AV87" s="141">
        <v>13.492063492063494</v>
      </c>
      <c r="AW87" s="141">
        <v>8.7301587301587311</v>
      </c>
      <c r="AX87" s="141">
        <v>14.285714285714283</v>
      </c>
      <c r="AY87" s="141">
        <v>11.111111111111111</v>
      </c>
      <c r="AZ87" s="120">
        <v>100</v>
      </c>
      <c r="BA87" s="120">
        <v>92.857142857142861</v>
      </c>
      <c r="BB87" s="120">
        <v>85.714285714285708</v>
      </c>
      <c r="BC87" s="120">
        <v>92.857142857142861</v>
      </c>
      <c r="BD87" s="120">
        <v>100</v>
      </c>
      <c r="BE87" s="120">
        <v>51.111111111111107</v>
      </c>
      <c r="BF87" s="120">
        <v>39.999999999999993</v>
      </c>
      <c r="BG87" s="120">
        <v>38.518518518518519</v>
      </c>
      <c r="BH87" s="120">
        <v>22.962962962962965</v>
      </c>
      <c r="BI87" s="120">
        <v>82.962962962962962</v>
      </c>
      <c r="BJ87" s="120">
        <v>74.81481481481481</v>
      </c>
      <c r="BK87" s="120">
        <v>82.222222222222229</v>
      </c>
    </row>
    <row r="88" spans="2:63">
      <c r="B88" t="s">
        <v>171</v>
      </c>
      <c r="C88" s="133" t="s">
        <v>401</v>
      </c>
      <c r="D88" s="120">
        <v>91.666666666666657</v>
      </c>
      <c r="E88" s="120">
        <v>66.666666666666657</v>
      </c>
      <c r="F88" s="120">
        <v>60</v>
      </c>
      <c r="G88" s="120">
        <v>0</v>
      </c>
      <c r="H88" s="120">
        <v>80.555555555555557</v>
      </c>
      <c r="I88" s="156">
        <v>52.777777777777779</v>
      </c>
      <c r="J88" s="120">
        <v>54.54545454545454</v>
      </c>
      <c r="K88" s="120">
        <v>70</v>
      </c>
      <c r="L88" s="120">
        <v>55.555555555555557</v>
      </c>
      <c r="M88" s="120">
        <v>51.948051948051948</v>
      </c>
      <c r="N88" s="120">
        <v>55.555555555555557</v>
      </c>
      <c r="O88" s="120">
        <v>51.851851851851855</v>
      </c>
      <c r="P88" s="156">
        <v>47.222222222222221</v>
      </c>
      <c r="Q88" s="120">
        <v>81.818181818181827</v>
      </c>
      <c r="R88" s="120">
        <v>40</v>
      </c>
      <c r="S88" s="120">
        <v>77.777777777777786</v>
      </c>
      <c r="T88" s="120">
        <v>33.333333333333329</v>
      </c>
      <c r="U88" s="120">
        <v>20</v>
      </c>
      <c r="V88" s="120">
        <v>11.111111111111111</v>
      </c>
      <c r="W88" s="120">
        <v>55.555555555555557</v>
      </c>
      <c r="X88" s="120">
        <v>61.111111111111107</v>
      </c>
      <c r="Y88" s="120">
        <v>43.518518518518519</v>
      </c>
      <c r="Z88" s="120">
        <v>60.185185185185183</v>
      </c>
      <c r="AA88" s="120">
        <v>54.629629629629633</v>
      </c>
      <c r="AB88" s="156">
        <v>46.296296296296298</v>
      </c>
      <c r="AC88" s="120">
        <v>72.181818181818173</v>
      </c>
      <c r="AD88" s="120">
        <v>55.185185185185183</v>
      </c>
      <c r="AE88" s="120">
        <v>65.740740740740748</v>
      </c>
      <c r="AF88" s="120">
        <v>46.296296296296298</v>
      </c>
      <c r="AG88" s="156">
        <v>72.222222222222214</v>
      </c>
      <c r="AH88" s="120">
        <v>80</v>
      </c>
      <c r="AI88" s="120">
        <v>36.363636363636367</v>
      </c>
      <c r="AJ88" s="120">
        <v>10</v>
      </c>
      <c r="AK88" s="120">
        <v>14.285714285714285</v>
      </c>
      <c r="AL88" s="156">
        <v>66.666666666666657</v>
      </c>
      <c r="AO88" s="138">
        <f t="shared" si="2"/>
        <v>54.545454545454547</v>
      </c>
      <c r="AP88" s="120">
        <v>63.636363636363633</v>
      </c>
      <c r="AQ88" s="120">
        <v>54.54545454545454</v>
      </c>
      <c r="AR88" s="120">
        <v>54.54545454545454</v>
      </c>
      <c r="AS88" s="120">
        <v>45.454545454545453</v>
      </c>
      <c r="AT88" s="120">
        <v>54.54545454545454</v>
      </c>
      <c r="AU88" s="141">
        <v>52.777777777777779</v>
      </c>
      <c r="AV88" s="141">
        <v>49.074074074074083</v>
      </c>
      <c r="AW88" s="141">
        <v>60.185185185185183</v>
      </c>
      <c r="AX88" s="141">
        <v>58.333333333333329</v>
      </c>
      <c r="AY88" s="141">
        <v>55.555555555555557</v>
      </c>
      <c r="AZ88" s="120">
        <v>72.727272727272734</v>
      </c>
      <c r="BA88" s="120">
        <v>72.727272727272734</v>
      </c>
      <c r="BB88" s="120">
        <v>54.54545454545454</v>
      </c>
      <c r="BC88" s="120">
        <v>90.909090909090907</v>
      </c>
      <c r="BD88" s="120">
        <v>70</v>
      </c>
      <c r="BE88" s="120">
        <v>50</v>
      </c>
      <c r="BF88" s="120">
        <v>49.074074074074076</v>
      </c>
      <c r="BG88" s="120">
        <v>43.518518518518519</v>
      </c>
      <c r="BH88" s="120">
        <v>42.592592592592588</v>
      </c>
      <c r="BI88" s="120">
        <v>77.777777777777771</v>
      </c>
      <c r="BJ88" s="120">
        <v>75</v>
      </c>
      <c r="BK88" s="120">
        <v>63.888888888888886</v>
      </c>
    </row>
    <row r="89" spans="2:63">
      <c r="B89" t="s">
        <v>171</v>
      </c>
      <c r="C89" s="133" t="s">
        <v>402</v>
      </c>
      <c r="D89" s="120">
        <v>100</v>
      </c>
      <c r="E89" s="120">
        <v>100</v>
      </c>
      <c r="F89" s="120">
        <v>100</v>
      </c>
      <c r="G89" s="120">
        <v>94.444444444444443</v>
      </c>
      <c r="H89" s="120">
        <v>75.925925925925924</v>
      </c>
      <c r="I89" s="156">
        <v>67.283950617283949</v>
      </c>
      <c r="J89" s="120">
        <v>100</v>
      </c>
      <c r="K89" s="120">
        <v>100</v>
      </c>
      <c r="L89" s="120">
        <v>100</v>
      </c>
      <c r="M89" s="120">
        <v>91.111111111111114</v>
      </c>
      <c r="N89" s="120">
        <v>72.222222222222214</v>
      </c>
      <c r="O89" s="120">
        <v>66.666666666666657</v>
      </c>
      <c r="P89" s="156">
        <v>70.987654320987659</v>
      </c>
      <c r="Q89" s="120">
        <v>100</v>
      </c>
      <c r="R89" s="120">
        <v>100</v>
      </c>
      <c r="S89" s="120">
        <v>94.444444444444443</v>
      </c>
      <c r="T89" s="120">
        <v>82.35294117647058</v>
      </c>
      <c r="U89" s="120">
        <v>100</v>
      </c>
      <c r="V89" s="120">
        <v>88.235294117647058</v>
      </c>
      <c r="W89" s="120">
        <v>71.604938271604937</v>
      </c>
      <c r="X89" s="120">
        <v>61.728395061728392</v>
      </c>
      <c r="Y89" s="120">
        <v>58.169934640522875</v>
      </c>
      <c r="Z89" s="120">
        <v>83.950617283950606</v>
      </c>
      <c r="AA89" s="120">
        <v>58.641975308641975</v>
      </c>
      <c r="AB89" s="156">
        <v>58.02469135802469</v>
      </c>
      <c r="AC89" s="120">
        <v>87.777777777777786</v>
      </c>
      <c r="AD89" s="120">
        <v>82.352941176470594</v>
      </c>
      <c r="AE89" s="120">
        <v>60.493827160493829</v>
      </c>
      <c r="AF89" s="120">
        <v>58.179012345679013</v>
      </c>
      <c r="AG89" s="156">
        <v>86.41975308641976</v>
      </c>
      <c r="AH89" s="120">
        <v>100</v>
      </c>
      <c r="AI89" s="120">
        <v>66.666666666666657</v>
      </c>
      <c r="AJ89" s="120">
        <v>70.588235294117652</v>
      </c>
      <c r="AK89" s="120">
        <v>88.888888888888886</v>
      </c>
      <c r="AL89" s="156">
        <v>88.888888888888886</v>
      </c>
      <c r="AO89" s="138">
        <f t="shared" si="2"/>
        <v>91.111111111111114</v>
      </c>
      <c r="AP89" s="120">
        <v>100</v>
      </c>
      <c r="AQ89" s="120">
        <v>94.444444444444443</v>
      </c>
      <c r="AR89" s="120">
        <v>66.666666666666657</v>
      </c>
      <c r="AS89" s="120">
        <v>94.444444444444443</v>
      </c>
      <c r="AT89" s="120">
        <v>100</v>
      </c>
      <c r="AU89" s="141">
        <v>16.993464052287578</v>
      </c>
      <c r="AV89" s="141">
        <v>22.875816993464049</v>
      </c>
      <c r="AW89" s="141">
        <v>14.379084967320258</v>
      </c>
      <c r="AX89" s="141">
        <v>18.300653594771241</v>
      </c>
      <c r="AY89" s="141">
        <v>15.686274509803919</v>
      </c>
      <c r="AZ89" s="120">
        <v>94.444444444444443</v>
      </c>
      <c r="BA89" s="120">
        <v>94.444444444444443</v>
      </c>
      <c r="BB89" s="120">
        <v>72.222222222222214</v>
      </c>
      <c r="BC89" s="120">
        <v>94.444444444444443</v>
      </c>
      <c r="BD89" s="120">
        <v>83.333333333333343</v>
      </c>
      <c r="BE89" s="120">
        <v>51.234567901234563</v>
      </c>
      <c r="BF89" s="120">
        <v>57.407407407407412</v>
      </c>
      <c r="BG89" s="120">
        <v>62.34567901234567</v>
      </c>
      <c r="BH89" s="120">
        <v>61.728395061728392</v>
      </c>
      <c r="BI89" s="120">
        <v>90.740740740740733</v>
      </c>
      <c r="BJ89" s="120">
        <v>86.41975308641976</v>
      </c>
      <c r="BK89" s="120">
        <v>82.098765432098773</v>
      </c>
    </row>
    <row r="90" spans="2:63">
      <c r="B90" t="s">
        <v>172</v>
      </c>
      <c r="C90" s="133" t="s">
        <v>401</v>
      </c>
      <c r="D90" s="120">
        <v>100</v>
      </c>
      <c r="E90" s="120">
        <v>87.5</v>
      </c>
      <c r="F90" s="120">
        <v>12.5</v>
      </c>
      <c r="G90" s="120">
        <v>12.5</v>
      </c>
      <c r="H90" s="120">
        <v>56.56565656565656</v>
      </c>
      <c r="I90" s="156">
        <v>50.505050505050505</v>
      </c>
      <c r="J90" s="120">
        <v>40</v>
      </c>
      <c r="K90" s="120">
        <v>33.333333333333329</v>
      </c>
      <c r="L90" s="120">
        <v>87.5</v>
      </c>
      <c r="M90" s="120">
        <v>80</v>
      </c>
      <c r="N90" s="120">
        <v>56.56565656565656</v>
      </c>
      <c r="O90" s="120">
        <v>81.818181818181813</v>
      </c>
      <c r="P90" s="156">
        <v>67.676767676767668</v>
      </c>
      <c r="Q90" s="120">
        <v>100</v>
      </c>
      <c r="R90" s="120">
        <v>44.444444444444443</v>
      </c>
      <c r="S90" s="120">
        <v>100</v>
      </c>
      <c r="T90" s="120">
        <v>55.555555555555557</v>
      </c>
      <c r="U90" s="120">
        <v>77.777777777777786</v>
      </c>
      <c r="V90" s="120">
        <v>11.111111111111111</v>
      </c>
      <c r="W90" s="120">
        <v>68.686868686868678</v>
      </c>
      <c r="X90" s="120">
        <v>83.838383838383834</v>
      </c>
      <c r="Y90" s="120">
        <v>74.747474747474755</v>
      </c>
      <c r="Z90" s="120">
        <v>94.949494949494934</v>
      </c>
      <c r="AA90" s="120">
        <v>76.767676767676761</v>
      </c>
      <c r="AB90" s="156">
        <v>14.444444444444441</v>
      </c>
      <c r="AC90" s="120">
        <v>79.722222222222214</v>
      </c>
      <c r="AD90" s="120">
        <v>80.606060606060595</v>
      </c>
      <c r="AE90" s="120">
        <v>82.828282828282838</v>
      </c>
      <c r="AF90" s="120">
        <v>51.994949494949502</v>
      </c>
      <c r="AG90" s="156">
        <v>94.478114478114477</v>
      </c>
      <c r="AH90" s="120">
        <v>81.818181818181827</v>
      </c>
      <c r="AI90" s="120">
        <v>9.0909090909090917</v>
      </c>
      <c r="AJ90" s="120">
        <v>18.181818181818183</v>
      </c>
      <c r="AK90" s="120">
        <v>18.181818181818183</v>
      </c>
      <c r="AL90" s="156">
        <v>72.727272727272734</v>
      </c>
      <c r="AO90" s="138">
        <f t="shared" si="2"/>
        <v>76</v>
      </c>
      <c r="AP90" s="120">
        <v>90</v>
      </c>
      <c r="AQ90" s="120">
        <v>90</v>
      </c>
      <c r="AR90" s="120">
        <v>90</v>
      </c>
      <c r="AS90" s="120">
        <v>20</v>
      </c>
      <c r="AT90" s="120">
        <v>90</v>
      </c>
      <c r="AU90" s="141">
        <v>65.656565656565661</v>
      </c>
      <c r="AV90" s="141">
        <v>87.878787878787875</v>
      </c>
      <c r="AW90" s="141">
        <v>90.909090909090907</v>
      </c>
      <c r="AX90" s="141">
        <v>76.767676767676761</v>
      </c>
      <c r="AY90" s="141">
        <v>81.818181818181813</v>
      </c>
      <c r="AZ90" s="120">
        <v>77.777777777777786</v>
      </c>
      <c r="BA90" s="120">
        <v>44.444444444444443</v>
      </c>
      <c r="BB90" s="120">
        <v>88.888888888888886</v>
      </c>
      <c r="BC90" s="120">
        <v>87.5</v>
      </c>
      <c r="BD90" s="120">
        <v>100</v>
      </c>
      <c r="BE90" s="120">
        <v>75.757575757575751</v>
      </c>
      <c r="BF90" s="120">
        <v>39.393939393939398</v>
      </c>
      <c r="BG90" s="120">
        <v>82.828282828282838</v>
      </c>
      <c r="BH90" s="120">
        <v>9.9999999999999982</v>
      </c>
      <c r="BI90" s="120">
        <v>95.555555555555543</v>
      </c>
      <c r="BJ90" s="120">
        <v>95.959595959595958</v>
      </c>
      <c r="BK90" s="120">
        <v>91.919191919191917</v>
      </c>
    </row>
    <row r="91" spans="2:63">
      <c r="B91" t="s">
        <v>172</v>
      </c>
      <c r="C91" s="133" t="s">
        <v>402</v>
      </c>
      <c r="D91" s="120">
        <v>90.909090909090907</v>
      </c>
      <c r="E91" s="120">
        <v>90.909090909090907</v>
      </c>
      <c r="F91" s="120">
        <v>90.909090909090907</v>
      </c>
      <c r="G91" s="120">
        <v>80</v>
      </c>
      <c r="H91" s="120">
        <v>56.79012345679012</v>
      </c>
      <c r="I91" s="156">
        <v>67.777777777777771</v>
      </c>
      <c r="J91" s="120">
        <v>77.777777777777786</v>
      </c>
      <c r="K91" s="120">
        <v>88.888888888888886</v>
      </c>
      <c r="L91" s="120">
        <v>100</v>
      </c>
      <c r="M91" s="120">
        <v>84.36363636363636</v>
      </c>
      <c r="N91" s="120">
        <v>71.111111111111114</v>
      </c>
      <c r="O91" s="120">
        <v>64.444444444444443</v>
      </c>
      <c r="P91" s="156">
        <v>68.055555555555557</v>
      </c>
      <c r="Q91" s="120">
        <v>91.666666666666657</v>
      </c>
      <c r="R91" s="120">
        <v>85.714285714285708</v>
      </c>
      <c r="S91" s="120">
        <v>100</v>
      </c>
      <c r="T91" s="120">
        <v>80</v>
      </c>
      <c r="U91" s="120">
        <v>90.909090909090907</v>
      </c>
      <c r="V91" s="120">
        <v>90</v>
      </c>
      <c r="W91" s="120">
        <v>74.074074074074076</v>
      </c>
      <c r="X91" s="120">
        <v>77.777777777777771</v>
      </c>
      <c r="Y91" s="120">
        <v>68.686868686868678</v>
      </c>
      <c r="Z91" s="120">
        <v>83.333333333333329</v>
      </c>
      <c r="AA91" s="120">
        <v>83.333333333333329</v>
      </c>
      <c r="AB91" s="156">
        <v>34.722222222222221</v>
      </c>
      <c r="AC91" s="120">
        <v>85.515151515151501</v>
      </c>
      <c r="AD91" s="120">
        <v>56.657848324514994</v>
      </c>
      <c r="AE91" s="120">
        <v>62.962962962962962</v>
      </c>
      <c r="AF91" s="120">
        <v>56.355218855218851</v>
      </c>
      <c r="AG91" s="156">
        <v>84.876543209876544</v>
      </c>
      <c r="AH91" s="120">
        <v>90.909090909090907</v>
      </c>
      <c r="AI91" s="120">
        <v>71.428571428571431</v>
      </c>
      <c r="AJ91" s="120">
        <v>57.142857142857139</v>
      </c>
      <c r="AK91" s="120">
        <v>87.5</v>
      </c>
      <c r="AL91" s="156">
        <v>70</v>
      </c>
      <c r="AO91" s="138">
        <f t="shared" si="2"/>
        <v>84.36363636363636</v>
      </c>
      <c r="AP91" s="120">
        <v>100</v>
      </c>
      <c r="AQ91" s="120">
        <v>80</v>
      </c>
      <c r="AR91" s="120">
        <v>81.818181818181827</v>
      </c>
      <c r="AS91" s="120">
        <v>60</v>
      </c>
      <c r="AT91" s="120">
        <v>100</v>
      </c>
      <c r="AU91" s="141">
        <v>51.851851851851855</v>
      </c>
      <c r="AV91" s="141">
        <v>36.111111111111107</v>
      </c>
      <c r="AW91" s="141">
        <v>52.38095238095238</v>
      </c>
      <c r="AX91" s="141">
        <v>26.984126984126981</v>
      </c>
      <c r="AY91" s="141">
        <v>49.382716049382715</v>
      </c>
      <c r="AZ91" s="120">
        <v>90.909090909090907</v>
      </c>
      <c r="BA91" s="120">
        <v>90</v>
      </c>
      <c r="BB91" s="120">
        <v>80</v>
      </c>
      <c r="BC91" s="120">
        <v>66.666666666666657</v>
      </c>
      <c r="BD91" s="120">
        <v>100</v>
      </c>
      <c r="BE91" s="120">
        <v>79.629629629629619</v>
      </c>
      <c r="BF91" s="120">
        <v>54.629629629629633</v>
      </c>
      <c r="BG91" s="120">
        <v>75</v>
      </c>
      <c r="BH91" s="120">
        <v>16.161616161616163</v>
      </c>
      <c r="BI91" s="120">
        <v>87.037037037037038</v>
      </c>
      <c r="BJ91" s="120">
        <v>83.333333333333329</v>
      </c>
      <c r="BK91" s="120">
        <v>84.259259259259267</v>
      </c>
    </row>
    <row r="92" spans="2:63">
      <c r="B92" t="s">
        <v>173</v>
      </c>
      <c r="C92" s="133" t="s">
        <v>401</v>
      </c>
      <c r="D92" s="120">
        <v>100</v>
      </c>
      <c r="E92" s="120">
        <v>91.666666666666657</v>
      </c>
      <c r="F92" s="120">
        <v>90.909090909090907</v>
      </c>
      <c r="G92" s="120">
        <v>58.333333333333336</v>
      </c>
      <c r="H92" s="120">
        <v>41.880341880341881</v>
      </c>
      <c r="I92" s="156">
        <v>80.952380952380963</v>
      </c>
      <c r="J92" s="120">
        <v>76.923076923076934</v>
      </c>
      <c r="K92" s="120">
        <v>76.923076923076934</v>
      </c>
      <c r="L92" s="120">
        <v>69.230769230769226</v>
      </c>
      <c r="M92" s="120">
        <v>56.868131868131869</v>
      </c>
      <c r="N92" s="120">
        <v>50.427350427350426</v>
      </c>
      <c r="O92" s="120">
        <v>58.730158730158728</v>
      </c>
      <c r="P92" s="156">
        <v>60.683760683760681</v>
      </c>
      <c r="Q92" s="120">
        <v>75</v>
      </c>
      <c r="R92" s="120">
        <v>76.923076923076934</v>
      </c>
      <c r="S92" s="120">
        <v>76.923076923076934</v>
      </c>
      <c r="T92" s="120">
        <v>50</v>
      </c>
      <c r="U92" s="120">
        <v>61.53846153846154</v>
      </c>
      <c r="V92" s="120">
        <v>36.363636363636367</v>
      </c>
      <c r="W92" s="120">
        <v>72.222222222222214</v>
      </c>
      <c r="X92" s="120">
        <v>57.142857142857146</v>
      </c>
      <c r="Y92" s="120">
        <v>56.349206349206341</v>
      </c>
      <c r="Z92" s="120">
        <v>27.777777777777779</v>
      </c>
      <c r="AA92" s="120">
        <v>57.936507936507937</v>
      </c>
      <c r="AB92" s="156">
        <v>59.523809523809518</v>
      </c>
      <c r="AC92" s="120">
        <v>92.179487179487182</v>
      </c>
      <c r="AD92" s="120">
        <v>76.980056980056986</v>
      </c>
      <c r="AE92" s="120">
        <v>61.904761904761898</v>
      </c>
      <c r="AF92" s="120">
        <v>30.952380952380949</v>
      </c>
      <c r="AG92" s="156">
        <v>76.455026455026442</v>
      </c>
      <c r="AH92" s="120">
        <v>33.333333333333329</v>
      </c>
      <c r="AI92" s="120">
        <v>8.3333333333333321</v>
      </c>
      <c r="AJ92" s="120">
        <v>0</v>
      </c>
      <c r="AK92" s="120">
        <v>18.181818181818183</v>
      </c>
      <c r="AL92" s="156">
        <v>91.666666666666657</v>
      </c>
      <c r="AO92" s="138">
        <f t="shared" si="2"/>
        <v>55.38461538461538</v>
      </c>
      <c r="AP92" s="120">
        <v>69.230769230769226</v>
      </c>
      <c r="AQ92" s="120">
        <v>46.153846153846153</v>
      </c>
      <c r="AR92" s="120">
        <v>30.76923076923077</v>
      </c>
      <c r="AS92" s="120">
        <v>53.846153846153847</v>
      </c>
      <c r="AT92" s="120">
        <v>76.923076923076934</v>
      </c>
      <c r="AU92" s="141">
        <v>55.555555555555557</v>
      </c>
      <c r="AV92" s="141">
        <v>61.538461538461533</v>
      </c>
      <c r="AW92" s="141">
        <v>92.592592592592595</v>
      </c>
      <c r="AX92" s="141">
        <v>92.307692307692307</v>
      </c>
      <c r="AY92" s="141">
        <v>82.90598290598291</v>
      </c>
      <c r="AZ92" s="120">
        <v>92.307692307692307</v>
      </c>
      <c r="BA92" s="120">
        <v>92.307692307692307</v>
      </c>
      <c r="BB92" s="120">
        <v>91.666666666666657</v>
      </c>
      <c r="BC92" s="120">
        <v>92.307692307692307</v>
      </c>
      <c r="BD92" s="120">
        <v>92.307692307692307</v>
      </c>
      <c r="BE92" s="120">
        <v>15.079365079365079</v>
      </c>
      <c r="BF92" s="120">
        <v>4.7619047619047619</v>
      </c>
      <c r="BG92" s="120">
        <v>45.238095238095234</v>
      </c>
      <c r="BH92" s="120">
        <v>58.730158730158728</v>
      </c>
      <c r="BI92" s="120">
        <v>78.571428571428569</v>
      </c>
      <c r="BJ92" s="120">
        <v>80.952380952380963</v>
      </c>
      <c r="BK92" s="120">
        <v>69.841269841269835</v>
      </c>
    </row>
    <row r="93" spans="2:63">
      <c r="B93" s="134" t="s">
        <v>173</v>
      </c>
      <c r="C93" s="135" t="s">
        <v>402</v>
      </c>
      <c r="D93" s="139">
        <v>100</v>
      </c>
      <c r="E93" s="139">
        <v>100</v>
      </c>
      <c r="F93" s="139">
        <v>100</v>
      </c>
      <c r="G93" s="139">
        <v>100</v>
      </c>
      <c r="H93" s="139">
        <v>47.619047619047613</v>
      </c>
      <c r="I93" s="157">
        <v>66.666666666666657</v>
      </c>
      <c r="J93" s="139">
        <v>91.666666666666657</v>
      </c>
      <c r="K93" s="139">
        <v>100</v>
      </c>
      <c r="L93" s="139">
        <v>100</v>
      </c>
      <c r="M93" s="139">
        <v>88.116883116883116</v>
      </c>
      <c r="N93" s="139">
        <v>53.84615384615384</v>
      </c>
      <c r="O93" s="139">
        <v>69.230769230769226</v>
      </c>
      <c r="P93" s="157">
        <v>65.873015873015873</v>
      </c>
      <c r="Q93" s="139">
        <v>100</v>
      </c>
      <c r="R93" s="139">
        <v>92.307692307692307</v>
      </c>
      <c r="S93" s="139">
        <v>100</v>
      </c>
      <c r="T93" s="139">
        <v>71.428571428571431</v>
      </c>
      <c r="U93" s="139">
        <v>100</v>
      </c>
      <c r="V93" s="139">
        <v>64.285714285714292</v>
      </c>
      <c r="W93" s="139">
        <v>75.396825396825392</v>
      </c>
      <c r="X93" s="139">
        <v>57.142857142857146</v>
      </c>
      <c r="Y93" s="139">
        <v>63.492063492063494</v>
      </c>
      <c r="Z93" s="139">
        <v>41.414141414141419</v>
      </c>
      <c r="AA93" s="139">
        <v>51.587301587301589</v>
      </c>
      <c r="AB93" s="157">
        <v>61.111111111111107</v>
      </c>
      <c r="AC93" s="139">
        <v>98.571428571428584</v>
      </c>
      <c r="AD93" s="139">
        <v>66.178266178266185</v>
      </c>
      <c r="AE93" s="139">
        <v>55.555555555555557</v>
      </c>
      <c r="AF93" s="139">
        <v>42.460317460317455</v>
      </c>
      <c r="AG93" s="157">
        <v>84.391534391534393</v>
      </c>
      <c r="AH93" s="139">
        <v>100</v>
      </c>
      <c r="AI93" s="139">
        <v>35.714285714285715</v>
      </c>
      <c r="AJ93" s="139">
        <v>45.454545454545453</v>
      </c>
      <c r="AK93" s="139">
        <v>61.53846153846154</v>
      </c>
      <c r="AL93" s="157">
        <v>85.714285714285708</v>
      </c>
      <c r="AO93" s="138">
        <f t="shared" si="2"/>
        <v>88.116883116883116</v>
      </c>
      <c r="AP93" s="139">
        <v>92.857142857142861</v>
      </c>
      <c r="AQ93" s="139">
        <v>75</v>
      </c>
      <c r="AR93" s="139">
        <v>72.727272727272734</v>
      </c>
      <c r="AS93" s="139">
        <v>100</v>
      </c>
      <c r="AT93" s="139">
        <v>100</v>
      </c>
      <c r="AU93" s="141">
        <v>45.238095238095234</v>
      </c>
      <c r="AV93" s="141">
        <v>45.238095238095234</v>
      </c>
      <c r="AW93" s="141">
        <v>24.786324786324787</v>
      </c>
      <c r="AX93" s="141">
        <v>23.076923076923077</v>
      </c>
      <c r="AY93" s="141">
        <v>30.769230769230766</v>
      </c>
      <c r="AZ93" s="139">
        <v>100</v>
      </c>
      <c r="BA93" s="139">
        <v>92.857142857142861</v>
      </c>
      <c r="BB93" s="139">
        <v>100</v>
      </c>
      <c r="BC93" s="139">
        <v>100</v>
      </c>
      <c r="BD93" s="139">
        <v>100</v>
      </c>
      <c r="BE93" s="139">
        <v>23.809523809523807</v>
      </c>
      <c r="BF93" s="139">
        <v>21.428571428571427</v>
      </c>
      <c r="BG93" s="139">
        <v>55.555555555555557</v>
      </c>
      <c r="BH93" s="139">
        <v>69.047619047619051</v>
      </c>
      <c r="BI93" s="139">
        <v>83.333333333333329</v>
      </c>
      <c r="BJ93" s="139">
        <v>92.857142857142861</v>
      </c>
      <c r="BK93" s="139">
        <v>76.984126984126988</v>
      </c>
    </row>
    <row r="94" spans="2:63">
      <c r="B94" t="s">
        <v>215</v>
      </c>
      <c r="C94" s="133" t="s">
        <v>401</v>
      </c>
      <c r="D94" s="120">
        <v>100</v>
      </c>
      <c r="E94" s="120">
        <v>77.777777777777786</v>
      </c>
      <c r="F94" s="120">
        <v>60</v>
      </c>
      <c r="G94" s="120">
        <v>62.5</v>
      </c>
      <c r="H94" s="120">
        <v>65.740740740740748</v>
      </c>
      <c r="I94" s="156">
        <v>55.555555555555557</v>
      </c>
      <c r="J94" s="120">
        <v>16.666666666666664</v>
      </c>
      <c r="K94" s="120">
        <v>60</v>
      </c>
      <c r="L94" s="120">
        <v>57.142857142857139</v>
      </c>
      <c r="M94" s="120">
        <v>75.510204081632651</v>
      </c>
      <c r="N94" s="120">
        <v>31.313131313131315</v>
      </c>
      <c r="O94" s="120">
        <v>40.74074074074074</v>
      </c>
      <c r="P94" s="156">
        <v>39.393939393939398</v>
      </c>
      <c r="Q94" s="120">
        <v>66.666666666666657</v>
      </c>
      <c r="R94" s="120">
        <v>85.714285714285708</v>
      </c>
      <c r="S94" s="120">
        <v>62.5</v>
      </c>
      <c r="T94" s="120">
        <v>33.333333333333329</v>
      </c>
      <c r="U94" s="120">
        <v>71.428571428571431</v>
      </c>
      <c r="V94" s="120">
        <v>33.333333333333329</v>
      </c>
      <c r="W94" s="120">
        <v>41.666666666666664</v>
      </c>
      <c r="X94" s="120">
        <v>32.407407407407405</v>
      </c>
      <c r="Y94" s="120">
        <v>32.323232323232325</v>
      </c>
      <c r="Z94" s="120">
        <v>54.629629629629633</v>
      </c>
      <c r="AA94" s="120">
        <v>41.666666666666664</v>
      </c>
      <c r="AB94" s="156">
        <v>34.259259259259252</v>
      </c>
      <c r="AC94" s="120">
        <v>65</v>
      </c>
      <c r="AD94" s="120">
        <v>59.333333333333336</v>
      </c>
      <c r="AE94" s="120">
        <v>38.888888888888886</v>
      </c>
      <c r="AF94" s="120">
        <v>21.527777777777775</v>
      </c>
      <c r="AG94" s="156">
        <v>67.283950617283949</v>
      </c>
      <c r="AH94" s="120">
        <v>60</v>
      </c>
      <c r="AI94" s="120">
        <v>0</v>
      </c>
      <c r="AJ94" s="120">
        <v>0</v>
      </c>
      <c r="AK94" s="120">
        <v>55.555555555555557</v>
      </c>
      <c r="AL94" s="156">
        <v>33.333333333333329</v>
      </c>
      <c r="AO94" s="138">
        <f t="shared" si="2"/>
        <v>70.714285714285708</v>
      </c>
      <c r="AP94" s="120">
        <v>87.5</v>
      </c>
      <c r="AQ94" s="120">
        <v>87.5</v>
      </c>
      <c r="AR94" s="120">
        <v>50</v>
      </c>
      <c r="AS94" s="120">
        <v>71.428571428571431</v>
      </c>
      <c r="AT94" s="120">
        <v>57.142857142857139</v>
      </c>
      <c r="AU94" s="141">
        <v>52.222222222222229</v>
      </c>
      <c r="AV94" s="141">
        <v>45.679012345679006</v>
      </c>
      <c r="AW94" s="141">
        <v>74.074074074074076</v>
      </c>
      <c r="AX94" s="141">
        <v>56.79012345679012</v>
      </c>
      <c r="AY94" s="141">
        <v>67.901234567901241</v>
      </c>
      <c r="AZ94" s="120">
        <v>62.5</v>
      </c>
      <c r="BA94" s="120">
        <v>71.428571428571431</v>
      </c>
      <c r="BB94" s="120">
        <v>42.857142857142854</v>
      </c>
      <c r="BC94" s="120">
        <v>62.5</v>
      </c>
      <c r="BD94" s="120">
        <v>85.714285714285708</v>
      </c>
      <c r="BE94" s="120">
        <v>12.037037037037038</v>
      </c>
      <c r="BF94" s="120">
        <v>6.4814814814814801</v>
      </c>
      <c r="BG94" s="120">
        <v>37.037037037037031</v>
      </c>
      <c r="BH94" s="120">
        <v>30.555555555555554</v>
      </c>
      <c r="BI94" s="120">
        <v>81.481481481481481</v>
      </c>
      <c r="BJ94" s="120">
        <v>62.037037037037031</v>
      </c>
      <c r="BK94" s="120">
        <v>58.333333333333329</v>
      </c>
    </row>
    <row r="95" spans="2:63">
      <c r="B95" t="s">
        <v>215</v>
      </c>
      <c r="C95" s="133" t="s">
        <v>402</v>
      </c>
      <c r="D95" s="120">
        <v>93.333333333333329</v>
      </c>
      <c r="E95" s="120">
        <v>93.75</v>
      </c>
      <c r="F95" s="120">
        <v>81.25</v>
      </c>
      <c r="G95" s="120">
        <v>87.5</v>
      </c>
      <c r="H95" s="120">
        <v>82.352941176470594</v>
      </c>
      <c r="I95" s="156">
        <v>57.037037037037038</v>
      </c>
      <c r="J95" s="120">
        <v>87.5</v>
      </c>
      <c r="K95" s="120">
        <v>71.428571428571431</v>
      </c>
      <c r="L95" s="120">
        <v>68.75</v>
      </c>
      <c r="M95" s="120">
        <v>75.294117647058826</v>
      </c>
      <c r="N95" s="120">
        <v>49.673202614379086</v>
      </c>
      <c r="O95" s="120">
        <v>56.862745098039206</v>
      </c>
      <c r="P95" s="156">
        <v>49.019607843137258</v>
      </c>
      <c r="Q95" s="120">
        <v>88.235294117647058</v>
      </c>
      <c r="R95" s="120">
        <v>100</v>
      </c>
      <c r="S95" s="120">
        <v>68.75</v>
      </c>
      <c r="T95" s="120">
        <v>50</v>
      </c>
      <c r="U95" s="120">
        <v>82.35294117647058</v>
      </c>
      <c r="V95" s="120">
        <v>37.5</v>
      </c>
      <c r="W95" s="120">
        <v>64.052287581699346</v>
      </c>
      <c r="X95" s="120">
        <v>38.562091503267972</v>
      </c>
      <c r="Y95" s="120">
        <v>34.640522875816984</v>
      </c>
      <c r="Z95" s="120">
        <v>68.627450980392155</v>
      </c>
      <c r="AA95" s="120">
        <v>55.555555555555557</v>
      </c>
      <c r="AB95" s="156">
        <v>55.555555555555557</v>
      </c>
      <c r="AC95" s="120">
        <v>56.470588235294123</v>
      </c>
      <c r="AD95" s="120">
        <v>62.83986928104575</v>
      </c>
      <c r="AE95" s="120">
        <v>38.888888888888886</v>
      </c>
      <c r="AF95" s="120">
        <v>45.098039215686271</v>
      </c>
      <c r="AG95" s="156">
        <v>86.492374727668846</v>
      </c>
      <c r="AH95" s="120">
        <v>68.75</v>
      </c>
      <c r="AI95" s="120">
        <v>13.333333333333334</v>
      </c>
      <c r="AJ95" s="120">
        <v>6.666666666666667</v>
      </c>
      <c r="AK95" s="120">
        <v>50</v>
      </c>
      <c r="AL95" s="156">
        <v>56.25</v>
      </c>
      <c r="AO95" s="138">
        <f t="shared" si="2"/>
        <v>75.294117647058826</v>
      </c>
      <c r="AP95" s="120">
        <v>88.235294117647058</v>
      </c>
      <c r="AQ95" s="120">
        <v>70.588235294117652</v>
      </c>
      <c r="AR95" s="120">
        <v>70.588235294117652</v>
      </c>
      <c r="AS95" s="120">
        <v>58.82352941176471</v>
      </c>
      <c r="AT95" s="120">
        <v>88.235294117647058</v>
      </c>
      <c r="AU95" s="141">
        <v>53.59477124183006</v>
      </c>
      <c r="AV95" s="141">
        <v>42.483660130718953</v>
      </c>
      <c r="AW95" s="141">
        <v>25.694444444444443</v>
      </c>
      <c r="AX95" s="141">
        <v>35.555555555555557</v>
      </c>
      <c r="AY95" s="141">
        <v>28.472222222222221</v>
      </c>
      <c r="AZ95" s="120">
        <v>68.75</v>
      </c>
      <c r="BA95" s="120">
        <v>43.75</v>
      </c>
      <c r="BB95" s="120">
        <v>43.75</v>
      </c>
      <c r="BC95" s="120">
        <v>43.75</v>
      </c>
      <c r="BD95" s="120">
        <v>82.35294117647058</v>
      </c>
      <c r="BE95" s="120">
        <v>32.679738562091508</v>
      </c>
      <c r="BF95" s="120">
        <v>24.183006535947708</v>
      </c>
      <c r="BG95" s="120">
        <v>56.862745098039206</v>
      </c>
      <c r="BH95" s="120">
        <v>66.666666666666657</v>
      </c>
      <c r="BI95" s="120">
        <v>92.156862745098039</v>
      </c>
      <c r="BJ95" s="120">
        <v>85.620915032679733</v>
      </c>
      <c r="BK95" s="120">
        <v>81.699346405228766</v>
      </c>
    </row>
    <row r="96" spans="2:63">
      <c r="B96" t="s">
        <v>216</v>
      </c>
      <c r="C96" s="133" t="s">
        <v>401</v>
      </c>
      <c r="D96" s="120">
        <v>72.727272727272734</v>
      </c>
      <c r="E96" s="120">
        <v>70</v>
      </c>
      <c r="F96" s="120">
        <v>90</v>
      </c>
      <c r="G96" s="120">
        <v>40</v>
      </c>
      <c r="H96" s="120">
        <v>58.119658119658119</v>
      </c>
      <c r="I96" s="156">
        <v>52.136752136752136</v>
      </c>
      <c r="J96" s="120">
        <v>83.333333333333343</v>
      </c>
      <c r="K96" s="120">
        <v>38.461538461538467</v>
      </c>
      <c r="L96" s="120">
        <v>46.153846153846153</v>
      </c>
      <c r="M96" s="120">
        <v>35.064935064935064</v>
      </c>
      <c r="N96" s="120">
        <v>47.863247863247857</v>
      </c>
      <c r="O96" s="120">
        <v>46.153846153846153</v>
      </c>
      <c r="P96" s="156">
        <v>31.623931623931625</v>
      </c>
      <c r="Q96" s="120">
        <v>27.27272727272727</v>
      </c>
      <c r="R96" s="120">
        <v>20</v>
      </c>
      <c r="S96" s="120">
        <v>0</v>
      </c>
      <c r="T96" s="120">
        <v>18.181818181818183</v>
      </c>
      <c r="U96" s="120">
        <v>20</v>
      </c>
      <c r="V96" s="120">
        <v>27.27272727272727</v>
      </c>
      <c r="W96" s="120">
        <v>52.991452991452988</v>
      </c>
      <c r="X96" s="120">
        <v>59.82905982905983</v>
      </c>
      <c r="Y96" s="120">
        <v>45.299145299145295</v>
      </c>
      <c r="Z96" s="120">
        <v>75.925925925925924</v>
      </c>
      <c r="AA96" s="120">
        <v>51.282051282051277</v>
      </c>
      <c r="AB96" s="156">
        <v>33.333333333333329</v>
      </c>
      <c r="AC96" s="120">
        <v>30.909090909090914</v>
      </c>
      <c r="AD96" s="120">
        <v>51.327160493827158</v>
      </c>
      <c r="AE96" s="120">
        <v>45.299145299145295</v>
      </c>
      <c r="AF96" s="120">
        <v>37.606837606837615</v>
      </c>
      <c r="AG96" s="156">
        <v>62.108262108262103</v>
      </c>
      <c r="AH96" s="120">
        <v>36.363636363636367</v>
      </c>
      <c r="AI96" s="120">
        <v>12.5</v>
      </c>
      <c r="AJ96" s="120">
        <v>10</v>
      </c>
      <c r="AK96" s="120">
        <v>10</v>
      </c>
      <c r="AL96" s="156">
        <v>60</v>
      </c>
      <c r="AO96" s="138">
        <f t="shared" si="2"/>
        <v>40</v>
      </c>
      <c r="AP96" s="120">
        <v>50</v>
      </c>
      <c r="AQ96" s="120">
        <v>8.3333333333333321</v>
      </c>
      <c r="AR96" s="120">
        <v>66.666666666666657</v>
      </c>
      <c r="AS96" s="120">
        <v>41.666666666666671</v>
      </c>
      <c r="AT96" s="120">
        <v>33.333333333333329</v>
      </c>
      <c r="AU96" s="141">
        <v>40.740740740740748</v>
      </c>
      <c r="AV96" s="141">
        <v>34.567901234567898</v>
      </c>
      <c r="AW96" s="141">
        <v>66.666666666666671</v>
      </c>
      <c r="AX96" s="141">
        <v>54.166666666666671</v>
      </c>
      <c r="AY96" s="141">
        <v>60.493827160493829</v>
      </c>
      <c r="AZ96" s="120">
        <v>27.27272727272727</v>
      </c>
      <c r="BA96" s="120">
        <v>9.0909090909090917</v>
      </c>
      <c r="BB96" s="120">
        <v>45.454545454545453</v>
      </c>
      <c r="BC96" s="120">
        <v>36.363636363636367</v>
      </c>
      <c r="BD96" s="120">
        <v>36.363636363636367</v>
      </c>
      <c r="BE96" s="120">
        <v>43.589743589743591</v>
      </c>
      <c r="BF96" s="120">
        <v>26.495726495726494</v>
      </c>
      <c r="BG96" s="120">
        <v>48.717948717948723</v>
      </c>
      <c r="BH96" s="120">
        <v>31.623931623931625</v>
      </c>
      <c r="BI96" s="120">
        <v>72.649572649572647</v>
      </c>
      <c r="BJ96" s="120">
        <v>61.538461538461533</v>
      </c>
      <c r="BK96" s="120">
        <v>52.136752136752136</v>
      </c>
    </row>
    <row r="97" spans="2:63">
      <c r="B97" t="s">
        <v>216</v>
      </c>
      <c r="C97" s="133" t="s">
        <v>402</v>
      </c>
      <c r="D97" s="120">
        <v>92.857142857142861</v>
      </c>
      <c r="E97" s="120">
        <v>71.428571428571431</v>
      </c>
      <c r="F97" s="120">
        <v>85.714285714285708</v>
      </c>
      <c r="G97" s="120">
        <v>71.428571428571431</v>
      </c>
      <c r="H97" s="120">
        <v>65.079365079365076</v>
      </c>
      <c r="I97" s="156">
        <v>47.008547008547005</v>
      </c>
      <c r="J97" s="120">
        <v>46.666666666666664</v>
      </c>
      <c r="K97" s="120">
        <v>66.666666666666657</v>
      </c>
      <c r="L97" s="120">
        <v>42.857142857142854</v>
      </c>
      <c r="M97" s="120">
        <v>38.695970695970701</v>
      </c>
      <c r="N97" s="120">
        <v>39.682539682539677</v>
      </c>
      <c r="O97" s="120">
        <v>48.888888888888893</v>
      </c>
      <c r="P97" s="156">
        <v>45.238095238095234</v>
      </c>
      <c r="Q97" s="120">
        <v>92.857142857142861</v>
      </c>
      <c r="R97" s="120">
        <v>83.333333333333343</v>
      </c>
      <c r="S97" s="120">
        <v>35.714285714285715</v>
      </c>
      <c r="T97" s="120">
        <v>28.571428571428569</v>
      </c>
      <c r="U97" s="120">
        <v>33.333333333333329</v>
      </c>
      <c r="V97" s="120">
        <v>21.428571428571427</v>
      </c>
      <c r="W97" s="120">
        <v>53.17460317460317</v>
      </c>
      <c r="X97" s="120">
        <v>55.555555555555557</v>
      </c>
      <c r="Y97" s="120">
        <v>38.888888888888886</v>
      </c>
      <c r="Z97" s="120">
        <v>71.428571428571431</v>
      </c>
      <c r="AA97" s="120">
        <v>47.619047619047613</v>
      </c>
      <c r="AB97" s="156">
        <v>22.222222222222221</v>
      </c>
      <c r="AC97" s="120">
        <v>46.391941391941387</v>
      </c>
      <c r="AD97" s="120">
        <v>48.351463351463352</v>
      </c>
      <c r="AE97" s="120">
        <v>50</v>
      </c>
      <c r="AF97" s="120">
        <v>36.111111111111114</v>
      </c>
      <c r="AG97" s="156">
        <v>68.641975308641975</v>
      </c>
      <c r="AH97" s="120">
        <v>69.230769230769226</v>
      </c>
      <c r="AI97" s="120">
        <v>40</v>
      </c>
      <c r="AJ97" s="120">
        <v>9.0909090909090917</v>
      </c>
      <c r="AK97" s="120">
        <v>26.666666666666668</v>
      </c>
      <c r="AL97" s="156">
        <v>60</v>
      </c>
      <c r="AO97" s="138">
        <f t="shared" si="2"/>
        <v>38.695970695970701</v>
      </c>
      <c r="AP97" s="120">
        <v>35.714285714285715</v>
      </c>
      <c r="AQ97" s="120">
        <v>6.666666666666667</v>
      </c>
      <c r="AR97" s="120">
        <v>61.53846153846154</v>
      </c>
      <c r="AS97" s="120">
        <v>35.714285714285715</v>
      </c>
      <c r="AT97" s="120">
        <v>53.846153846153847</v>
      </c>
      <c r="AU97" s="141">
        <v>63.247863247863251</v>
      </c>
      <c r="AV97" s="141">
        <v>75.213675213675216</v>
      </c>
      <c r="AW97" s="141">
        <v>37.962962962962962</v>
      </c>
      <c r="AX97" s="141">
        <v>43.434343434343432</v>
      </c>
      <c r="AY97" s="141">
        <v>38.383838383838381</v>
      </c>
      <c r="AZ97" s="120">
        <v>42.857142857142854</v>
      </c>
      <c r="BA97" s="120">
        <v>23.076923076923077</v>
      </c>
      <c r="BB97" s="120">
        <v>53.846153846153847</v>
      </c>
      <c r="BC97" s="120">
        <v>58.333333333333336</v>
      </c>
      <c r="BD97" s="120">
        <v>53.846153846153847</v>
      </c>
      <c r="BE97" s="120">
        <v>45.925925925925931</v>
      </c>
      <c r="BF97" s="120">
        <v>30.37037037037037</v>
      </c>
      <c r="BG97" s="120">
        <v>45.185185185185183</v>
      </c>
      <c r="BH97" s="120">
        <v>22.962962962962965</v>
      </c>
      <c r="BI97" s="120">
        <v>74.81481481481481</v>
      </c>
      <c r="BJ97" s="120">
        <v>69.629629629629633</v>
      </c>
      <c r="BK97" s="120">
        <v>61.481481481481481</v>
      </c>
    </row>
    <row r="98" spans="2:63">
      <c r="B98" t="s">
        <v>183</v>
      </c>
      <c r="C98" s="133" t="s">
        <v>401</v>
      </c>
      <c r="D98" s="120">
        <v>45.454545454545453</v>
      </c>
      <c r="E98" s="120">
        <v>50</v>
      </c>
      <c r="F98" s="120">
        <v>41.666666666666671</v>
      </c>
      <c r="G98" s="120">
        <v>54.54545454545454</v>
      </c>
      <c r="H98" s="120">
        <v>41.025641025641029</v>
      </c>
      <c r="I98" s="156">
        <v>43.589743589743591</v>
      </c>
      <c r="J98" s="120">
        <v>15.384615384615385</v>
      </c>
      <c r="K98" s="120">
        <v>23.076923076923077</v>
      </c>
      <c r="L98" s="120">
        <v>45.454545454545453</v>
      </c>
      <c r="M98" s="120">
        <v>55.111555111555113</v>
      </c>
      <c r="N98" s="120">
        <v>41.269841269841272</v>
      </c>
      <c r="O98" s="120">
        <v>39.25925925925926</v>
      </c>
      <c r="P98" s="156">
        <v>27.777777777777779</v>
      </c>
      <c r="Q98" s="120">
        <v>45.454545454545453</v>
      </c>
      <c r="R98" s="120">
        <v>58.333333333333336</v>
      </c>
      <c r="S98" s="120">
        <v>37.5</v>
      </c>
      <c r="T98" s="120">
        <v>36.363636363636367</v>
      </c>
      <c r="U98" s="120">
        <v>10</v>
      </c>
      <c r="V98" s="120">
        <v>18.181818181818183</v>
      </c>
      <c r="W98" s="120">
        <v>33.333333333333329</v>
      </c>
      <c r="X98" s="120">
        <v>25.185185185185183</v>
      </c>
      <c r="Y98" s="120">
        <v>30.952380952380949</v>
      </c>
      <c r="Z98" s="120">
        <v>75.396825396825392</v>
      </c>
      <c r="AA98" s="120">
        <v>62.698412698412703</v>
      </c>
      <c r="AB98" s="156">
        <v>24.603174603174605</v>
      </c>
      <c r="AC98" s="120">
        <v>72.412587412587413</v>
      </c>
      <c r="AD98" s="120">
        <v>61.495726495726487</v>
      </c>
      <c r="AE98" s="120">
        <v>31.111111111111107</v>
      </c>
      <c r="AF98" s="120">
        <v>31.111111111111111</v>
      </c>
      <c r="AG98" s="156">
        <v>57.53086419753086</v>
      </c>
      <c r="AH98" s="120">
        <v>16.666666666666664</v>
      </c>
      <c r="AI98" s="120">
        <v>9.0909090909090917</v>
      </c>
      <c r="AJ98" s="120">
        <v>25</v>
      </c>
      <c r="AK98" s="120">
        <v>61.53846153846154</v>
      </c>
      <c r="AL98" s="156">
        <v>10</v>
      </c>
      <c r="AO98" s="138">
        <f t="shared" si="2"/>
        <v>56.515151515151523</v>
      </c>
      <c r="AP98" s="120">
        <v>58.333333333333336</v>
      </c>
      <c r="AQ98" s="120">
        <v>33.333333333333329</v>
      </c>
      <c r="AR98" s="120">
        <v>38.461538461538467</v>
      </c>
      <c r="AS98" s="120">
        <v>61.53846153846154</v>
      </c>
      <c r="AT98" s="120">
        <v>90.909090909090907</v>
      </c>
      <c r="AU98" s="141">
        <v>60</v>
      </c>
      <c r="AV98" s="141">
        <v>69.629629629629633</v>
      </c>
      <c r="AW98" s="141">
        <v>59.259259259259252</v>
      </c>
      <c r="AX98" s="141">
        <v>65.81196581196582</v>
      </c>
      <c r="AY98" s="141">
        <v>52.777777777777779</v>
      </c>
      <c r="AZ98" s="120">
        <v>76.923076923076934</v>
      </c>
      <c r="BA98" s="120">
        <v>58.333333333333336</v>
      </c>
      <c r="BB98" s="120">
        <v>66.666666666666657</v>
      </c>
      <c r="BC98" s="120">
        <v>69.230769230769226</v>
      </c>
      <c r="BD98" s="120">
        <v>90.909090909090907</v>
      </c>
      <c r="BE98" s="120">
        <v>43.703703703703702</v>
      </c>
      <c r="BF98" s="120">
        <v>28.888888888888889</v>
      </c>
      <c r="BG98" s="120">
        <v>36.296296296296298</v>
      </c>
      <c r="BH98" s="120">
        <v>15.555555555555554</v>
      </c>
      <c r="BI98" s="120">
        <v>57.037037037037038</v>
      </c>
      <c r="BJ98" s="120">
        <v>59.259259259259252</v>
      </c>
      <c r="BK98" s="120">
        <v>56.296296296296291</v>
      </c>
    </row>
    <row r="99" spans="2:63">
      <c r="B99" t="s">
        <v>183</v>
      </c>
      <c r="C99" s="133" t="s">
        <v>402</v>
      </c>
      <c r="D99" s="120">
        <v>90.909090909090907</v>
      </c>
      <c r="E99" s="120">
        <v>91.666666666666657</v>
      </c>
      <c r="F99" s="120">
        <v>83.333333333333343</v>
      </c>
      <c r="G99" s="120">
        <v>83.333333333333343</v>
      </c>
      <c r="H99" s="120">
        <v>60.185185185185183</v>
      </c>
      <c r="I99" s="156">
        <v>52.525252525252526</v>
      </c>
      <c r="J99" s="120">
        <v>50</v>
      </c>
      <c r="K99" s="120">
        <v>72.727272727272734</v>
      </c>
      <c r="L99" s="120">
        <v>91.666666666666657</v>
      </c>
      <c r="M99" s="120">
        <v>69.696969696969703</v>
      </c>
      <c r="N99" s="120">
        <v>47.222222222222221</v>
      </c>
      <c r="O99" s="120">
        <v>49.074074074074076</v>
      </c>
      <c r="P99" s="156">
        <v>44.444444444444443</v>
      </c>
      <c r="Q99" s="120">
        <v>91.666666666666657</v>
      </c>
      <c r="R99" s="120">
        <v>66.666666666666657</v>
      </c>
      <c r="S99" s="120">
        <v>83.333333333333343</v>
      </c>
      <c r="T99" s="120">
        <v>66.666666666666657</v>
      </c>
      <c r="U99" s="120">
        <v>83.333333333333343</v>
      </c>
      <c r="V99" s="120">
        <v>81.818181818181827</v>
      </c>
      <c r="W99" s="120">
        <v>52.777777777777779</v>
      </c>
      <c r="X99" s="120">
        <v>47.222222222222221</v>
      </c>
      <c r="Y99" s="120">
        <v>42.592592592592588</v>
      </c>
      <c r="Z99" s="120">
        <v>62.62626262626263</v>
      </c>
      <c r="AA99" s="120">
        <v>63.888888888888886</v>
      </c>
      <c r="AB99" s="156">
        <v>40.74074074074074</v>
      </c>
      <c r="AC99" s="120">
        <v>71.666666666666657</v>
      </c>
      <c r="AD99" s="120">
        <v>62.378917378917386</v>
      </c>
      <c r="AE99" s="120">
        <v>46.296296296296298</v>
      </c>
      <c r="AF99" s="120">
        <v>47.643097643097647</v>
      </c>
      <c r="AG99" s="156">
        <v>71.296296296296305</v>
      </c>
      <c r="AH99" s="120">
        <v>66.666666666666657</v>
      </c>
      <c r="AI99" s="120">
        <v>41.666666666666671</v>
      </c>
      <c r="AJ99" s="120">
        <v>41.666666666666671</v>
      </c>
      <c r="AK99" s="120">
        <v>66.666666666666657</v>
      </c>
      <c r="AL99" s="156">
        <v>66.666666666666657</v>
      </c>
      <c r="AO99" s="138">
        <f t="shared" si="2"/>
        <v>69.696969696969703</v>
      </c>
      <c r="AP99" s="120">
        <v>81.818181818181827</v>
      </c>
      <c r="AQ99" s="120">
        <v>50</v>
      </c>
      <c r="AR99" s="120">
        <v>66.666666666666657</v>
      </c>
      <c r="AS99" s="120">
        <v>50</v>
      </c>
      <c r="AT99" s="120">
        <v>100</v>
      </c>
      <c r="AU99" s="141">
        <v>37.962962962962962</v>
      </c>
      <c r="AV99" s="141">
        <v>19.444444444444443</v>
      </c>
      <c r="AW99" s="141">
        <v>36.111111111111107</v>
      </c>
      <c r="AX99" s="141">
        <v>29.629629629629626</v>
      </c>
      <c r="AY99" s="141">
        <v>64.957264957264954</v>
      </c>
      <c r="AZ99" s="120">
        <v>91.666666666666657</v>
      </c>
      <c r="BA99" s="120">
        <v>41.666666666666671</v>
      </c>
      <c r="BB99" s="120">
        <v>66.666666666666657</v>
      </c>
      <c r="BC99" s="120">
        <v>58.333333333333336</v>
      </c>
      <c r="BD99" s="120">
        <v>100</v>
      </c>
      <c r="BE99" s="120">
        <v>49.074074074074076</v>
      </c>
      <c r="BF99" s="120">
        <v>54.629629629629633</v>
      </c>
      <c r="BG99" s="120">
        <v>53.535353535353536</v>
      </c>
      <c r="BH99" s="120">
        <v>33.333333333333329</v>
      </c>
      <c r="BI99" s="120">
        <v>68.518518518518519</v>
      </c>
      <c r="BJ99" s="120">
        <v>75</v>
      </c>
      <c r="BK99" s="120">
        <v>70.370370370370367</v>
      </c>
    </row>
    <row r="100" spans="2:63">
      <c r="B100" t="s">
        <v>184</v>
      </c>
      <c r="C100" s="133" t="s">
        <v>401</v>
      </c>
      <c r="D100" s="120">
        <v>57.894736842105267</v>
      </c>
      <c r="E100" s="120">
        <v>45</v>
      </c>
      <c r="F100" s="120">
        <v>16.666666666666664</v>
      </c>
      <c r="G100" s="120">
        <v>21.052631578947366</v>
      </c>
      <c r="H100" s="120">
        <v>24.561403508771932</v>
      </c>
      <c r="I100" s="156">
        <v>54.4973544973545</v>
      </c>
      <c r="J100" s="120">
        <v>47.619047619047613</v>
      </c>
      <c r="K100" s="120">
        <v>28.571428571428569</v>
      </c>
      <c r="L100" s="120">
        <v>52.380952380952387</v>
      </c>
      <c r="M100" s="120">
        <v>18.344074471894022</v>
      </c>
      <c r="N100" s="120">
        <v>43.915343915343918</v>
      </c>
      <c r="O100" s="120">
        <v>42.328042328042322</v>
      </c>
      <c r="P100" s="156">
        <v>32.275132275132272</v>
      </c>
      <c r="Q100" s="120">
        <v>30</v>
      </c>
      <c r="R100" s="120">
        <v>50</v>
      </c>
      <c r="S100" s="120">
        <v>70</v>
      </c>
      <c r="T100" s="120">
        <v>25</v>
      </c>
      <c r="U100" s="120">
        <v>10.526315789473683</v>
      </c>
      <c r="V100" s="120">
        <v>20</v>
      </c>
      <c r="W100" s="120">
        <v>39.153439153439152</v>
      </c>
      <c r="X100" s="120">
        <v>24.338624338624339</v>
      </c>
      <c r="Y100" s="120">
        <v>16.93121693121693</v>
      </c>
      <c r="Z100" s="120">
        <v>87.301587301587304</v>
      </c>
      <c r="AA100" s="120">
        <v>48.677248677248677</v>
      </c>
      <c r="AB100" s="156">
        <v>42.857142857142854</v>
      </c>
      <c r="AC100" s="120">
        <v>17.10526315789474</v>
      </c>
      <c r="AD100" s="120">
        <v>63.492063492063494</v>
      </c>
      <c r="AE100" s="120">
        <v>22.486772486772484</v>
      </c>
      <c r="AF100" s="120">
        <v>31.216931216931215</v>
      </c>
      <c r="AG100" s="156">
        <v>45.277777777777771</v>
      </c>
      <c r="AH100" s="120">
        <v>28.571428571428569</v>
      </c>
      <c r="AI100" s="120">
        <v>5</v>
      </c>
      <c r="AJ100" s="120">
        <v>0</v>
      </c>
      <c r="AK100" s="120">
        <v>20</v>
      </c>
      <c r="AL100" s="156">
        <v>23.809523809523807</v>
      </c>
      <c r="AO100" s="138">
        <f t="shared" si="2"/>
        <v>15.105263157894736</v>
      </c>
      <c r="AP100" s="120">
        <v>10</v>
      </c>
      <c r="AQ100" s="120">
        <v>10.526315789473683</v>
      </c>
      <c r="AR100" s="120">
        <v>5</v>
      </c>
      <c r="AS100" s="120">
        <v>15</v>
      </c>
      <c r="AT100" s="120">
        <v>35</v>
      </c>
      <c r="AU100" s="141">
        <v>52.910052910052904</v>
      </c>
      <c r="AV100" s="141">
        <v>55.555555555555557</v>
      </c>
      <c r="AW100" s="141">
        <v>75.132275132275126</v>
      </c>
      <c r="AX100" s="141">
        <v>65.079365079365076</v>
      </c>
      <c r="AY100" s="141">
        <v>68.783068783068785</v>
      </c>
      <c r="AZ100" s="120">
        <v>10</v>
      </c>
      <c r="BA100" s="120">
        <v>10</v>
      </c>
      <c r="BB100" s="120">
        <v>0</v>
      </c>
      <c r="BC100" s="120">
        <v>10.526315789473683</v>
      </c>
      <c r="BD100" s="120">
        <v>55.000000000000007</v>
      </c>
      <c r="BE100" s="120">
        <v>40.211640211640209</v>
      </c>
      <c r="BF100" s="120">
        <v>32.275132275132272</v>
      </c>
      <c r="BG100" s="120">
        <v>30.687830687830687</v>
      </c>
      <c r="BH100" s="120">
        <v>21.693121693121693</v>
      </c>
      <c r="BI100" s="120">
        <v>46.944444444444436</v>
      </c>
      <c r="BJ100" s="120">
        <v>44.444444444444443</v>
      </c>
      <c r="BK100" s="120">
        <v>44.444444444444443</v>
      </c>
    </row>
    <row r="101" spans="2:63">
      <c r="B101" t="s">
        <v>184</v>
      </c>
      <c r="C101" s="133" t="s">
        <v>402</v>
      </c>
      <c r="D101" s="120">
        <v>38.461538461538467</v>
      </c>
      <c r="E101" s="120">
        <v>53.846153846153847</v>
      </c>
      <c r="F101" s="120">
        <v>23.076923076923077</v>
      </c>
      <c r="G101" s="120">
        <v>66.666666666666657</v>
      </c>
      <c r="H101" s="120">
        <v>49.494949494949488</v>
      </c>
      <c r="I101" s="156">
        <v>43.518518518518519</v>
      </c>
      <c r="J101" s="120">
        <v>50</v>
      </c>
      <c r="K101" s="120">
        <v>46.666666666666664</v>
      </c>
      <c r="L101" s="120">
        <v>38.461538461538467</v>
      </c>
      <c r="M101" s="120">
        <v>68.095238095238102</v>
      </c>
      <c r="N101" s="120">
        <v>40.74074074074074</v>
      </c>
      <c r="O101" s="120">
        <v>29.365079365079364</v>
      </c>
      <c r="P101" s="156">
        <v>23.809523809523807</v>
      </c>
      <c r="Q101" s="120">
        <v>100</v>
      </c>
      <c r="R101" s="120">
        <v>84.615384615384613</v>
      </c>
      <c r="S101" s="120">
        <v>75</v>
      </c>
      <c r="T101" s="120">
        <v>66.666666666666657</v>
      </c>
      <c r="U101" s="120">
        <v>84.615384615384613</v>
      </c>
      <c r="V101" s="120">
        <v>83.333333333333343</v>
      </c>
      <c r="W101" s="120">
        <v>68.518518518518519</v>
      </c>
      <c r="X101" s="120">
        <v>50.925925925925924</v>
      </c>
      <c r="Y101" s="120">
        <v>29.914529914529915</v>
      </c>
      <c r="Z101" s="120">
        <v>90.909090909090907</v>
      </c>
      <c r="AA101" s="120">
        <v>37.037037037037031</v>
      </c>
      <c r="AB101" s="156">
        <v>41.025641025641029</v>
      </c>
      <c r="AC101" s="120">
        <v>91.428571428571416</v>
      </c>
      <c r="AD101" s="120">
        <v>53.216931216931222</v>
      </c>
      <c r="AE101" s="120">
        <v>19.444444444444443</v>
      </c>
      <c r="AF101" s="120">
        <v>26.068376068376068</v>
      </c>
      <c r="AG101" s="156">
        <v>55.270655270655261</v>
      </c>
      <c r="AH101" s="120">
        <v>42.857142857142854</v>
      </c>
      <c r="AI101" s="120">
        <v>35.714285714285715</v>
      </c>
      <c r="AJ101" s="120">
        <v>33.333333333333329</v>
      </c>
      <c r="AK101" s="120">
        <v>53.846153846153847</v>
      </c>
      <c r="AL101" s="156">
        <v>42.857142857142854</v>
      </c>
      <c r="AO101" s="138">
        <f t="shared" si="2"/>
        <v>68.095238095238102</v>
      </c>
      <c r="AP101" s="120">
        <v>80</v>
      </c>
      <c r="AQ101" s="120">
        <v>60</v>
      </c>
      <c r="AR101" s="120">
        <v>57.142857142857139</v>
      </c>
      <c r="AS101" s="120">
        <v>50</v>
      </c>
      <c r="AT101" s="120">
        <v>93.333333333333329</v>
      </c>
      <c r="AU101" s="141">
        <v>48.148148148148145</v>
      </c>
      <c r="AV101" s="141">
        <v>50.370370370370367</v>
      </c>
      <c r="AW101" s="141">
        <v>39.25925925925926</v>
      </c>
      <c r="AX101" s="141">
        <v>53.17460317460317</v>
      </c>
      <c r="AY101" s="141">
        <v>42.962962962962955</v>
      </c>
      <c r="AZ101" s="120">
        <v>100</v>
      </c>
      <c r="BA101" s="120">
        <v>92.857142857142861</v>
      </c>
      <c r="BB101" s="120">
        <v>85.714285714285708</v>
      </c>
      <c r="BC101" s="120">
        <v>78.571428571428569</v>
      </c>
      <c r="BD101" s="120">
        <v>100</v>
      </c>
      <c r="BE101" s="120">
        <v>23.931623931623928</v>
      </c>
      <c r="BF101" s="120">
        <v>23.076923076923077</v>
      </c>
      <c r="BG101" s="120">
        <v>18.803418803418804</v>
      </c>
      <c r="BH101" s="120">
        <v>38.46153846153846</v>
      </c>
      <c r="BI101" s="120">
        <v>58.119658119658119</v>
      </c>
      <c r="BJ101" s="120">
        <v>53.84615384615384</v>
      </c>
      <c r="BK101" s="120">
        <v>53.84615384615384</v>
      </c>
    </row>
    <row r="102" spans="2:63">
      <c r="B102" t="s">
        <v>185</v>
      </c>
      <c r="C102" s="133" t="s">
        <v>401</v>
      </c>
      <c r="D102" s="120">
        <v>75</v>
      </c>
      <c r="E102" s="120">
        <v>66.666666666666657</v>
      </c>
      <c r="F102" s="120">
        <v>45.454545454545453</v>
      </c>
      <c r="G102" s="120">
        <v>20</v>
      </c>
      <c r="H102" s="120">
        <v>31.481481481481481</v>
      </c>
      <c r="I102" s="156">
        <v>64.81481481481481</v>
      </c>
      <c r="J102" s="120">
        <v>33.333333333333329</v>
      </c>
      <c r="K102" s="120">
        <v>16.666666666666664</v>
      </c>
      <c r="L102" s="120">
        <v>50</v>
      </c>
      <c r="M102" s="120">
        <v>78.571428571428569</v>
      </c>
      <c r="N102" s="120">
        <v>52.777777777777779</v>
      </c>
      <c r="O102" s="120">
        <v>55.158730158730158</v>
      </c>
      <c r="P102" s="156">
        <v>40.873015873015873</v>
      </c>
      <c r="Q102" s="120">
        <v>50</v>
      </c>
      <c r="R102" s="120">
        <v>37.5</v>
      </c>
      <c r="S102" s="120">
        <v>60</v>
      </c>
      <c r="T102" s="120">
        <v>18.181818181818183</v>
      </c>
      <c r="U102" s="120">
        <v>11.111111111111111</v>
      </c>
      <c r="V102" s="120">
        <v>33.333333333333329</v>
      </c>
      <c r="W102" s="120">
        <v>39.629629629629626</v>
      </c>
      <c r="X102" s="120">
        <v>38.148148148148152</v>
      </c>
      <c r="Y102" s="120">
        <v>33.730158730158728</v>
      </c>
      <c r="Z102" s="120">
        <v>86.904761904761898</v>
      </c>
      <c r="AA102" s="120">
        <v>64.81481481481481</v>
      </c>
      <c r="AB102" s="156">
        <v>40.74074074074074</v>
      </c>
      <c r="AC102" s="120">
        <v>86.060606060606077</v>
      </c>
      <c r="AD102" s="120">
        <v>65.353276353276357</v>
      </c>
      <c r="AE102" s="120">
        <v>19.62962962962963</v>
      </c>
      <c r="AF102" s="120">
        <v>25.125661375661373</v>
      </c>
      <c r="AG102" s="156">
        <v>69.567901234567898</v>
      </c>
      <c r="AH102" s="120">
        <v>58.333333333333336</v>
      </c>
      <c r="AI102" s="120">
        <v>46.153846153846153</v>
      </c>
      <c r="AJ102" s="120">
        <v>36.363636363636367</v>
      </c>
      <c r="AK102" s="120">
        <v>63.636363636363633</v>
      </c>
      <c r="AL102" s="156">
        <v>25</v>
      </c>
      <c r="AO102" s="138">
        <f t="shared" si="2"/>
        <v>80</v>
      </c>
      <c r="AP102" s="120">
        <v>100</v>
      </c>
      <c r="AQ102" s="120">
        <v>70</v>
      </c>
      <c r="AR102" s="120">
        <v>90</v>
      </c>
      <c r="AS102" s="120">
        <v>70</v>
      </c>
      <c r="AT102" s="120">
        <v>70</v>
      </c>
      <c r="AU102" s="141">
        <v>44.814814814814817</v>
      </c>
      <c r="AV102" s="141">
        <v>80.555555555555557</v>
      </c>
      <c r="AW102" s="141">
        <v>81.111111111111114</v>
      </c>
      <c r="AX102" s="141">
        <v>62.592592592592602</v>
      </c>
      <c r="AY102" s="141">
        <v>57.692307692307693</v>
      </c>
      <c r="AZ102" s="120">
        <v>72.727272727272734</v>
      </c>
      <c r="BA102" s="120">
        <v>100</v>
      </c>
      <c r="BB102" s="120">
        <v>88.888888888888886</v>
      </c>
      <c r="BC102" s="120">
        <v>77.777777777777786</v>
      </c>
      <c r="BD102" s="120">
        <v>90.909090909090907</v>
      </c>
      <c r="BE102" s="120">
        <v>20.37037037037037</v>
      </c>
      <c r="BF102" s="120">
        <v>12.96296296296296</v>
      </c>
      <c r="BG102" s="120">
        <v>37.407407407407405</v>
      </c>
      <c r="BH102" s="120">
        <v>29.761904761904759</v>
      </c>
      <c r="BI102" s="120">
        <v>74.444444444444443</v>
      </c>
      <c r="BJ102" s="120">
        <v>64.81481481481481</v>
      </c>
      <c r="BK102" s="120">
        <v>69.444444444444443</v>
      </c>
    </row>
    <row r="103" spans="2:63">
      <c r="B103" t="s">
        <v>185</v>
      </c>
      <c r="C103" s="133" t="s">
        <v>402</v>
      </c>
      <c r="D103" s="120">
        <v>57.142857142857139</v>
      </c>
      <c r="E103" s="120">
        <v>61.53846153846154</v>
      </c>
      <c r="F103" s="120">
        <v>57.142857142857139</v>
      </c>
      <c r="G103" s="120">
        <v>46.153846153846153</v>
      </c>
      <c r="H103" s="120">
        <v>33.333333333333329</v>
      </c>
      <c r="I103" s="156">
        <v>52.38095238095238</v>
      </c>
      <c r="J103" s="120">
        <v>30.76923076923077</v>
      </c>
      <c r="K103" s="120">
        <v>76.923076923076934</v>
      </c>
      <c r="L103" s="120">
        <v>73.333333333333329</v>
      </c>
      <c r="M103" s="120">
        <v>81.333333333333343</v>
      </c>
      <c r="N103" s="120">
        <v>37.777777777777779</v>
      </c>
      <c r="O103" s="120">
        <v>58.518518518518519</v>
      </c>
      <c r="P103" s="156">
        <v>50.370370370370367</v>
      </c>
      <c r="Q103" s="120">
        <v>92.857142857142861</v>
      </c>
      <c r="R103" s="120">
        <v>72.727272727272734</v>
      </c>
      <c r="S103" s="120">
        <v>64.285714285714292</v>
      </c>
      <c r="T103" s="120">
        <v>21.428571428571427</v>
      </c>
      <c r="U103" s="120">
        <v>78.571428571428569</v>
      </c>
      <c r="V103" s="120">
        <v>64.285714285714292</v>
      </c>
      <c r="W103" s="120">
        <v>54.761904761904766</v>
      </c>
      <c r="X103" s="120">
        <v>44.444444444444443</v>
      </c>
      <c r="Y103" s="120">
        <v>42.962962962962955</v>
      </c>
      <c r="Z103" s="120">
        <v>71.111111111111114</v>
      </c>
      <c r="AA103" s="120">
        <v>51.111111111111107</v>
      </c>
      <c r="AB103" s="156">
        <v>52.592592592592588</v>
      </c>
      <c r="AC103" s="120">
        <v>90</v>
      </c>
      <c r="AD103" s="120">
        <v>76.068376068376068</v>
      </c>
      <c r="AE103" s="120">
        <v>17.09401709401709</v>
      </c>
      <c r="AF103" s="120">
        <v>41.851851851851848</v>
      </c>
      <c r="AG103" s="156">
        <v>81.481481481481481</v>
      </c>
      <c r="AH103" s="120">
        <v>73.333333333333329</v>
      </c>
      <c r="AI103" s="120">
        <v>60</v>
      </c>
      <c r="AJ103" s="120">
        <v>71.428571428571431</v>
      </c>
      <c r="AK103" s="120">
        <v>73.333333333333329</v>
      </c>
      <c r="AL103" s="156">
        <v>60</v>
      </c>
      <c r="AO103" s="138">
        <f t="shared" si="2"/>
        <v>81.333333333333343</v>
      </c>
      <c r="AP103" s="120">
        <v>100</v>
      </c>
      <c r="AQ103" s="120">
        <v>80</v>
      </c>
      <c r="AR103" s="120">
        <v>86.666666666666671</v>
      </c>
      <c r="AS103" s="120">
        <v>66.666666666666657</v>
      </c>
      <c r="AT103" s="120">
        <v>73.333333333333329</v>
      </c>
      <c r="AU103" s="141">
        <v>33.333333333333329</v>
      </c>
      <c r="AV103" s="141">
        <v>22.222222222222221</v>
      </c>
      <c r="AW103" s="141">
        <v>19.658119658119656</v>
      </c>
      <c r="AX103" s="141">
        <v>22.222222222222221</v>
      </c>
      <c r="AY103" s="141">
        <v>22.222222222222221</v>
      </c>
      <c r="AZ103" s="120">
        <v>92.857142857142861</v>
      </c>
      <c r="BA103" s="120">
        <v>85.714285714285708</v>
      </c>
      <c r="BB103" s="120">
        <v>100</v>
      </c>
      <c r="BC103" s="120">
        <v>85.714285714285708</v>
      </c>
      <c r="BD103" s="120">
        <v>85.714285714285708</v>
      </c>
      <c r="BE103" s="120">
        <v>32.592592592592588</v>
      </c>
      <c r="BF103" s="120">
        <v>23.703703703703702</v>
      </c>
      <c r="BG103" s="120">
        <v>51.111111111111107</v>
      </c>
      <c r="BH103" s="120">
        <v>60</v>
      </c>
      <c r="BI103" s="120">
        <v>81.481481481481481</v>
      </c>
      <c r="BJ103" s="120">
        <v>80.740740740740748</v>
      </c>
      <c r="BK103" s="120">
        <v>82.222222222222229</v>
      </c>
    </row>
    <row r="104" spans="2:63">
      <c r="B104" t="s">
        <v>186</v>
      </c>
      <c r="C104" s="133" t="s">
        <v>401</v>
      </c>
      <c r="D104" s="120">
        <v>72.727272727272734</v>
      </c>
      <c r="E104" s="120">
        <v>100</v>
      </c>
      <c r="F104" s="120">
        <v>36.363636363636367</v>
      </c>
      <c r="G104" s="120">
        <v>54.54545454545454</v>
      </c>
      <c r="H104" s="120">
        <v>77.777777777777771</v>
      </c>
      <c r="I104" s="156">
        <v>60.493827160493829</v>
      </c>
      <c r="J104" s="120">
        <v>40</v>
      </c>
      <c r="K104" s="120">
        <v>77.777777777777786</v>
      </c>
      <c r="L104" s="120">
        <v>77.777777777777786</v>
      </c>
      <c r="M104" s="120">
        <v>66.416916416916408</v>
      </c>
      <c r="N104" s="120">
        <v>44.444444444444443</v>
      </c>
      <c r="O104" s="120">
        <v>67.592592592592581</v>
      </c>
      <c r="P104" s="156">
        <v>68.686868686868678</v>
      </c>
      <c r="Q104" s="120">
        <v>75</v>
      </c>
      <c r="R104" s="120">
        <v>60</v>
      </c>
      <c r="S104" s="120">
        <v>60</v>
      </c>
      <c r="T104" s="120">
        <v>60</v>
      </c>
      <c r="U104" s="120">
        <v>66.666666666666657</v>
      </c>
      <c r="V104" s="120">
        <v>62.5</v>
      </c>
      <c r="W104" s="120">
        <v>60.606060606060602</v>
      </c>
      <c r="X104" s="120">
        <v>44.444444444444443</v>
      </c>
      <c r="Y104" s="120">
        <v>46.913580246913583</v>
      </c>
      <c r="Z104" s="120">
        <v>70</v>
      </c>
      <c r="AA104" s="120">
        <v>49.382716049382715</v>
      </c>
      <c r="AB104" s="156">
        <v>30.864197530864196</v>
      </c>
      <c r="AC104" s="120">
        <v>69.090909090909093</v>
      </c>
      <c r="AD104" s="120">
        <v>47.701372701372705</v>
      </c>
      <c r="AE104" s="120">
        <v>57.264957264957268</v>
      </c>
      <c r="AF104" s="120">
        <v>39.688552188552187</v>
      </c>
      <c r="AG104" s="156">
        <v>60.174393507726826</v>
      </c>
      <c r="AH104" s="120">
        <v>66.666666666666657</v>
      </c>
      <c r="AI104" s="120">
        <v>33.333333333333329</v>
      </c>
      <c r="AJ104" s="120">
        <v>12.5</v>
      </c>
      <c r="AK104" s="120">
        <v>50</v>
      </c>
      <c r="AL104" s="156">
        <v>70</v>
      </c>
      <c r="AO104" s="138">
        <f t="shared" si="2"/>
        <v>68.88111888111888</v>
      </c>
      <c r="AP104" s="120">
        <v>69.230769230769226</v>
      </c>
      <c r="AQ104" s="120">
        <v>61.53846153846154</v>
      </c>
      <c r="AR104" s="120">
        <v>100</v>
      </c>
      <c r="AS104" s="120">
        <v>50</v>
      </c>
      <c r="AT104" s="120">
        <v>63.636363636363633</v>
      </c>
      <c r="AU104" s="141">
        <v>39.316239316239312</v>
      </c>
      <c r="AV104" s="141">
        <v>41.025641025641022</v>
      </c>
      <c r="AW104" s="141">
        <v>74.074074074074076</v>
      </c>
      <c r="AX104" s="141">
        <v>41.666666666666664</v>
      </c>
      <c r="AY104" s="141">
        <v>42.424242424242429</v>
      </c>
      <c r="AZ104" s="120">
        <v>81.818181818181827</v>
      </c>
      <c r="BA104" s="120">
        <v>54.54545454545454</v>
      </c>
      <c r="BB104" s="120">
        <v>90.909090909090907</v>
      </c>
      <c r="BC104" s="120">
        <v>45.454545454545453</v>
      </c>
      <c r="BD104" s="120">
        <v>72.727272727272734</v>
      </c>
      <c r="BE104" s="120">
        <v>44.444444444444443</v>
      </c>
      <c r="BF104" s="120">
        <v>36.36363636363636</v>
      </c>
      <c r="BG104" s="120">
        <v>46.464646464646464</v>
      </c>
      <c r="BH104" s="120">
        <v>31.481481481481481</v>
      </c>
      <c r="BI104" s="120">
        <v>70.085470085470078</v>
      </c>
      <c r="BJ104" s="120">
        <v>62.962962962962962</v>
      </c>
      <c r="BK104" s="120">
        <v>47.474747474747467</v>
      </c>
    </row>
    <row r="105" spans="2:63">
      <c r="B105" t="s">
        <v>186</v>
      </c>
      <c r="C105" s="133" t="s">
        <v>402</v>
      </c>
      <c r="D105" s="120">
        <v>91.666666666666657</v>
      </c>
      <c r="E105" s="120">
        <v>100</v>
      </c>
      <c r="F105" s="120">
        <v>91.666666666666657</v>
      </c>
      <c r="G105" s="120">
        <v>91.666666666666657</v>
      </c>
      <c r="H105" s="120">
        <v>53.703703703703695</v>
      </c>
      <c r="I105" s="156">
        <v>44.444444444444443</v>
      </c>
      <c r="J105" s="120">
        <v>41.666666666666671</v>
      </c>
      <c r="K105" s="120">
        <v>58.333333333333336</v>
      </c>
      <c r="L105" s="120">
        <v>83.333333333333343</v>
      </c>
      <c r="M105" s="120">
        <v>73.333333333333343</v>
      </c>
      <c r="N105" s="120">
        <v>41.666666666666664</v>
      </c>
      <c r="O105" s="120">
        <v>55.555555555555557</v>
      </c>
      <c r="P105" s="156">
        <v>47.222222222222221</v>
      </c>
      <c r="Q105" s="120">
        <v>100</v>
      </c>
      <c r="R105" s="120">
        <v>90.909090909090907</v>
      </c>
      <c r="S105" s="120">
        <v>75</v>
      </c>
      <c r="T105" s="120">
        <v>25</v>
      </c>
      <c r="U105" s="120">
        <v>66.666666666666657</v>
      </c>
      <c r="V105" s="120">
        <v>54.54545454545454</v>
      </c>
      <c r="W105" s="120">
        <v>61.111111111111107</v>
      </c>
      <c r="X105" s="120">
        <v>37.962962962962962</v>
      </c>
      <c r="Y105" s="120">
        <v>40.74074074074074</v>
      </c>
      <c r="Z105" s="120">
        <v>73.148148148148138</v>
      </c>
      <c r="AA105" s="120">
        <v>61.111111111111107</v>
      </c>
      <c r="AB105" s="156">
        <v>47.222222222222221</v>
      </c>
      <c r="AC105" s="120">
        <v>83.27272727272728</v>
      </c>
      <c r="AD105" s="120">
        <v>56.481481481481481</v>
      </c>
      <c r="AE105" s="120">
        <v>43.434343434343432</v>
      </c>
      <c r="AF105" s="120">
        <v>43.055555555555557</v>
      </c>
      <c r="AG105" s="156">
        <v>67.003367003366989</v>
      </c>
      <c r="AH105" s="120">
        <v>75</v>
      </c>
      <c r="AI105" s="120">
        <v>66.666666666666657</v>
      </c>
      <c r="AJ105" s="120">
        <v>58.333333333333336</v>
      </c>
      <c r="AK105" s="120">
        <v>83.333333333333343</v>
      </c>
      <c r="AL105" s="156">
        <v>58.333333333333336</v>
      </c>
      <c r="AO105" s="138">
        <f t="shared" si="2"/>
        <v>73.333333333333343</v>
      </c>
      <c r="AP105" s="120">
        <v>75</v>
      </c>
      <c r="AQ105" s="120">
        <v>75</v>
      </c>
      <c r="AR105" s="120">
        <v>100</v>
      </c>
      <c r="AS105" s="120">
        <v>41.666666666666671</v>
      </c>
      <c r="AT105" s="120">
        <v>75</v>
      </c>
      <c r="AU105" s="141">
        <v>52.777777777777779</v>
      </c>
      <c r="AV105" s="141">
        <v>47.222222222222221</v>
      </c>
      <c r="AW105" s="141">
        <v>27.777777777777779</v>
      </c>
      <c r="AX105" s="141">
        <v>47.222222222222221</v>
      </c>
      <c r="AY105" s="141">
        <v>42.592592592592588</v>
      </c>
      <c r="AZ105" s="120">
        <v>63.636363636363633</v>
      </c>
      <c r="BA105" s="120">
        <v>80</v>
      </c>
      <c r="BB105" s="120">
        <v>100</v>
      </c>
      <c r="BC105" s="120">
        <v>81.818181818181827</v>
      </c>
      <c r="BD105" s="120">
        <v>90.909090909090907</v>
      </c>
      <c r="BE105" s="120">
        <v>46.296296296296298</v>
      </c>
      <c r="BF105" s="120">
        <v>26.851851851851848</v>
      </c>
      <c r="BG105" s="120">
        <v>62.962962962962962</v>
      </c>
      <c r="BH105" s="120">
        <v>36.111111111111107</v>
      </c>
      <c r="BI105" s="120">
        <v>62.62626262626263</v>
      </c>
      <c r="BJ105" s="120">
        <v>76.767676767676761</v>
      </c>
      <c r="BK105" s="120">
        <v>61.616161616161619</v>
      </c>
    </row>
    <row r="106" spans="2:63">
      <c r="B106" t="s">
        <v>187</v>
      </c>
      <c r="C106" s="133" t="s">
        <v>401</v>
      </c>
      <c r="D106" s="120">
        <v>20</v>
      </c>
      <c r="E106" s="120">
        <v>20</v>
      </c>
      <c r="F106" s="120">
        <v>6.666666666666667</v>
      </c>
      <c r="G106" s="120">
        <v>7.1428571428571423</v>
      </c>
      <c r="H106" s="120">
        <v>23.015873015873016</v>
      </c>
      <c r="I106" s="156">
        <v>54.629629629629633</v>
      </c>
      <c r="J106" s="120">
        <v>7.6923076923076925</v>
      </c>
      <c r="K106" s="120">
        <v>0</v>
      </c>
      <c r="L106" s="120">
        <v>15.384615384615385</v>
      </c>
      <c r="M106" s="120">
        <v>10.389610389610391</v>
      </c>
      <c r="N106" s="120">
        <v>49.206349206349209</v>
      </c>
      <c r="O106" s="120">
        <v>16.666666666666664</v>
      </c>
      <c r="P106" s="156">
        <v>19.047619047619047</v>
      </c>
      <c r="Q106" s="120">
        <v>8.3333333333333321</v>
      </c>
      <c r="R106" s="120">
        <v>25</v>
      </c>
      <c r="S106" s="120">
        <v>7.6923076923076925</v>
      </c>
      <c r="T106" s="120">
        <v>0</v>
      </c>
      <c r="U106" s="120">
        <v>45.454545454545453</v>
      </c>
      <c r="V106" s="120">
        <v>0</v>
      </c>
      <c r="W106" s="120">
        <v>34.814814814814817</v>
      </c>
      <c r="X106" s="120">
        <v>34.126984126984119</v>
      </c>
      <c r="Y106" s="120">
        <v>17.777777777777779</v>
      </c>
      <c r="Z106" s="120">
        <v>68.686868686868678</v>
      </c>
      <c r="AA106" s="120">
        <v>53.84615384615384</v>
      </c>
      <c r="AB106" s="156">
        <v>7.6923076923076916</v>
      </c>
      <c r="AC106" s="120">
        <v>52.727272727272727</v>
      </c>
      <c r="AD106" s="120">
        <v>84.786324786324784</v>
      </c>
      <c r="AE106" s="120">
        <v>26.666666666666664</v>
      </c>
      <c r="AF106" s="120">
        <v>20.529100529100532</v>
      </c>
      <c r="AG106" s="156">
        <v>46.984126984126988</v>
      </c>
      <c r="AH106" s="120">
        <v>16.666666666666664</v>
      </c>
      <c r="AI106" s="120">
        <v>8.3333333333333321</v>
      </c>
      <c r="AJ106" s="120">
        <v>0</v>
      </c>
      <c r="AK106" s="120">
        <v>61.53846153846154</v>
      </c>
      <c r="AL106" s="156">
        <v>0</v>
      </c>
      <c r="AO106" s="138">
        <f t="shared" si="2"/>
        <v>12.727272727272728</v>
      </c>
      <c r="AP106" s="120">
        <v>18.181818181818183</v>
      </c>
      <c r="AQ106" s="120">
        <v>0</v>
      </c>
      <c r="AR106" s="120">
        <v>18.181818181818183</v>
      </c>
      <c r="AS106" s="120">
        <v>18.181818181818183</v>
      </c>
      <c r="AT106" s="120">
        <v>9.0909090909090917</v>
      </c>
      <c r="AU106" s="141">
        <v>88.034188034188034</v>
      </c>
      <c r="AV106" s="141">
        <v>94.01709401709401</v>
      </c>
      <c r="AW106" s="141">
        <v>84.615384615384613</v>
      </c>
      <c r="AX106" s="141">
        <v>86.324786324786317</v>
      </c>
      <c r="AY106" s="141">
        <v>70.94017094017093</v>
      </c>
      <c r="AZ106" s="120">
        <v>63.636363636363633</v>
      </c>
      <c r="BA106" s="120">
        <v>36.363636363636367</v>
      </c>
      <c r="BB106" s="120">
        <v>63.636363636363633</v>
      </c>
      <c r="BC106" s="120">
        <v>54.54545454545454</v>
      </c>
      <c r="BD106" s="120">
        <v>45.454545454545453</v>
      </c>
      <c r="BE106" s="120">
        <v>25.925925925925927</v>
      </c>
      <c r="BF106" s="120">
        <v>13.333333333333336</v>
      </c>
      <c r="BG106" s="120">
        <v>38.095238095238095</v>
      </c>
      <c r="BH106" s="120">
        <v>4.7619047619047619</v>
      </c>
      <c r="BI106" s="120">
        <v>76.296296296296291</v>
      </c>
      <c r="BJ106" s="120">
        <v>61.481481481481481</v>
      </c>
      <c r="BK106" s="120">
        <v>3.1746031746031758</v>
      </c>
    </row>
    <row r="107" spans="2:63">
      <c r="B107" t="s">
        <v>187</v>
      </c>
      <c r="C107" s="133" t="s">
        <v>402</v>
      </c>
      <c r="D107" s="120">
        <v>35.294117647058826</v>
      </c>
      <c r="E107" s="120">
        <v>43.75</v>
      </c>
      <c r="F107" s="120">
        <v>35.294117647058826</v>
      </c>
      <c r="G107" s="120">
        <v>11.76470588235294</v>
      </c>
      <c r="H107" s="120">
        <v>46.296296296296298</v>
      </c>
      <c r="I107" s="156">
        <v>60.317460317460316</v>
      </c>
      <c r="J107" s="120">
        <v>18.75</v>
      </c>
      <c r="K107" s="120">
        <v>35.294117647058826</v>
      </c>
      <c r="L107" s="120">
        <v>47.058823529411761</v>
      </c>
      <c r="M107" s="120" t="s">
        <v>114</v>
      </c>
      <c r="N107" s="120">
        <v>33.986928104575156</v>
      </c>
      <c r="O107" s="120">
        <v>24.183006535947708</v>
      </c>
      <c r="P107" s="156">
        <v>27.450980392156865</v>
      </c>
      <c r="Q107" s="120">
        <v>41.17647058823529</v>
      </c>
      <c r="R107" s="120">
        <v>41.17647058823529</v>
      </c>
      <c r="S107" s="120">
        <v>11.76470588235294</v>
      </c>
      <c r="T107" s="120">
        <v>6.25</v>
      </c>
      <c r="U107" s="120">
        <v>17.647058823529413</v>
      </c>
      <c r="V107" s="120">
        <v>29.411764705882355</v>
      </c>
      <c r="W107" s="120">
        <v>21.568627450980394</v>
      </c>
      <c r="X107" s="120">
        <v>24.183006535947708</v>
      </c>
      <c r="Y107" s="120">
        <v>16.993464052287578</v>
      </c>
      <c r="Z107" s="120">
        <v>32.026143790849673</v>
      </c>
      <c r="AA107" s="120">
        <v>35.294117647058826</v>
      </c>
      <c r="AB107" s="156">
        <v>11.764705882352938</v>
      </c>
      <c r="AC107" s="120" t="s">
        <v>114</v>
      </c>
      <c r="AD107" s="120">
        <v>78.194444444444443</v>
      </c>
      <c r="AE107" s="120">
        <v>19.6078431372549</v>
      </c>
      <c r="AF107" s="120">
        <v>26.307189542483659</v>
      </c>
      <c r="AG107" s="156">
        <v>38.534858387799567</v>
      </c>
      <c r="AH107" s="120">
        <v>23.52941176470588</v>
      </c>
      <c r="AI107" s="120">
        <v>11.76470588235294</v>
      </c>
      <c r="AJ107" s="120">
        <v>11.76470588235294</v>
      </c>
      <c r="AK107" s="120">
        <v>47.058823529411761</v>
      </c>
      <c r="AL107" s="156">
        <v>23.52941176470588</v>
      </c>
      <c r="AO107" s="138"/>
      <c r="AP107" s="120" t="s">
        <v>114</v>
      </c>
      <c r="AQ107" s="120" t="s">
        <v>114</v>
      </c>
      <c r="AR107" s="120" t="s">
        <v>114</v>
      </c>
      <c r="AS107" s="120" t="s">
        <v>114</v>
      </c>
      <c r="AT107" s="120" t="s">
        <v>114</v>
      </c>
      <c r="AU107" s="141">
        <v>15.972222222222221</v>
      </c>
      <c r="AV107" s="141">
        <v>10.416666666666666</v>
      </c>
      <c r="AW107" s="141">
        <v>26.388888888888889</v>
      </c>
      <c r="AX107" s="141">
        <v>18.75</v>
      </c>
      <c r="AY107" s="141">
        <v>37.5</v>
      </c>
      <c r="AZ107" s="120" t="s">
        <v>114</v>
      </c>
      <c r="BA107" s="120" t="s">
        <v>114</v>
      </c>
      <c r="BB107" s="120" t="s">
        <v>114</v>
      </c>
      <c r="BC107" s="120" t="s">
        <v>114</v>
      </c>
      <c r="BD107" s="120" t="s">
        <v>114</v>
      </c>
      <c r="BE107" s="120">
        <v>32.026143790849673</v>
      </c>
      <c r="BF107" s="120">
        <v>20.915032679738562</v>
      </c>
      <c r="BG107" s="120">
        <v>35.947712418300654</v>
      </c>
      <c r="BH107" s="120">
        <v>16.339869281045754</v>
      </c>
      <c r="BI107" s="120">
        <v>54.166666666666664</v>
      </c>
      <c r="BJ107" s="120">
        <v>46.405228758169933</v>
      </c>
      <c r="BK107" s="120">
        <v>15.032679738562091</v>
      </c>
    </row>
    <row r="108" spans="2:63">
      <c r="B108" t="s">
        <v>188</v>
      </c>
      <c r="C108" s="133" t="s">
        <v>401</v>
      </c>
      <c r="D108" s="120">
        <v>25</v>
      </c>
      <c r="E108" s="120">
        <v>0</v>
      </c>
      <c r="F108" s="120">
        <v>12.5</v>
      </c>
      <c r="G108" s="120">
        <v>12.5</v>
      </c>
      <c r="H108" s="120">
        <v>17.283950617283949</v>
      </c>
      <c r="I108" s="156">
        <v>35.18518518518519</v>
      </c>
      <c r="J108" s="120">
        <v>16.666666666666664</v>
      </c>
      <c r="K108" s="120">
        <v>40</v>
      </c>
      <c r="L108" s="120">
        <v>25</v>
      </c>
      <c r="M108" s="120">
        <v>30.436507936507933</v>
      </c>
      <c r="N108" s="120">
        <v>52.222222222222221</v>
      </c>
      <c r="O108" s="120">
        <v>53.333333333333329</v>
      </c>
      <c r="P108" s="156">
        <v>26.666666666666664</v>
      </c>
      <c r="Q108" s="120">
        <v>33.333333333333329</v>
      </c>
      <c r="R108" s="120">
        <v>33.333333333333329</v>
      </c>
      <c r="S108" s="120">
        <v>50</v>
      </c>
      <c r="T108" s="120">
        <v>16.666666666666664</v>
      </c>
      <c r="U108" s="120">
        <v>20</v>
      </c>
      <c r="V108" s="120">
        <v>0</v>
      </c>
      <c r="W108" s="120">
        <v>34.567901234567898</v>
      </c>
      <c r="X108" s="120">
        <v>14.814814814814817</v>
      </c>
      <c r="Y108" s="120">
        <v>17.283950617283949</v>
      </c>
      <c r="Z108" s="120">
        <v>54.320987654320987</v>
      </c>
      <c r="AA108" s="120">
        <v>83.333333333333329</v>
      </c>
      <c r="AB108" s="156">
        <v>62.5</v>
      </c>
      <c r="AC108" s="120">
        <v>35.714285714285708</v>
      </c>
      <c r="AD108" s="120">
        <v>73.641975308641975</v>
      </c>
      <c r="AE108" s="120">
        <v>16.666666666666664</v>
      </c>
      <c r="AF108" s="120">
        <v>45.595238095238095</v>
      </c>
      <c r="AG108" s="156">
        <v>49.722222222222221</v>
      </c>
      <c r="AH108" s="120">
        <v>22.222222222222221</v>
      </c>
      <c r="AI108" s="120">
        <v>37.5</v>
      </c>
      <c r="AJ108" s="120">
        <v>0</v>
      </c>
      <c r="AK108" s="120">
        <v>50</v>
      </c>
      <c r="AL108" s="156">
        <v>0</v>
      </c>
      <c r="AO108" s="138">
        <f t="shared" ref="AO108:AO147" si="3">AVERAGE(AP108:AQ108,AR108:AT108)</f>
        <v>32.888888888888893</v>
      </c>
      <c r="AP108" s="120">
        <v>33.333333333333329</v>
      </c>
      <c r="AQ108" s="120">
        <v>0</v>
      </c>
      <c r="AR108" s="120">
        <v>11.111111111111111</v>
      </c>
      <c r="AS108" s="120">
        <v>50</v>
      </c>
      <c r="AT108" s="120">
        <v>70</v>
      </c>
      <c r="AU108" s="141">
        <v>71.604938271604937</v>
      </c>
      <c r="AV108" s="141">
        <v>85.18518518518519</v>
      </c>
      <c r="AW108" s="141">
        <v>79.166666666666657</v>
      </c>
      <c r="AX108" s="141">
        <v>86.419753086419746</v>
      </c>
      <c r="AY108" s="141">
        <v>45.833333333333336</v>
      </c>
      <c r="AZ108" s="120">
        <v>25</v>
      </c>
      <c r="BA108" s="120">
        <v>25</v>
      </c>
      <c r="BB108" s="120">
        <v>28.571428571428569</v>
      </c>
      <c r="BC108" s="120">
        <v>37.5</v>
      </c>
      <c r="BD108" s="120">
        <v>62.5</v>
      </c>
      <c r="BE108" s="120">
        <v>48.888888888888893</v>
      </c>
      <c r="BF108" s="120">
        <v>42.222222222222221</v>
      </c>
      <c r="BG108" s="120">
        <v>61.111111111111107</v>
      </c>
      <c r="BH108" s="120">
        <v>30.158730158730158</v>
      </c>
      <c r="BI108" s="120">
        <v>67.777777777777771</v>
      </c>
      <c r="BJ108" s="120">
        <v>63.333333333333336</v>
      </c>
      <c r="BK108" s="120">
        <v>18.055555555555554</v>
      </c>
    </row>
    <row r="109" spans="2:63">
      <c r="B109" t="s">
        <v>188</v>
      </c>
      <c r="C109" s="133" t="s">
        <v>402</v>
      </c>
      <c r="D109" s="120">
        <v>16.666666666666664</v>
      </c>
      <c r="E109" s="120">
        <v>25</v>
      </c>
      <c r="F109" s="120">
        <v>16.666666666666664</v>
      </c>
      <c r="G109" s="120">
        <v>16.666666666666664</v>
      </c>
      <c r="H109" s="120">
        <v>9.0909090909090899</v>
      </c>
      <c r="I109" s="156">
        <v>63.888888888888886</v>
      </c>
      <c r="J109" s="120">
        <v>100</v>
      </c>
      <c r="K109" s="120">
        <v>66.666666666666657</v>
      </c>
      <c r="L109" s="120">
        <v>16.666666666666664</v>
      </c>
      <c r="M109" s="120">
        <v>38.030303030303031</v>
      </c>
      <c r="N109" s="120">
        <v>27.777777777777779</v>
      </c>
      <c r="O109" s="120">
        <v>25</v>
      </c>
      <c r="P109" s="156">
        <v>15.740740740740739</v>
      </c>
      <c r="Q109" s="120">
        <v>36.363636363636367</v>
      </c>
      <c r="R109" s="120">
        <v>37.5</v>
      </c>
      <c r="S109" s="120">
        <v>27.27272727272727</v>
      </c>
      <c r="T109" s="120">
        <v>25</v>
      </c>
      <c r="U109" s="120">
        <v>27.27272727272727</v>
      </c>
      <c r="V109" s="120">
        <v>10</v>
      </c>
      <c r="W109" s="120">
        <v>38.383838383838381</v>
      </c>
      <c r="X109" s="120">
        <v>19.047619047619047</v>
      </c>
      <c r="Y109" s="120">
        <v>9.7222222222222214</v>
      </c>
      <c r="Z109" s="120">
        <v>71.717171717171709</v>
      </c>
      <c r="AA109" s="120">
        <v>74.074074074074076</v>
      </c>
      <c r="AB109" s="156">
        <v>44.444444444444443</v>
      </c>
      <c r="AC109" s="120">
        <v>28.412698412698411</v>
      </c>
      <c r="AD109" s="120">
        <v>71.481481481481481</v>
      </c>
      <c r="AE109" s="120">
        <v>31.111111111111107</v>
      </c>
      <c r="AF109" s="120">
        <v>48.472222222222221</v>
      </c>
      <c r="AG109" s="156">
        <v>62.037037037037031</v>
      </c>
      <c r="AH109" s="120">
        <v>8.3333333333333321</v>
      </c>
      <c r="AI109" s="120">
        <v>41.666666666666671</v>
      </c>
      <c r="AJ109" s="120">
        <v>36.363636363636367</v>
      </c>
      <c r="AK109" s="120">
        <v>41.666666666666671</v>
      </c>
      <c r="AL109" s="156">
        <v>27.27272727272727</v>
      </c>
      <c r="AO109" s="138">
        <f t="shared" si="3"/>
        <v>38.030303030303031</v>
      </c>
      <c r="AP109" s="120">
        <v>33.333333333333329</v>
      </c>
      <c r="AQ109" s="120">
        <v>16.666666666666664</v>
      </c>
      <c r="AR109" s="120">
        <v>16.666666666666664</v>
      </c>
      <c r="AS109" s="120">
        <v>41.666666666666671</v>
      </c>
      <c r="AT109" s="120">
        <v>81.818181818181827</v>
      </c>
      <c r="AU109" s="141">
        <v>42.222222222222221</v>
      </c>
      <c r="AV109" s="141">
        <v>17.777777777777779</v>
      </c>
      <c r="AW109" s="141">
        <v>28.888888888888889</v>
      </c>
      <c r="AX109" s="141">
        <v>22.222222222222221</v>
      </c>
      <c r="AY109" s="141">
        <v>31.481481481481481</v>
      </c>
      <c r="AZ109" s="120">
        <v>37.5</v>
      </c>
      <c r="BA109" s="120">
        <v>11.111111111111111</v>
      </c>
      <c r="BB109" s="120">
        <v>12.5</v>
      </c>
      <c r="BC109" s="120">
        <v>14.285714285714285</v>
      </c>
      <c r="BD109" s="120">
        <v>66.666666666666657</v>
      </c>
      <c r="BE109" s="120">
        <v>54.44444444444445</v>
      </c>
      <c r="BF109" s="120">
        <v>27.777777777777779</v>
      </c>
      <c r="BG109" s="120">
        <v>80.555555555555557</v>
      </c>
      <c r="BH109" s="120">
        <v>31.111111111111107</v>
      </c>
      <c r="BI109" s="120">
        <v>87.037037037037038</v>
      </c>
      <c r="BJ109" s="120">
        <v>65.740740740740748</v>
      </c>
      <c r="BK109" s="120">
        <v>33.333333333333329</v>
      </c>
    </row>
    <row r="110" spans="2:63">
      <c r="B110" t="s">
        <v>189</v>
      </c>
      <c r="C110" s="133" t="s">
        <v>401</v>
      </c>
      <c r="D110" s="120">
        <v>100</v>
      </c>
      <c r="E110" s="120">
        <v>100</v>
      </c>
      <c r="F110" s="120">
        <v>100</v>
      </c>
      <c r="G110" s="120">
        <v>100</v>
      </c>
      <c r="H110" s="120">
        <v>91.919191919191917</v>
      </c>
      <c r="I110" s="156">
        <v>85.858585858585855</v>
      </c>
      <c r="J110" s="120">
        <v>100</v>
      </c>
      <c r="K110" s="120">
        <v>100</v>
      </c>
      <c r="L110" s="120">
        <v>90</v>
      </c>
      <c r="M110" s="120">
        <v>78.253968253968239</v>
      </c>
      <c r="N110" s="120">
        <v>74.747474747474755</v>
      </c>
      <c r="O110" s="120">
        <v>66.666666666666657</v>
      </c>
      <c r="P110" s="156">
        <v>72.727272727272734</v>
      </c>
      <c r="Q110" s="120">
        <v>100</v>
      </c>
      <c r="R110" s="120">
        <v>100</v>
      </c>
      <c r="S110" s="120">
        <v>100</v>
      </c>
      <c r="T110" s="120">
        <v>100</v>
      </c>
      <c r="U110" s="120">
        <v>100</v>
      </c>
      <c r="V110" s="120">
        <v>57.142857142857139</v>
      </c>
      <c r="W110" s="120">
        <v>73.737373737373744</v>
      </c>
      <c r="X110" s="120">
        <v>81.818181818181813</v>
      </c>
      <c r="Y110" s="120">
        <v>71.717171717171709</v>
      </c>
      <c r="Z110" s="120">
        <v>88.888888888888886</v>
      </c>
      <c r="AA110" s="120">
        <v>81.481481481481481</v>
      </c>
      <c r="AB110" s="156">
        <v>75.757575757575751</v>
      </c>
      <c r="AC110" s="120">
        <v>100</v>
      </c>
      <c r="AD110" s="120">
        <v>90.81481481481481</v>
      </c>
      <c r="AE110" s="120">
        <v>83.838383838383834</v>
      </c>
      <c r="AF110" s="120">
        <v>66.161616161616166</v>
      </c>
      <c r="AG110" s="156">
        <v>90.909090909090921</v>
      </c>
      <c r="AH110" s="120">
        <v>100</v>
      </c>
      <c r="AI110" s="120">
        <v>83.333333333333343</v>
      </c>
      <c r="AJ110" s="120">
        <v>83.333333333333343</v>
      </c>
      <c r="AK110" s="120">
        <v>88.888888888888886</v>
      </c>
      <c r="AL110" s="156">
        <v>88.888888888888886</v>
      </c>
      <c r="AO110" s="138">
        <f t="shared" si="3"/>
        <v>82.888888888888886</v>
      </c>
      <c r="AP110" s="120">
        <v>88.888888888888886</v>
      </c>
      <c r="AQ110" s="120">
        <v>88.888888888888886</v>
      </c>
      <c r="AR110" s="120">
        <v>70</v>
      </c>
      <c r="AS110" s="120">
        <v>66.666666666666657</v>
      </c>
      <c r="AT110" s="120">
        <v>100</v>
      </c>
      <c r="AU110" s="141">
        <v>78.888888888888886</v>
      </c>
      <c r="AV110" s="141">
        <v>90</v>
      </c>
      <c r="AW110" s="141">
        <v>95.555555555555557</v>
      </c>
      <c r="AX110" s="141">
        <v>93.333333333333329</v>
      </c>
      <c r="AY110" s="141">
        <v>96.296296296296291</v>
      </c>
      <c r="AZ110" s="120">
        <v>100</v>
      </c>
      <c r="BA110" s="120">
        <v>100</v>
      </c>
      <c r="BB110" s="120">
        <v>100</v>
      </c>
      <c r="BC110" s="120">
        <v>100</v>
      </c>
      <c r="BD110" s="120">
        <v>100</v>
      </c>
      <c r="BE110" s="120">
        <v>61.616161616161619</v>
      </c>
      <c r="BF110" s="120">
        <v>59.595959595959592</v>
      </c>
      <c r="BG110" s="120">
        <v>65.656565656565661</v>
      </c>
      <c r="BH110" s="120">
        <v>77.777777777777771</v>
      </c>
      <c r="BI110" s="120">
        <v>89.89898989898991</v>
      </c>
      <c r="BJ110" s="120">
        <v>92.929292929292927</v>
      </c>
      <c r="BK110" s="120">
        <v>89.89898989898991</v>
      </c>
    </row>
    <row r="111" spans="2:63">
      <c r="B111" t="s">
        <v>189</v>
      </c>
      <c r="C111" s="133" t="s">
        <v>402</v>
      </c>
      <c r="D111" s="120">
        <v>100</v>
      </c>
      <c r="E111" s="120">
        <v>100</v>
      </c>
      <c r="F111" s="120">
        <v>100</v>
      </c>
      <c r="G111" s="120">
        <v>100</v>
      </c>
      <c r="H111" s="120">
        <v>89.629629629629619</v>
      </c>
      <c r="I111" s="156">
        <v>89.682539682539669</v>
      </c>
      <c r="J111" s="120">
        <v>100</v>
      </c>
      <c r="K111" s="120">
        <v>100</v>
      </c>
      <c r="L111" s="120">
        <v>100</v>
      </c>
      <c r="M111" s="120">
        <v>96.923076923076934</v>
      </c>
      <c r="N111" s="120">
        <v>82.962962962962962</v>
      </c>
      <c r="O111" s="120">
        <v>81.481481481481481</v>
      </c>
      <c r="P111" s="156">
        <v>81.481481481481481</v>
      </c>
      <c r="Q111" s="120">
        <v>100</v>
      </c>
      <c r="R111" s="120">
        <v>100</v>
      </c>
      <c r="S111" s="120">
        <v>100</v>
      </c>
      <c r="T111" s="120">
        <v>80</v>
      </c>
      <c r="U111" s="120">
        <v>100</v>
      </c>
      <c r="V111" s="120">
        <v>91.666666666666657</v>
      </c>
      <c r="W111" s="120">
        <v>81.481481481481481</v>
      </c>
      <c r="X111" s="120">
        <v>91.1111111111111</v>
      </c>
      <c r="Y111" s="120">
        <v>77.777777777777771</v>
      </c>
      <c r="Z111" s="120">
        <v>93.162393162393158</v>
      </c>
      <c r="AA111" s="120">
        <v>77.777777777777771</v>
      </c>
      <c r="AB111" s="156">
        <v>83.333333333333329</v>
      </c>
      <c r="AC111" s="120">
        <v>100</v>
      </c>
      <c r="AD111" s="120">
        <v>77.301587301587304</v>
      </c>
      <c r="AE111" s="120">
        <v>85.92592592592591</v>
      </c>
      <c r="AF111" s="120">
        <v>79.444444444444457</v>
      </c>
      <c r="AG111" s="156">
        <v>86.666666666666671</v>
      </c>
      <c r="AH111" s="120">
        <v>100</v>
      </c>
      <c r="AI111" s="120">
        <v>100</v>
      </c>
      <c r="AJ111" s="120">
        <v>84.615384615384613</v>
      </c>
      <c r="AK111" s="120">
        <v>100</v>
      </c>
      <c r="AL111" s="156">
        <v>92.857142857142861</v>
      </c>
      <c r="AO111" s="138">
        <f t="shared" si="3"/>
        <v>96.923076923076934</v>
      </c>
      <c r="AP111" s="120">
        <v>100</v>
      </c>
      <c r="AQ111" s="120">
        <v>100</v>
      </c>
      <c r="AR111" s="120">
        <v>84.615384615384613</v>
      </c>
      <c r="AS111" s="120">
        <v>100</v>
      </c>
      <c r="AT111" s="120">
        <v>100</v>
      </c>
      <c r="AU111" s="141">
        <v>31.746031746031747</v>
      </c>
      <c r="AV111" s="141">
        <v>22.222222222222221</v>
      </c>
      <c r="AW111" s="141">
        <v>21.428571428571427</v>
      </c>
      <c r="AX111" s="141">
        <v>19.841269841269838</v>
      </c>
      <c r="AY111" s="141">
        <v>18.253968253968253</v>
      </c>
      <c r="AZ111" s="120">
        <v>100</v>
      </c>
      <c r="BA111" s="120">
        <v>100</v>
      </c>
      <c r="BB111" s="120">
        <v>100</v>
      </c>
      <c r="BC111" s="120">
        <v>100</v>
      </c>
      <c r="BD111" s="120">
        <v>100</v>
      </c>
      <c r="BE111" s="120">
        <v>75.555555555555557</v>
      </c>
      <c r="BF111" s="120">
        <v>72.592592592592595</v>
      </c>
      <c r="BG111" s="120">
        <v>80.740740740740748</v>
      </c>
      <c r="BH111" s="120">
        <v>88.888888888888886</v>
      </c>
      <c r="BI111" s="120">
        <v>80.740740740740748</v>
      </c>
      <c r="BJ111" s="120">
        <v>88.888888888888886</v>
      </c>
      <c r="BK111" s="120">
        <v>90.370370370370367</v>
      </c>
    </row>
    <row r="112" spans="2:63">
      <c r="B112" t="s">
        <v>191</v>
      </c>
      <c r="C112" s="133" t="s">
        <v>401</v>
      </c>
      <c r="D112" s="120">
        <v>88.888888888888886</v>
      </c>
      <c r="E112" s="120">
        <v>87.5</v>
      </c>
      <c r="F112" s="120">
        <v>90</v>
      </c>
      <c r="G112" s="120">
        <v>87.5</v>
      </c>
      <c r="H112" s="120">
        <v>47.916666666666664</v>
      </c>
      <c r="I112" s="156">
        <v>61.111111111111107</v>
      </c>
      <c r="J112" s="120">
        <v>71.428571428571431</v>
      </c>
      <c r="K112" s="120">
        <v>100</v>
      </c>
      <c r="L112" s="120">
        <v>77.777777777777786</v>
      </c>
      <c r="M112" s="120">
        <v>69.047619047619051</v>
      </c>
      <c r="N112" s="120">
        <v>58.518518518518519</v>
      </c>
      <c r="O112" s="120">
        <v>60</v>
      </c>
      <c r="P112" s="156">
        <v>68.888888888888886</v>
      </c>
      <c r="Q112" s="120">
        <v>88.888888888888886</v>
      </c>
      <c r="R112" s="120">
        <v>87.5</v>
      </c>
      <c r="S112" s="120">
        <v>100</v>
      </c>
      <c r="T112" s="120">
        <v>50</v>
      </c>
      <c r="U112" s="120">
        <v>100</v>
      </c>
      <c r="V112" s="120">
        <v>60</v>
      </c>
      <c r="W112" s="120">
        <v>67.407407407407405</v>
      </c>
      <c r="X112" s="120">
        <v>67.361111111111114</v>
      </c>
      <c r="Y112" s="120">
        <v>46.666666666666664</v>
      </c>
      <c r="Z112" s="120">
        <v>44.444444444444443</v>
      </c>
      <c r="AA112" s="120">
        <v>60.74074074074074</v>
      </c>
      <c r="AB112" s="156">
        <v>65.873015873015873</v>
      </c>
      <c r="AC112" s="120">
        <v>81.11904761904762</v>
      </c>
      <c r="AD112" s="120">
        <v>83.73176206509541</v>
      </c>
      <c r="AE112" s="120">
        <v>61.111111111111107</v>
      </c>
      <c r="AF112" s="120">
        <v>51.203703703703695</v>
      </c>
      <c r="AG112" s="156">
        <v>83.703703703703695</v>
      </c>
      <c r="AH112" s="120">
        <v>88.888888888888886</v>
      </c>
      <c r="AI112" s="120">
        <v>28.571428571428569</v>
      </c>
      <c r="AJ112" s="120" t="s">
        <v>114</v>
      </c>
      <c r="AK112" s="120">
        <v>57.142857142857139</v>
      </c>
      <c r="AL112" s="156">
        <v>100</v>
      </c>
      <c r="AO112" s="138">
        <f t="shared" si="3"/>
        <v>71.166666666666671</v>
      </c>
      <c r="AP112" s="120">
        <v>75</v>
      </c>
      <c r="AQ112" s="120">
        <v>50</v>
      </c>
      <c r="AR112" s="120">
        <v>60</v>
      </c>
      <c r="AS112" s="120">
        <v>87.5</v>
      </c>
      <c r="AT112" s="120">
        <v>83.333333333333343</v>
      </c>
      <c r="AU112" s="141">
        <v>70.370370370370381</v>
      </c>
      <c r="AV112" s="141">
        <v>74.74747474747474</v>
      </c>
      <c r="AW112" s="141">
        <v>97.53086419753086</v>
      </c>
      <c r="AX112" s="141">
        <v>89.898989898989896</v>
      </c>
      <c r="AY112" s="141">
        <v>86.111111111111114</v>
      </c>
      <c r="AZ112" s="120">
        <v>80</v>
      </c>
      <c r="BA112" s="120">
        <v>77.777777777777786</v>
      </c>
      <c r="BB112" s="120">
        <v>71.428571428571431</v>
      </c>
      <c r="BC112" s="120">
        <v>87.5</v>
      </c>
      <c r="BD112" s="120">
        <v>88.888888888888886</v>
      </c>
      <c r="BE112" s="120">
        <v>37.301587301587297</v>
      </c>
      <c r="BF112" s="120">
        <v>31.746031746031747</v>
      </c>
      <c r="BG112" s="120">
        <v>65.925925925925924</v>
      </c>
      <c r="BH112" s="120">
        <v>69.841269841269835</v>
      </c>
      <c r="BI112" s="120">
        <v>90.370370370370367</v>
      </c>
      <c r="BJ112" s="120">
        <v>85.185185185185176</v>
      </c>
      <c r="BK112" s="120">
        <v>75.555555555555557</v>
      </c>
    </row>
    <row r="113" spans="2:63">
      <c r="B113" t="s">
        <v>191</v>
      </c>
      <c r="C113" s="133" t="s">
        <v>402</v>
      </c>
      <c r="D113" s="120">
        <v>90.909090909090907</v>
      </c>
      <c r="E113" s="120">
        <v>92.307692307692307</v>
      </c>
      <c r="F113" s="120">
        <v>91.666666666666657</v>
      </c>
      <c r="G113" s="120">
        <v>90</v>
      </c>
      <c r="H113" s="120">
        <v>39.682539682539677</v>
      </c>
      <c r="I113" s="156">
        <v>56.666666666666657</v>
      </c>
      <c r="J113" s="120">
        <v>78.571428571428569</v>
      </c>
      <c r="K113" s="120">
        <v>100</v>
      </c>
      <c r="L113" s="120">
        <v>91.666666666666657</v>
      </c>
      <c r="M113" s="120">
        <v>80</v>
      </c>
      <c r="N113" s="120">
        <v>66.666666666666657</v>
      </c>
      <c r="O113" s="120">
        <v>64.102564102564102</v>
      </c>
      <c r="P113" s="156">
        <v>66.666666666666657</v>
      </c>
      <c r="Q113" s="120">
        <v>100</v>
      </c>
      <c r="R113" s="120">
        <v>78.571428571428569</v>
      </c>
      <c r="S113" s="120">
        <v>90.909090909090907</v>
      </c>
      <c r="T113" s="120">
        <v>100</v>
      </c>
      <c r="U113" s="120">
        <v>71.428571428571431</v>
      </c>
      <c r="V113" s="120">
        <v>78.571428571428569</v>
      </c>
      <c r="W113" s="120">
        <v>63.492063492063494</v>
      </c>
      <c r="X113" s="120">
        <v>79.365079365079353</v>
      </c>
      <c r="Y113" s="120">
        <v>69.841269841269835</v>
      </c>
      <c r="Z113" s="120">
        <v>49.206349206349209</v>
      </c>
      <c r="AA113" s="120">
        <v>50.793650793650791</v>
      </c>
      <c r="AB113" s="156">
        <v>67.521367521367509</v>
      </c>
      <c r="AC113" s="120">
        <v>81.428571428571416</v>
      </c>
      <c r="AD113" s="120">
        <v>69.841269841269849</v>
      </c>
      <c r="AE113" s="120">
        <v>49.572649572649574</v>
      </c>
      <c r="AF113" s="120">
        <v>40.277777777777771</v>
      </c>
      <c r="AG113" s="156">
        <v>84.37118437118437</v>
      </c>
      <c r="AH113" s="120">
        <v>64.285714285714292</v>
      </c>
      <c r="AI113" s="120">
        <v>42.857142857142854</v>
      </c>
      <c r="AJ113" s="120">
        <v>41.666666666666671</v>
      </c>
      <c r="AK113" s="120">
        <v>42.857142857142854</v>
      </c>
      <c r="AL113" s="156">
        <v>85.714285714285708</v>
      </c>
      <c r="AO113" s="138">
        <f t="shared" si="3"/>
        <v>80</v>
      </c>
      <c r="AP113" s="120">
        <v>100</v>
      </c>
      <c r="AQ113" s="120">
        <v>64.285714285714292</v>
      </c>
      <c r="AR113" s="120">
        <v>71.428571428571431</v>
      </c>
      <c r="AS113" s="120">
        <v>92.857142857142861</v>
      </c>
      <c r="AT113" s="120">
        <v>71.428571428571431</v>
      </c>
      <c r="AU113" s="141">
        <v>46.031746031746032</v>
      </c>
      <c r="AV113" s="141">
        <v>46.031746031746032</v>
      </c>
      <c r="AW113" s="141">
        <v>19.841269841269838</v>
      </c>
      <c r="AX113" s="141">
        <v>19.047619047619047</v>
      </c>
      <c r="AY113" s="141">
        <v>19.841269841269838</v>
      </c>
      <c r="AZ113" s="120">
        <v>78.571428571428569</v>
      </c>
      <c r="BA113" s="120">
        <v>78.571428571428569</v>
      </c>
      <c r="BB113" s="120">
        <v>85.714285714285708</v>
      </c>
      <c r="BC113" s="120">
        <v>85.714285714285708</v>
      </c>
      <c r="BD113" s="120">
        <v>78.571428571428569</v>
      </c>
      <c r="BE113" s="120">
        <v>26.984126984126981</v>
      </c>
      <c r="BF113" s="120">
        <v>17.460317460317462</v>
      </c>
      <c r="BG113" s="120">
        <v>50</v>
      </c>
      <c r="BH113" s="120">
        <v>66.666666666666657</v>
      </c>
      <c r="BI113" s="120">
        <v>88.034188034188034</v>
      </c>
      <c r="BJ113" s="120">
        <v>85.714285714285708</v>
      </c>
      <c r="BK113" s="120">
        <v>79.365079365079353</v>
      </c>
    </row>
    <row r="114" spans="2:63">
      <c r="B114" t="s">
        <v>196</v>
      </c>
      <c r="C114" s="133" t="s">
        <v>401</v>
      </c>
      <c r="D114" s="120">
        <v>45.454545454545453</v>
      </c>
      <c r="E114" s="120">
        <v>50</v>
      </c>
      <c r="F114" s="120">
        <v>20</v>
      </c>
      <c r="G114" s="120">
        <v>25</v>
      </c>
      <c r="H114" s="120">
        <v>56.481481481481474</v>
      </c>
      <c r="I114" s="156">
        <v>26.851851851851848</v>
      </c>
      <c r="J114" s="120">
        <v>25</v>
      </c>
      <c r="K114" s="120">
        <v>33.333333333333329</v>
      </c>
      <c r="L114" s="120">
        <v>36.363636363636367</v>
      </c>
      <c r="M114" s="120">
        <v>24.025974025974026</v>
      </c>
      <c r="N114" s="120">
        <v>18.18181818181818</v>
      </c>
      <c r="O114" s="120">
        <v>23.148148148148149</v>
      </c>
      <c r="P114" s="156">
        <v>12.96296296296296</v>
      </c>
      <c r="Q114" s="120">
        <v>45.454545454545453</v>
      </c>
      <c r="R114" s="120">
        <v>50</v>
      </c>
      <c r="S114" s="120">
        <v>36.363636363636367</v>
      </c>
      <c r="T114" s="120">
        <v>36.363636363636367</v>
      </c>
      <c r="U114" s="120">
        <v>41.666666666666671</v>
      </c>
      <c r="V114" s="120">
        <v>0</v>
      </c>
      <c r="W114" s="120">
        <v>25.252525252525253</v>
      </c>
      <c r="X114" s="120">
        <v>22.222222222222221</v>
      </c>
      <c r="Y114" s="120">
        <v>16.666666666666664</v>
      </c>
      <c r="Z114" s="120">
        <v>11.111111111111111</v>
      </c>
      <c r="AA114" s="120">
        <v>11.111111111111111</v>
      </c>
      <c r="AB114" s="156">
        <v>16.161616161616163</v>
      </c>
      <c r="AC114" s="120">
        <v>35</v>
      </c>
      <c r="AD114" s="120">
        <v>48.905723905723903</v>
      </c>
      <c r="AE114" s="120">
        <v>17.171717171717169</v>
      </c>
      <c r="AF114" s="120">
        <v>7.8282828282828287</v>
      </c>
      <c r="AG114" s="156">
        <v>39.870931537598203</v>
      </c>
      <c r="AH114" s="120">
        <v>25</v>
      </c>
      <c r="AI114" s="120">
        <v>18.181818181818183</v>
      </c>
      <c r="AJ114" s="120">
        <v>16.666666666666664</v>
      </c>
      <c r="AK114" s="120">
        <v>10</v>
      </c>
      <c r="AL114" s="156">
        <v>50</v>
      </c>
      <c r="AO114" s="138">
        <f t="shared" si="3"/>
        <v>23.636363636363633</v>
      </c>
      <c r="AP114" s="120">
        <v>25</v>
      </c>
      <c r="AQ114" s="120">
        <v>16.666666666666664</v>
      </c>
      <c r="AR114" s="120">
        <v>18.181818181818183</v>
      </c>
      <c r="AS114" s="120">
        <v>25</v>
      </c>
      <c r="AT114" s="120">
        <v>33.333333333333329</v>
      </c>
      <c r="AU114" s="141">
        <v>37.962962962962962</v>
      </c>
      <c r="AV114" s="141">
        <v>33.333333333333343</v>
      </c>
      <c r="AW114" s="141">
        <v>51.851851851851855</v>
      </c>
      <c r="AX114" s="141">
        <v>64.81481481481481</v>
      </c>
      <c r="AY114" s="141">
        <v>56.56565656565656</v>
      </c>
      <c r="AZ114" s="120">
        <v>41.666666666666671</v>
      </c>
      <c r="BA114" s="120">
        <v>25</v>
      </c>
      <c r="BB114" s="120">
        <v>25</v>
      </c>
      <c r="BC114" s="120">
        <v>41.666666666666671</v>
      </c>
      <c r="BD114" s="120">
        <v>41.666666666666671</v>
      </c>
      <c r="BE114" s="120">
        <v>3.7037037037037028</v>
      </c>
      <c r="BF114" s="120">
        <v>0</v>
      </c>
      <c r="BG114" s="120">
        <v>7.4074074074074083</v>
      </c>
      <c r="BH114" s="120">
        <v>20.202020202020204</v>
      </c>
      <c r="BI114" s="120">
        <v>53.535353535353536</v>
      </c>
      <c r="BJ114" s="120">
        <v>37.37373737373737</v>
      </c>
      <c r="BK114" s="120">
        <v>28.703703703703706</v>
      </c>
    </row>
    <row r="115" spans="2:63">
      <c r="B115" t="s">
        <v>196</v>
      </c>
      <c r="C115" s="133" t="s">
        <v>402</v>
      </c>
      <c r="D115" s="120">
        <v>45.454545454545453</v>
      </c>
      <c r="E115" s="120">
        <v>100</v>
      </c>
      <c r="F115" s="120">
        <v>72.727272727272734</v>
      </c>
      <c r="G115" s="120">
        <v>45.454545454545453</v>
      </c>
      <c r="H115" s="120">
        <v>66.666666666666657</v>
      </c>
      <c r="I115" s="156">
        <v>60.185185185185183</v>
      </c>
      <c r="J115" s="120">
        <v>18.181818181818183</v>
      </c>
      <c r="K115" s="120">
        <v>66.666666666666657</v>
      </c>
      <c r="L115" s="120">
        <v>33.333333333333329</v>
      </c>
      <c r="M115" s="120">
        <v>38.939393939393945</v>
      </c>
      <c r="N115" s="120">
        <v>40.74074074074074</v>
      </c>
      <c r="O115" s="120">
        <v>41.666666666666664</v>
      </c>
      <c r="P115" s="156">
        <v>42.592592592592588</v>
      </c>
      <c r="Q115" s="120">
        <v>81.818181818181827</v>
      </c>
      <c r="R115" s="120">
        <v>50</v>
      </c>
      <c r="S115" s="120">
        <v>54.54545454545454</v>
      </c>
      <c r="T115" s="120">
        <v>16.666666666666664</v>
      </c>
      <c r="U115" s="120">
        <v>45.454545454545453</v>
      </c>
      <c r="V115" s="120">
        <v>16.666666666666664</v>
      </c>
      <c r="W115" s="120">
        <v>56.481481481481474</v>
      </c>
      <c r="X115" s="120">
        <v>40.74074074074074</v>
      </c>
      <c r="Y115" s="120">
        <v>31.481481481481481</v>
      </c>
      <c r="Z115" s="120">
        <v>40.404040404040408</v>
      </c>
      <c r="AA115" s="120">
        <v>22.222222222222221</v>
      </c>
      <c r="AB115" s="156">
        <v>35.18518518518519</v>
      </c>
      <c r="AC115" s="120">
        <v>70</v>
      </c>
      <c r="AD115" s="120">
        <v>65.235690235690242</v>
      </c>
      <c r="AE115" s="120">
        <v>20.202020202020204</v>
      </c>
      <c r="AF115" s="120">
        <v>23.358585858585855</v>
      </c>
      <c r="AG115" s="156">
        <v>55.218855218855218</v>
      </c>
      <c r="AH115" s="120">
        <v>18.181818181818183</v>
      </c>
      <c r="AI115" s="120">
        <v>0</v>
      </c>
      <c r="AJ115" s="120">
        <v>8.3333333333333321</v>
      </c>
      <c r="AK115" s="120">
        <v>33.333333333333329</v>
      </c>
      <c r="AL115" s="156">
        <v>58.333333333333336</v>
      </c>
      <c r="AO115" s="138">
        <f t="shared" si="3"/>
        <v>38.939393939393945</v>
      </c>
      <c r="AP115" s="120">
        <v>50</v>
      </c>
      <c r="AQ115" s="120">
        <v>18.181818181818183</v>
      </c>
      <c r="AR115" s="120">
        <v>18.181818181818183</v>
      </c>
      <c r="AS115" s="120">
        <v>50</v>
      </c>
      <c r="AT115" s="120">
        <v>58.333333333333336</v>
      </c>
      <c r="AU115" s="141">
        <v>48.148148148148145</v>
      </c>
      <c r="AV115" s="141">
        <v>46.296296296296298</v>
      </c>
      <c r="AW115" s="141">
        <v>19.19191919191919</v>
      </c>
      <c r="AX115" s="141">
        <v>28.703703703703706</v>
      </c>
      <c r="AY115" s="141">
        <v>31.481481481481481</v>
      </c>
      <c r="AZ115" s="120">
        <v>90.909090909090907</v>
      </c>
      <c r="BA115" s="120">
        <v>81.818181818181827</v>
      </c>
      <c r="BB115" s="120">
        <v>45.454545454545453</v>
      </c>
      <c r="BC115" s="120">
        <v>50</v>
      </c>
      <c r="BD115" s="120">
        <v>81.818181818181827</v>
      </c>
      <c r="BE115" s="120">
        <v>16.161616161616163</v>
      </c>
      <c r="BF115" s="120">
        <v>16.161616161616163</v>
      </c>
      <c r="BG115" s="120">
        <v>24.074074074074073</v>
      </c>
      <c r="BH115" s="120">
        <v>37.037037037037031</v>
      </c>
      <c r="BI115" s="120">
        <v>64.646464646464651</v>
      </c>
      <c r="BJ115" s="120">
        <v>50.505050505050505</v>
      </c>
      <c r="BK115" s="120">
        <v>50.505050505050505</v>
      </c>
    </row>
    <row r="116" spans="2:63">
      <c r="B116" t="s">
        <v>197</v>
      </c>
      <c r="C116" s="133" t="s">
        <v>401</v>
      </c>
      <c r="D116" s="120">
        <v>92.857142857142861</v>
      </c>
      <c r="E116" s="120">
        <v>100</v>
      </c>
      <c r="F116" s="120">
        <v>78.571428571428569</v>
      </c>
      <c r="G116" s="120">
        <v>63.636363636363633</v>
      </c>
      <c r="H116" s="120">
        <v>61.111111111111107</v>
      </c>
      <c r="I116" s="156">
        <v>62.698412698412703</v>
      </c>
      <c r="J116" s="120">
        <v>84.615384615384613</v>
      </c>
      <c r="K116" s="120">
        <v>84.615384615384613</v>
      </c>
      <c r="L116" s="120">
        <v>76.923076923076934</v>
      </c>
      <c r="M116" s="120">
        <v>40.934065934065934</v>
      </c>
      <c r="N116" s="120">
        <v>76.19047619047619</v>
      </c>
      <c r="O116" s="120">
        <v>69.047619047619051</v>
      </c>
      <c r="P116" s="156">
        <v>64.285714285714278</v>
      </c>
      <c r="Q116" s="120">
        <v>75</v>
      </c>
      <c r="R116" s="120">
        <v>91.666666666666657</v>
      </c>
      <c r="S116" s="120">
        <v>83.333333333333343</v>
      </c>
      <c r="T116" s="120">
        <v>50</v>
      </c>
      <c r="U116" s="120">
        <v>72.727272727272734</v>
      </c>
      <c r="V116" s="120">
        <v>18.181818181818183</v>
      </c>
      <c r="W116" s="120">
        <v>72.222222222222214</v>
      </c>
      <c r="X116" s="120">
        <v>64.957264957264954</v>
      </c>
      <c r="Y116" s="120">
        <v>60.317460317460316</v>
      </c>
      <c r="Z116" s="120">
        <v>82.539682539682545</v>
      </c>
      <c r="AA116" s="120">
        <v>74.603174603174608</v>
      </c>
      <c r="AB116" s="156">
        <v>65.873015873015873</v>
      </c>
      <c r="AC116" s="120">
        <v>87.333333333333329</v>
      </c>
      <c r="AD116" s="120">
        <v>70.158730158730151</v>
      </c>
      <c r="AE116" s="120">
        <v>50.793650793650791</v>
      </c>
      <c r="AF116" s="120">
        <v>51.968864468864467</v>
      </c>
      <c r="AG116" s="156">
        <v>79.365079365079353</v>
      </c>
      <c r="AH116" s="120">
        <v>61.53846153846154</v>
      </c>
      <c r="AI116" s="120">
        <v>36.363636363636367</v>
      </c>
      <c r="AJ116" s="120">
        <v>7.6923076923076925</v>
      </c>
      <c r="AK116" s="120">
        <v>25</v>
      </c>
      <c r="AL116" s="156">
        <v>80</v>
      </c>
      <c r="AO116" s="138">
        <f t="shared" si="3"/>
        <v>32.692307692307693</v>
      </c>
      <c r="AP116" s="120">
        <v>38.461538461538467</v>
      </c>
      <c r="AQ116" s="120">
        <v>15.384615384615385</v>
      </c>
      <c r="AR116" s="120">
        <v>53.846153846153847</v>
      </c>
      <c r="AS116" s="120">
        <v>30.76923076923077</v>
      </c>
      <c r="AT116" s="120">
        <v>25</v>
      </c>
      <c r="AU116" s="141">
        <v>69.841269841269835</v>
      </c>
      <c r="AV116" s="141">
        <v>61.904761904761898</v>
      </c>
      <c r="AW116" s="141">
        <v>87.301587301587304</v>
      </c>
      <c r="AX116" s="141">
        <v>70.634920634920633</v>
      </c>
      <c r="AY116" s="141">
        <v>61.111111111111107</v>
      </c>
      <c r="AZ116" s="120">
        <v>100</v>
      </c>
      <c r="BA116" s="120">
        <v>80</v>
      </c>
      <c r="BB116" s="120">
        <v>77.777777777777786</v>
      </c>
      <c r="BC116" s="120">
        <v>90</v>
      </c>
      <c r="BD116" s="120">
        <v>88.888888888888886</v>
      </c>
      <c r="BE116" s="120">
        <v>43.650793650793652</v>
      </c>
      <c r="BF116" s="120">
        <v>33.333333333333329</v>
      </c>
      <c r="BG116" s="120">
        <v>65.079365079365076</v>
      </c>
      <c r="BH116" s="120">
        <v>65.81196581196582</v>
      </c>
      <c r="BI116" s="120">
        <v>86.50793650793652</v>
      </c>
      <c r="BJ116" s="120">
        <v>91.269841269841251</v>
      </c>
      <c r="BK116" s="120">
        <v>60.317460317460316</v>
      </c>
    </row>
    <row r="117" spans="2:63">
      <c r="B117" t="s">
        <v>197</v>
      </c>
      <c r="C117" s="133" t="s">
        <v>402</v>
      </c>
      <c r="D117" s="120">
        <v>58.333333333333336</v>
      </c>
      <c r="E117" s="120">
        <v>83.333333333333343</v>
      </c>
      <c r="F117" s="120">
        <v>75</v>
      </c>
      <c r="G117" s="120">
        <v>72.727272727272734</v>
      </c>
      <c r="H117" s="120">
        <v>80.952380952380963</v>
      </c>
      <c r="I117" s="156">
        <v>74.358974358974365</v>
      </c>
      <c r="J117" s="120">
        <v>33.333333333333329</v>
      </c>
      <c r="K117" s="120">
        <v>86.666666666666671</v>
      </c>
      <c r="L117" s="120">
        <v>80</v>
      </c>
      <c r="M117" s="120">
        <v>46.666666666666671</v>
      </c>
      <c r="N117" s="120">
        <v>71.111111111111114</v>
      </c>
      <c r="O117" s="120">
        <v>65.185185185185176</v>
      </c>
      <c r="P117" s="156">
        <v>65.185185185185176</v>
      </c>
      <c r="Q117" s="120">
        <v>91.666666666666657</v>
      </c>
      <c r="R117" s="120">
        <v>80</v>
      </c>
      <c r="S117" s="120">
        <v>76.923076923076934</v>
      </c>
      <c r="T117" s="120">
        <v>14.285714285714285</v>
      </c>
      <c r="U117" s="120">
        <v>73.333333333333329</v>
      </c>
      <c r="V117" s="120">
        <v>46.666666666666664</v>
      </c>
      <c r="W117" s="120">
        <v>65.185185185185176</v>
      </c>
      <c r="X117" s="120">
        <v>68.888888888888886</v>
      </c>
      <c r="Y117" s="120">
        <v>62.962962962962962</v>
      </c>
      <c r="Z117" s="120">
        <v>84.126984126984127</v>
      </c>
      <c r="AA117" s="120">
        <v>84.126984126984127</v>
      </c>
      <c r="AB117" s="156">
        <v>70.634920634920633</v>
      </c>
      <c r="AC117" s="120">
        <v>68.021978021978015</v>
      </c>
      <c r="AD117" s="120">
        <v>53.968253968253968</v>
      </c>
      <c r="AE117" s="120">
        <v>56.349206349206341</v>
      </c>
      <c r="AF117" s="120">
        <v>57.407407407407405</v>
      </c>
      <c r="AG117" s="156">
        <v>87.407407407407405</v>
      </c>
      <c r="AH117" s="120">
        <v>86.666666666666671</v>
      </c>
      <c r="AI117" s="120">
        <v>28.571428571428569</v>
      </c>
      <c r="AJ117" s="120">
        <v>20</v>
      </c>
      <c r="AK117" s="120">
        <v>46.666666666666664</v>
      </c>
      <c r="AL117" s="156">
        <v>73.333333333333329</v>
      </c>
      <c r="AO117" s="138">
        <f t="shared" si="3"/>
        <v>46.666666666666671</v>
      </c>
      <c r="AP117" s="120">
        <v>53.333333333333336</v>
      </c>
      <c r="AQ117" s="120">
        <v>40</v>
      </c>
      <c r="AR117" s="120">
        <v>33.333333333333329</v>
      </c>
      <c r="AS117" s="120">
        <v>53.333333333333336</v>
      </c>
      <c r="AT117" s="120">
        <v>53.333333333333336</v>
      </c>
      <c r="AU117" s="141">
        <v>56.349206349206341</v>
      </c>
      <c r="AV117" s="141">
        <v>50</v>
      </c>
      <c r="AW117" s="141">
        <v>34.126984126984119</v>
      </c>
      <c r="AX117" s="141">
        <v>40.476190476190482</v>
      </c>
      <c r="AY117" s="141">
        <v>49.206349206349209</v>
      </c>
      <c r="AZ117" s="120">
        <v>64.285714285714292</v>
      </c>
      <c r="BA117" s="120">
        <v>61.53846153846154</v>
      </c>
      <c r="BB117" s="120">
        <v>64.285714285714292</v>
      </c>
      <c r="BC117" s="120">
        <v>71.428571428571431</v>
      </c>
      <c r="BD117" s="120">
        <v>78.571428571428569</v>
      </c>
      <c r="BE117" s="120">
        <v>50.370370370370367</v>
      </c>
      <c r="BF117" s="120">
        <v>17.777777777777779</v>
      </c>
      <c r="BG117" s="120">
        <v>82.962962962962962</v>
      </c>
      <c r="BH117" s="120">
        <v>78.518518518518519</v>
      </c>
      <c r="BI117" s="120">
        <v>90.370370370370367</v>
      </c>
      <c r="BJ117" s="120">
        <v>88.148148148148152</v>
      </c>
      <c r="BK117" s="120">
        <v>83.703703703703695</v>
      </c>
    </row>
    <row r="118" spans="2:63">
      <c r="B118" t="s">
        <v>199</v>
      </c>
      <c r="C118" s="133" t="s">
        <v>401</v>
      </c>
      <c r="D118" s="120">
        <v>100</v>
      </c>
      <c r="E118" s="120">
        <v>83.333333333333343</v>
      </c>
      <c r="F118" s="120">
        <v>100</v>
      </c>
      <c r="G118" s="120">
        <v>100</v>
      </c>
      <c r="H118" s="120">
        <v>60</v>
      </c>
      <c r="I118" s="156">
        <v>55.555555555555557</v>
      </c>
      <c r="J118" s="120">
        <v>80</v>
      </c>
      <c r="K118" s="120">
        <v>100</v>
      </c>
      <c r="L118" s="120">
        <v>100</v>
      </c>
      <c r="M118" s="120">
        <v>96.825396825396837</v>
      </c>
      <c r="N118" s="120">
        <v>76.543209876543216</v>
      </c>
      <c r="O118" s="120">
        <v>63.333333333333336</v>
      </c>
      <c r="P118" s="156">
        <v>59.259259259259252</v>
      </c>
      <c r="Q118" s="120">
        <v>100</v>
      </c>
      <c r="R118" s="120" t="s">
        <v>114</v>
      </c>
      <c r="S118" s="120">
        <v>100</v>
      </c>
      <c r="T118" s="120">
        <v>100</v>
      </c>
      <c r="U118" s="120">
        <v>100</v>
      </c>
      <c r="V118" s="120">
        <v>100</v>
      </c>
      <c r="W118" s="120">
        <v>65.555555555555557</v>
      </c>
      <c r="X118" s="120">
        <v>67.777777777777771</v>
      </c>
      <c r="Y118" s="120">
        <v>48.888888888888893</v>
      </c>
      <c r="Z118" s="120">
        <v>75.555555555555557</v>
      </c>
      <c r="AA118" s="120">
        <v>48.148148148148145</v>
      </c>
      <c r="AB118" s="156">
        <v>48.148148148148145</v>
      </c>
      <c r="AC118" s="120">
        <v>86.666666666666671</v>
      </c>
      <c r="AD118" s="120">
        <v>89.166666666666671</v>
      </c>
      <c r="AE118" s="120">
        <v>33.333333333333329</v>
      </c>
      <c r="AF118" s="120">
        <v>42.631172839506171</v>
      </c>
      <c r="AG118" s="156">
        <v>74.814814814814795</v>
      </c>
      <c r="AH118" s="120">
        <v>66.666666666666657</v>
      </c>
      <c r="AI118" s="120">
        <v>50</v>
      </c>
      <c r="AJ118" s="120" t="s">
        <v>114</v>
      </c>
      <c r="AK118" s="120">
        <v>42.857142857142854</v>
      </c>
      <c r="AL118" s="156">
        <v>50</v>
      </c>
      <c r="AO118" s="138">
        <f t="shared" si="3"/>
        <v>95.555555555555571</v>
      </c>
      <c r="AP118" s="120">
        <v>100</v>
      </c>
      <c r="AQ118" s="120">
        <v>100</v>
      </c>
      <c r="AR118" s="120">
        <v>88.888888888888886</v>
      </c>
      <c r="AS118" s="120">
        <v>88.888888888888886</v>
      </c>
      <c r="AT118" s="120">
        <v>100</v>
      </c>
      <c r="AU118" s="141">
        <v>83.333333333333343</v>
      </c>
      <c r="AV118" s="141">
        <v>98.611111111111114</v>
      </c>
      <c r="AW118" s="141">
        <v>87.5</v>
      </c>
      <c r="AX118" s="141">
        <v>90.277777777777771</v>
      </c>
      <c r="AY118" s="141">
        <v>86.111111111111114</v>
      </c>
      <c r="AZ118" s="120">
        <v>100</v>
      </c>
      <c r="BA118" s="120">
        <v>83.333333333333343</v>
      </c>
      <c r="BB118" s="120">
        <v>83.333333333333343</v>
      </c>
      <c r="BC118" s="120">
        <v>83.333333333333343</v>
      </c>
      <c r="BD118" s="120">
        <v>83.333333333333343</v>
      </c>
      <c r="BE118" s="120">
        <v>44.444444444444443</v>
      </c>
      <c r="BF118" s="120">
        <v>33.333333333333329</v>
      </c>
      <c r="BG118" s="120">
        <v>46.913580246913583</v>
      </c>
      <c r="BH118" s="120">
        <v>45.833333333333329</v>
      </c>
      <c r="BI118" s="120">
        <v>79.999999999999986</v>
      </c>
      <c r="BJ118" s="120">
        <v>72.222222222222214</v>
      </c>
      <c r="BK118" s="120">
        <v>72.222222222222214</v>
      </c>
    </row>
    <row r="119" spans="2:63">
      <c r="B119" t="s">
        <v>199</v>
      </c>
      <c r="C119" s="133" t="s">
        <v>402</v>
      </c>
      <c r="D119" s="120">
        <v>100</v>
      </c>
      <c r="E119" s="120">
        <v>100</v>
      </c>
      <c r="F119" s="120">
        <v>92.307692307692307</v>
      </c>
      <c r="G119" s="120">
        <v>92.857142857142861</v>
      </c>
      <c r="H119" s="120">
        <v>87.179487179487182</v>
      </c>
      <c r="I119" s="156">
        <v>74.444444444444443</v>
      </c>
      <c r="J119" s="120">
        <v>100</v>
      </c>
      <c r="K119" s="120">
        <v>100</v>
      </c>
      <c r="L119" s="120">
        <v>100</v>
      </c>
      <c r="M119" s="120">
        <v>89.860805860805868</v>
      </c>
      <c r="N119" s="120">
        <v>77.037037037037038</v>
      </c>
      <c r="O119" s="120">
        <v>80.740740740740748</v>
      </c>
      <c r="P119" s="156">
        <v>79.999999999999986</v>
      </c>
      <c r="Q119" s="120">
        <v>100</v>
      </c>
      <c r="R119" s="120">
        <v>57.142857142857139</v>
      </c>
      <c r="S119" s="120">
        <v>92.307692307692307</v>
      </c>
      <c r="T119" s="120">
        <v>90.909090909090907</v>
      </c>
      <c r="U119" s="120">
        <v>100</v>
      </c>
      <c r="V119" s="120">
        <v>33.333333333333329</v>
      </c>
      <c r="W119" s="120">
        <v>74.603174603174608</v>
      </c>
      <c r="X119" s="120">
        <v>65.873015873015873</v>
      </c>
      <c r="Y119" s="120">
        <v>60.317460317460316</v>
      </c>
      <c r="Z119" s="120">
        <v>71.717171717171709</v>
      </c>
      <c r="AA119" s="120">
        <v>70.707070707070699</v>
      </c>
      <c r="AB119" s="156">
        <v>75.555555555555557</v>
      </c>
      <c r="AC119" s="120">
        <v>89.126984126984127</v>
      </c>
      <c r="AD119" s="120">
        <v>73.837273837273841</v>
      </c>
      <c r="AE119" s="120">
        <v>34.18803418803418</v>
      </c>
      <c r="AF119" s="120">
        <v>58.296102046102042</v>
      </c>
      <c r="AG119" s="156">
        <v>84.320987654321002</v>
      </c>
      <c r="AH119" s="120">
        <v>100</v>
      </c>
      <c r="AI119" s="120">
        <v>44.444444444444443</v>
      </c>
      <c r="AJ119" s="120">
        <v>22.222222222222221</v>
      </c>
      <c r="AK119" s="120">
        <v>75</v>
      </c>
      <c r="AL119" s="156">
        <v>75</v>
      </c>
      <c r="AO119" s="138">
        <f t="shared" si="3"/>
        <v>89.860805860805868</v>
      </c>
      <c r="AP119" s="120">
        <v>93.333333333333329</v>
      </c>
      <c r="AQ119" s="120">
        <v>93.333333333333329</v>
      </c>
      <c r="AR119" s="120">
        <v>76.923076923076934</v>
      </c>
      <c r="AS119" s="120">
        <v>85.714285714285708</v>
      </c>
      <c r="AT119" s="120">
        <v>100</v>
      </c>
      <c r="AU119" s="141">
        <v>33.333333333333329</v>
      </c>
      <c r="AV119" s="141">
        <v>27.777777777777779</v>
      </c>
      <c r="AW119" s="141">
        <v>27.272727272727273</v>
      </c>
      <c r="AX119" s="141">
        <v>16.239316239316242</v>
      </c>
      <c r="AY119" s="141">
        <v>26.19047619047619</v>
      </c>
      <c r="AZ119" s="120">
        <v>92.857142857142861</v>
      </c>
      <c r="BA119" s="120">
        <v>100</v>
      </c>
      <c r="BB119" s="120">
        <v>77.777777777777786</v>
      </c>
      <c r="BC119" s="120">
        <v>75</v>
      </c>
      <c r="BD119" s="120">
        <v>100</v>
      </c>
      <c r="BE119" s="120">
        <v>50.925925925925924</v>
      </c>
      <c r="BF119" s="120">
        <v>38.383838383838381</v>
      </c>
      <c r="BG119" s="120">
        <v>70.370370370370367</v>
      </c>
      <c r="BH119" s="120">
        <v>73.504273504273499</v>
      </c>
      <c r="BI119" s="120">
        <v>89.682539682539669</v>
      </c>
      <c r="BJ119" s="120">
        <v>82.539682539682545</v>
      </c>
      <c r="BK119" s="120">
        <v>80.740740740740748</v>
      </c>
    </row>
    <row r="120" spans="2:63">
      <c r="B120" t="s">
        <v>200</v>
      </c>
      <c r="C120" s="133" t="s">
        <v>401</v>
      </c>
      <c r="D120" s="120">
        <v>100</v>
      </c>
      <c r="E120" s="120">
        <v>75</v>
      </c>
      <c r="F120" s="120">
        <v>41.666666666666671</v>
      </c>
      <c r="G120" s="120">
        <v>33.333333333333329</v>
      </c>
      <c r="H120" s="120">
        <v>75.757575757575751</v>
      </c>
      <c r="I120" s="156">
        <v>66.666666666666657</v>
      </c>
      <c r="J120" s="120">
        <v>33.333333333333329</v>
      </c>
      <c r="K120" s="120">
        <v>72.727272727272734</v>
      </c>
      <c r="L120" s="120">
        <v>63.636363636363633</v>
      </c>
      <c r="M120" s="120">
        <v>65.476190476190467</v>
      </c>
      <c r="N120" s="120">
        <v>60.185185185185183</v>
      </c>
      <c r="O120" s="120">
        <v>61.616161616161619</v>
      </c>
      <c r="P120" s="156">
        <v>61.616161616161619</v>
      </c>
      <c r="Q120" s="120">
        <v>100</v>
      </c>
      <c r="R120" s="120">
        <v>88.888888888888886</v>
      </c>
      <c r="S120" s="120">
        <v>58.333333333333336</v>
      </c>
      <c r="T120" s="120">
        <v>8.3333333333333321</v>
      </c>
      <c r="U120" s="120">
        <v>62.5</v>
      </c>
      <c r="V120" s="120">
        <v>30</v>
      </c>
      <c r="W120" s="120">
        <v>68.518518518518519</v>
      </c>
      <c r="X120" s="120">
        <v>62.962962962962962</v>
      </c>
      <c r="Y120" s="120">
        <v>75</v>
      </c>
      <c r="Z120" s="120">
        <v>74.747474747474755</v>
      </c>
      <c r="AA120" s="120">
        <v>90.740740740740733</v>
      </c>
      <c r="AB120" s="156">
        <v>75.925925925925924</v>
      </c>
      <c r="AC120" s="120">
        <v>73.393939393939405</v>
      </c>
      <c r="AD120" s="120">
        <v>82.060606060606062</v>
      </c>
      <c r="AE120" s="120">
        <v>77.777777777777771</v>
      </c>
      <c r="AF120" s="120">
        <v>64.120370370370367</v>
      </c>
      <c r="AG120" s="156">
        <v>88.8888888888889</v>
      </c>
      <c r="AH120" s="120">
        <v>70</v>
      </c>
      <c r="AI120" s="120">
        <v>33.333333333333329</v>
      </c>
      <c r="AJ120" s="120">
        <v>50</v>
      </c>
      <c r="AK120" s="120">
        <v>66.666666666666657</v>
      </c>
      <c r="AL120" s="156">
        <v>50</v>
      </c>
      <c r="AO120" s="138">
        <f t="shared" si="3"/>
        <v>63.333333333333329</v>
      </c>
      <c r="AP120" s="120">
        <v>75</v>
      </c>
      <c r="AQ120" s="120">
        <v>50</v>
      </c>
      <c r="AR120" s="120">
        <v>25</v>
      </c>
      <c r="AS120" s="120">
        <v>75</v>
      </c>
      <c r="AT120" s="120">
        <v>91.666666666666657</v>
      </c>
      <c r="AU120" s="141">
        <v>80.808080808080803</v>
      </c>
      <c r="AV120" s="141">
        <v>83.838383838383834</v>
      </c>
      <c r="AW120" s="141">
        <v>80</v>
      </c>
      <c r="AX120" s="141">
        <v>87.878787878787875</v>
      </c>
      <c r="AY120" s="141">
        <v>77.777777777777771</v>
      </c>
      <c r="AZ120" s="120">
        <v>90.909090909090907</v>
      </c>
      <c r="BA120" s="120">
        <v>70</v>
      </c>
      <c r="BB120" s="120">
        <v>33.333333333333329</v>
      </c>
      <c r="BC120" s="120">
        <v>81.818181818181827</v>
      </c>
      <c r="BD120" s="120">
        <v>90.909090909090907</v>
      </c>
      <c r="BE120" s="120">
        <v>48.148148148148145</v>
      </c>
      <c r="BF120" s="120">
        <v>50.925925925925924</v>
      </c>
      <c r="BG120" s="120">
        <v>85.185185185185176</v>
      </c>
      <c r="BH120" s="120">
        <v>72.222222222222214</v>
      </c>
      <c r="BI120" s="120">
        <v>94.444444444444443</v>
      </c>
      <c r="BJ120" s="120">
        <v>85.185185185185176</v>
      </c>
      <c r="BK120" s="120">
        <v>87.037037037037038</v>
      </c>
    </row>
    <row r="121" spans="2:63">
      <c r="B121" t="s">
        <v>200</v>
      </c>
      <c r="C121" s="133" t="s">
        <v>402</v>
      </c>
      <c r="D121" s="120">
        <v>100</v>
      </c>
      <c r="E121" s="120">
        <v>100</v>
      </c>
      <c r="F121" s="120">
        <v>100</v>
      </c>
      <c r="G121" s="120">
        <v>100</v>
      </c>
      <c r="H121" s="120">
        <v>88.888888888888886</v>
      </c>
      <c r="I121" s="156">
        <v>89.682539682539669</v>
      </c>
      <c r="J121" s="120">
        <v>53.846153846153847</v>
      </c>
      <c r="K121" s="120">
        <v>100</v>
      </c>
      <c r="L121" s="120">
        <v>100</v>
      </c>
      <c r="M121" s="120">
        <v>97.142857142857153</v>
      </c>
      <c r="N121" s="120">
        <v>94.444444444444443</v>
      </c>
      <c r="O121" s="120">
        <v>92.857142857142861</v>
      </c>
      <c r="P121" s="156">
        <v>89.682539682539669</v>
      </c>
      <c r="Q121" s="120">
        <v>100</v>
      </c>
      <c r="R121" s="120">
        <v>92.857142857142861</v>
      </c>
      <c r="S121" s="120">
        <v>85.714285714285708</v>
      </c>
      <c r="T121" s="120">
        <v>50</v>
      </c>
      <c r="U121" s="120">
        <v>100</v>
      </c>
      <c r="V121" s="120">
        <v>71.428571428571431</v>
      </c>
      <c r="W121" s="120">
        <v>77.777777777777771</v>
      </c>
      <c r="X121" s="120">
        <v>74.603174603174608</v>
      </c>
      <c r="Y121" s="120">
        <v>94.444444444444443</v>
      </c>
      <c r="Z121" s="120">
        <v>87.301587301587304</v>
      </c>
      <c r="AA121" s="120">
        <v>98.412698412698418</v>
      </c>
      <c r="AB121" s="156">
        <v>80.952380952380963</v>
      </c>
      <c r="AC121" s="120">
        <v>75.714285714285708</v>
      </c>
      <c r="AD121" s="120">
        <v>89.43833943833944</v>
      </c>
      <c r="AE121" s="120">
        <v>80.555555555555557</v>
      </c>
      <c r="AF121" s="120">
        <v>68.849206349206355</v>
      </c>
      <c r="AG121" s="156">
        <v>97.883597883597872</v>
      </c>
      <c r="AH121" s="120">
        <v>100</v>
      </c>
      <c r="AI121" s="120">
        <v>71.428571428571431</v>
      </c>
      <c r="AJ121" s="120">
        <v>71.428571428571431</v>
      </c>
      <c r="AK121" s="120">
        <v>100</v>
      </c>
      <c r="AL121" s="156">
        <v>100</v>
      </c>
      <c r="AO121" s="138">
        <f t="shared" si="3"/>
        <v>97.142857142857153</v>
      </c>
      <c r="AP121" s="120">
        <v>100</v>
      </c>
      <c r="AQ121" s="120">
        <v>100</v>
      </c>
      <c r="AR121" s="120">
        <v>92.857142857142861</v>
      </c>
      <c r="AS121" s="120">
        <v>92.857142857142861</v>
      </c>
      <c r="AT121" s="120">
        <v>100</v>
      </c>
      <c r="AU121" s="141">
        <v>13.492063492063494</v>
      </c>
      <c r="AV121" s="141">
        <v>11.904761904761907</v>
      </c>
      <c r="AW121" s="141">
        <v>5.9829059829059839</v>
      </c>
      <c r="AX121" s="141">
        <v>11.111111111111111</v>
      </c>
      <c r="AY121" s="141">
        <v>10.317460317460318</v>
      </c>
      <c r="AZ121" s="120">
        <v>78.571428571428569</v>
      </c>
      <c r="BA121" s="120">
        <v>78.571428571428569</v>
      </c>
      <c r="BB121" s="120">
        <v>71.428571428571431</v>
      </c>
      <c r="BC121" s="120">
        <v>71.428571428571431</v>
      </c>
      <c r="BD121" s="120">
        <v>78.571428571428569</v>
      </c>
      <c r="BE121" s="120">
        <v>55.555555555555557</v>
      </c>
      <c r="BF121" s="120">
        <v>39.682539682539677</v>
      </c>
      <c r="BG121" s="120">
        <v>98.412698412698418</v>
      </c>
      <c r="BH121" s="120">
        <v>81.746031746031747</v>
      </c>
      <c r="BI121" s="120">
        <v>98.412698412698418</v>
      </c>
      <c r="BJ121" s="120">
        <v>97.61904761904762</v>
      </c>
      <c r="BK121" s="120">
        <v>97.61904761904762</v>
      </c>
    </row>
    <row r="122" spans="2:63">
      <c r="B122" t="s">
        <v>201</v>
      </c>
      <c r="C122" s="133" t="s">
        <v>401</v>
      </c>
      <c r="D122" s="120">
        <v>100</v>
      </c>
      <c r="E122" s="120">
        <v>85.714285714285708</v>
      </c>
      <c r="F122" s="120">
        <v>100</v>
      </c>
      <c r="G122" s="120">
        <v>42.857142857142854</v>
      </c>
      <c r="H122" s="120">
        <v>49.629629629629626</v>
      </c>
      <c r="I122" s="156">
        <v>59.523809523809518</v>
      </c>
      <c r="J122" s="120">
        <v>71.428571428571431</v>
      </c>
      <c r="K122" s="120">
        <v>92.857142857142861</v>
      </c>
      <c r="L122" s="120">
        <v>64.285714285714292</v>
      </c>
      <c r="M122" s="120">
        <v>61.899529042386177</v>
      </c>
      <c r="N122" s="120">
        <v>51.388888888888886</v>
      </c>
      <c r="O122" s="120">
        <v>48.611111111111107</v>
      </c>
      <c r="P122" s="156">
        <v>47.916666666666664</v>
      </c>
      <c r="Q122" s="120">
        <v>100</v>
      </c>
      <c r="R122" s="120">
        <v>20</v>
      </c>
      <c r="S122" s="120">
        <v>57.142857142857139</v>
      </c>
      <c r="T122" s="120">
        <v>57.142857142857139</v>
      </c>
      <c r="U122" s="120">
        <v>76.923076923076934</v>
      </c>
      <c r="V122" s="120">
        <v>38.461538461538467</v>
      </c>
      <c r="W122" s="120">
        <v>45.833333333333329</v>
      </c>
      <c r="X122" s="120">
        <v>38.194444444444443</v>
      </c>
      <c r="Y122" s="120">
        <v>35.416666666666664</v>
      </c>
      <c r="Z122" s="120">
        <v>65.972222222222214</v>
      </c>
      <c r="AA122" s="120">
        <v>45.138888888888886</v>
      </c>
      <c r="AB122" s="156">
        <v>48.611111111111107</v>
      </c>
      <c r="AC122" s="120">
        <v>80.000000000000014</v>
      </c>
      <c r="AD122" s="120">
        <v>63.870573870573864</v>
      </c>
      <c r="AE122" s="120">
        <v>33.333333333333329</v>
      </c>
      <c r="AF122" s="120">
        <v>39.386574074074069</v>
      </c>
      <c r="AG122" s="156">
        <v>78.703703703703695</v>
      </c>
      <c r="AH122" s="120">
        <v>46.666666666666664</v>
      </c>
      <c r="AI122" s="120">
        <v>21.428571428571427</v>
      </c>
      <c r="AJ122" s="120">
        <v>25</v>
      </c>
      <c r="AK122" s="120">
        <v>53.333333333333336</v>
      </c>
      <c r="AL122" s="156">
        <v>78.571428571428569</v>
      </c>
      <c r="AO122" s="138">
        <f t="shared" si="3"/>
        <v>61.941391941391927</v>
      </c>
      <c r="AP122" s="120">
        <v>66.666666666666657</v>
      </c>
      <c r="AQ122" s="120">
        <v>66.666666666666657</v>
      </c>
      <c r="AR122" s="120">
        <v>50</v>
      </c>
      <c r="AS122" s="120">
        <v>57.142857142857139</v>
      </c>
      <c r="AT122" s="120">
        <v>69.230769230769226</v>
      </c>
      <c r="AU122" s="141">
        <v>42.857142857142847</v>
      </c>
      <c r="AV122" s="141">
        <v>59.523809523809518</v>
      </c>
      <c r="AW122" s="141">
        <v>86.324786324786317</v>
      </c>
      <c r="AX122" s="141">
        <v>57.142857142857146</v>
      </c>
      <c r="AY122" s="141">
        <v>73.504273504273499</v>
      </c>
      <c r="AZ122" s="120">
        <v>100</v>
      </c>
      <c r="BA122" s="120">
        <v>69.230769230769226</v>
      </c>
      <c r="BB122" s="120">
        <v>61.53846153846154</v>
      </c>
      <c r="BC122" s="120">
        <v>76.923076923076934</v>
      </c>
      <c r="BD122" s="120">
        <v>92.307692307692307</v>
      </c>
      <c r="BE122" s="120">
        <v>34.027777777777779</v>
      </c>
      <c r="BF122" s="120">
        <v>26.388888888888889</v>
      </c>
      <c r="BG122" s="120">
        <v>42.962962962962955</v>
      </c>
      <c r="BH122" s="120">
        <v>54.166666666666664</v>
      </c>
      <c r="BI122" s="120">
        <v>84.027777777777771</v>
      </c>
      <c r="BJ122" s="120">
        <v>79.166666666666657</v>
      </c>
      <c r="BK122" s="120">
        <v>72.916666666666657</v>
      </c>
    </row>
    <row r="123" spans="2:63">
      <c r="B123" s="129" t="s">
        <v>201</v>
      </c>
      <c r="C123" s="136" t="s">
        <v>402</v>
      </c>
      <c r="D123" s="138">
        <v>100</v>
      </c>
      <c r="E123" s="138">
        <v>100</v>
      </c>
      <c r="F123" s="138">
        <v>88.888888888888886</v>
      </c>
      <c r="G123" s="138">
        <v>90</v>
      </c>
      <c r="H123" s="138">
        <v>80.808080808080817</v>
      </c>
      <c r="I123" s="158">
        <v>71.111111111111114</v>
      </c>
      <c r="J123" s="138">
        <v>100</v>
      </c>
      <c r="K123" s="138">
        <v>100</v>
      </c>
      <c r="L123" s="138">
        <v>100</v>
      </c>
      <c r="M123" s="138">
        <v>94.181818181818173</v>
      </c>
      <c r="N123" s="138">
        <v>71.717171717171709</v>
      </c>
      <c r="O123" s="138">
        <v>68.686868686868678</v>
      </c>
      <c r="P123" s="158">
        <v>64.444444444444443</v>
      </c>
      <c r="Q123" s="138">
        <v>100</v>
      </c>
      <c r="R123" s="138">
        <v>90</v>
      </c>
      <c r="S123" s="138">
        <v>100</v>
      </c>
      <c r="T123" s="138">
        <v>100</v>
      </c>
      <c r="U123" s="138">
        <v>100</v>
      </c>
      <c r="V123" s="138">
        <v>100</v>
      </c>
      <c r="W123" s="138">
        <v>70.707070707070699</v>
      </c>
      <c r="X123" s="138">
        <v>58.585858585858581</v>
      </c>
      <c r="Y123" s="138">
        <v>55.555555555555557</v>
      </c>
      <c r="Z123" s="138">
        <v>76.543209876543216</v>
      </c>
      <c r="AA123" s="138">
        <v>56.56565656565656</v>
      </c>
      <c r="AB123" s="158">
        <v>63.63636363636364</v>
      </c>
      <c r="AC123" s="138">
        <v>98</v>
      </c>
      <c r="AD123" s="138">
        <v>67.913580246913583</v>
      </c>
      <c r="AE123" s="138">
        <v>42.222222222222221</v>
      </c>
      <c r="AF123" s="138">
        <v>44.441638608305269</v>
      </c>
      <c r="AG123" s="158">
        <v>74.074074074074076</v>
      </c>
      <c r="AH123" s="138">
        <v>100</v>
      </c>
      <c r="AI123" s="138">
        <v>88.888888888888886</v>
      </c>
      <c r="AJ123" s="138">
        <v>80</v>
      </c>
      <c r="AK123" s="138">
        <v>100</v>
      </c>
      <c r="AL123" s="158">
        <v>100</v>
      </c>
      <c r="AO123" s="138">
        <f t="shared" si="3"/>
        <v>94.181818181818173</v>
      </c>
      <c r="AP123" s="138">
        <v>100</v>
      </c>
      <c r="AQ123" s="138">
        <v>90.909090909090907</v>
      </c>
      <c r="AR123" s="138">
        <v>80</v>
      </c>
      <c r="AS123" s="138">
        <v>100</v>
      </c>
      <c r="AT123" s="138">
        <v>100</v>
      </c>
      <c r="AU123" s="141">
        <v>42.222222222222221</v>
      </c>
      <c r="AV123" s="141">
        <v>29.629629629629626</v>
      </c>
      <c r="AW123" s="141">
        <v>30.555555555555554</v>
      </c>
      <c r="AX123" s="141">
        <v>34.567901234567898</v>
      </c>
      <c r="AY123" s="141">
        <v>23.456790123456791</v>
      </c>
      <c r="AZ123" s="138">
        <v>100</v>
      </c>
      <c r="BA123" s="138">
        <v>100</v>
      </c>
      <c r="BB123" s="138">
        <v>90</v>
      </c>
      <c r="BC123" s="138">
        <v>100</v>
      </c>
      <c r="BD123" s="138">
        <v>100</v>
      </c>
      <c r="BE123" s="138">
        <v>34.444444444444436</v>
      </c>
      <c r="BF123" s="138">
        <v>27.160493827160494</v>
      </c>
      <c r="BG123" s="138">
        <v>52.525252525252526</v>
      </c>
      <c r="BH123" s="138">
        <v>63.63636363636364</v>
      </c>
      <c r="BI123" s="138">
        <v>71.717171717171709</v>
      </c>
      <c r="BJ123" s="138">
        <v>75.757575757575751</v>
      </c>
      <c r="BK123" s="138">
        <v>74.747474747474755</v>
      </c>
    </row>
    <row r="124" spans="2:63">
      <c r="B124" t="s">
        <v>203</v>
      </c>
      <c r="C124" s="133" t="s">
        <v>401</v>
      </c>
      <c r="D124" s="120">
        <v>70</v>
      </c>
      <c r="E124" s="120">
        <v>60</v>
      </c>
      <c r="F124" s="120">
        <v>40</v>
      </c>
      <c r="G124" s="120">
        <v>11.111111111111111</v>
      </c>
      <c r="H124" s="120">
        <v>42.222222222222221</v>
      </c>
      <c r="I124" s="156">
        <v>44.444444444444443</v>
      </c>
      <c r="J124" s="120">
        <v>70</v>
      </c>
      <c r="K124" s="120">
        <v>33.333333333333329</v>
      </c>
      <c r="L124" s="120">
        <v>12.5</v>
      </c>
      <c r="M124" s="120">
        <v>10.969387755102039</v>
      </c>
      <c r="N124" s="120">
        <v>37.777777777777779</v>
      </c>
      <c r="O124" s="120">
        <v>37.777777777777779</v>
      </c>
      <c r="P124" s="156">
        <v>32.222222222222221</v>
      </c>
      <c r="Q124" s="120">
        <v>25</v>
      </c>
      <c r="R124" s="120">
        <v>22.222222222222221</v>
      </c>
      <c r="S124" s="120">
        <v>40</v>
      </c>
      <c r="T124" s="120">
        <v>11.111111111111111</v>
      </c>
      <c r="U124" s="120">
        <v>25</v>
      </c>
      <c r="V124" s="120">
        <v>0</v>
      </c>
      <c r="W124" s="120">
        <v>50</v>
      </c>
      <c r="X124" s="120">
        <v>28.888888888888889</v>
      </c>
      <c r="Y124" s="120">
        <v>31.111111111111107</v>
      </c>
      <c r="Z124" s="120">
        <v>52.777777777777779</v>
      </c>
      <c r="AA124" s="120">
        <v>37.777777777777779</v>
      </c>
      <c r="AB124" s="156">
        <v>35.555555555555557</v>
      </c>
      <c r="AC124" s="120">
        <v>48.095238095238095</v>
      </c>
      <c r="AD124" s="120">
        <v>63.425925925925924</v>
      </c>
      <c r="AE124" s="120">
        <v>15.555555555555554</v>
      </c>
      <c r="AF124" s="120">
        <v>26.111111111111114</v>
      </c>
      <c r="AG124" s="156">
        <v>59.999999999999993</v>
      </c>
      <c r="AH124" s="120">
        <v>28.571428571428569</v>
      </c>
      <c r="AI124" s="120">
        <v>0</v>
      </c>
      <c r="AJ124" s="120">
        <v>0</v>
      </c>
      <c r="AK124" s="120">
        <v>33.333333333333329</v>
      </c>
      <c r="AL124" s="156">
        <v>62.5</v>
      </c>
      <c r="AO124" s="138">
        <f t="shared" si="3"/>
        <v>12.5</v>
      </c>
      <c r="AP124" s="120">
        <v>12.5</v>
      </c>
      <c r="AQ124" s="120">
        <v>12.5</v>
      </c>
      <c r="AR124" s="120">
        <v>12.5</v>
      </c>
      <c r="AS124" s="120">
        <v>0</v>
      </c>
      <c r="AT124" s="120">
        <v>25</v>
      </c>
      <c r="AU124" s="141">
        <v>50.793650793650791</v>
      </c>
      <c r="AV124" s="141">
        <v>51.388888888888893</v>
      </c>
      <c r="AW124" s="141">
        <v>91.666666666666671</v>
      </c>
      <c r="AX124" s="141">
        <v>74.074074074074076</v>
      </c>
      <c r="AY124" s="141">
        <v>49.206349206349209</v>
      </c>
      <c r="AZ124" s="120">
        <v>50</v>
      </c>
      <c r="BA124" s="120">
        <v>28.571428571428569</v>
      </c>
      <c r="BB124" s="120">
        <v>57.142857142857139</v>
      </c>
      <c r="BC124" s="120">
        <v>33.333333333333329</v>
      </c>
      <c r="BD124" s="120">
        <v>71.428571428571431</v>
      </c>
      <c r="BE124" s="120">
        <v>17.777777777777779</v>
      </c>
      <c r="BF124" s="120">
        <v>11.111111111111111</v>
      </c>
      <c r="BG124" s="120">
        <v>32.222222222222221</v>
      </c>
      <c r="BH124" s="120">
        <v>43.333333333333336</v>
      </c>
      <c r="BI124" s="120">
        <v>48.888888888888893</v>
      </c>
      <c r="BJ124" s="120">
        <v>62.222222222222214</v>
      </c>
      <c r="BK124" s="120">
        <v>68.888888888888886</v>
      </c>
    </row>
    <row r="125" spans="2:63">
      <c r="B125" t="s">
        <v>203</v>
      </c>
      <c r="C125" s="133" t="s">
        <v>402</v>
      </c>
      <c r="D125" s="120">
        <v>50</v>
      </c>
      <c r="E125" s="120">
        <v>50</v>
      </c>
      <c r="F125" s="120">
        <v>41.666666666666671</v>
      </c>
      <c r="G125" s="120">
        <v>41.666666666666671</v>
      </c>
      <c r="H125" s="120">
        <v>25.252525252525253</v>
      </c>
      <c r="I125" s="156">
        <v>39.506172839506171</v>
      </c>
      <c r="J125" s="120">
        <v>33.333333333333329</v>
      </c>
      <c r="K125" s="120">
        <v>90.909090909090907</v>
      </c>
      <c r="L125" s="120">
        <v>8.3333333333333321</v>
      </c>
      <c r="M125" s="120">
        <v>58.181818181818187</v>
      </c>
      <c r="N125" s="120">
        <v>33.333333333333329</v>
      </c>
      <c r="O125" s="120">
        <v>44.444444444444443</v>
      </c>
      <c r="P125" s="156">
        <v>24.242424242424239</v>
      </c>
      <c r="Q125" s="120">
        <v>90.909090909090907</v>
      </c>
      <c r="R125" s="120">
        <v>20</v>
      </c>
      <c r="S125" s="120">
        <v>81.818181818181827</v>
      </c>
      <c r="T125" s="120">
        <v>22.222222222222221</v>
      </c>
      <c r="U125" s="120">
        <v>60</v>
      </c>
      <c r="V125" s="120">
        <v>18.181818181818183</v>
      </c>
      <c r="W125" s="120">
        <v>49.494949494949488</v>
      </c>
      <c r="X125" s="120">
        <v>32.323232323232325</v>
      </c>
      <c r="Y125" s="120">
        <v>25.252525252525253</v>
      </c>
      <c r="Z125" s="120">
        <v>42.592592592592588</v>
      </c>
      <c r="AA125" s="120">
        <v>31.313131313131315</v>
      </c>
      <c r="AB125" s="156">
        <v>34.343434343434339</v>
      </c>
      <c r="AC125" s="120">
        <v>54.585858585858588</v>
      </c>
      <c r="AD125" s="120">
        <v>28.804713804713799</v>
      </c>
      <c r="AE125" s="120">
        <v>32.323232323232325</v>
      </c>
      <c r="AF125" s="120">
        <v>25.231481481481481</v>
      </c>
      <c r="AG125" s="156">
        <v>52.160493827160487</v>
      </c>
      <c r="AH125" s="120">
        <v>27.27272727272727</v>
      </c>
      <c r="AI125" s="120">
        <v>18.181818181818183</v>
      </c>
      <c r="AJ125" s="120">
        <v>9.0909090909090917</v>
      </c>
      <c r="AK125" s="120">
        <v>72.727272727272734</v>
      </c>
      <c r="AL125" s="156">
        <v>54.54545454545454</v>
      </c>
      <c r="AO125" s="138">
        <f t="shared" si="3"/>
        <v>58.181818181818187</v>
      </c>
      <c r="AP125" s="120">
        <v>72.727272727272734</v>
      </c>
      <c r="AQ125" s="120">
        <v>63.636363636363633</v>
      </c>
      <c r="AR125" s="120">
        <v>18.181818181818183</v>
      </c>
      <c r="AS125" s="120">
        <v>54.54545454545454</v>
      </c>
      <c r="AT125" s="120">
        <v>81.818181818181827</v>
      </c>
      <c r="AU125" s="141">
        <v>87.037037037037038</v>
      </c>
      <c r="AV125" s="141">
        <v>82.407407407407405</v>
      </c>
      <c r="AW125" s="141">
        <v>42.424242424242422</v>
      </c>
      <c r="AX125" s="141">
        <v>70.370370370370367</v>
      </c>
      <c r="AY125" s="141">
        <v>73.737373737373744</v>
      </c>
      <c r="AZ125" s="120">
        <v>54.54545454545454</v>
      </c>
      <c r="BA125" s="120">
        <v>44.444444444444443</v>
      </c>
      <c r="BB125" s="120">
        <v>66.666666666666657</v>
      </c>
      <c r="BC125" s="120">
        <v>27.27272727272727</v>
      </c>
      <c r="BD125" s="120">
        <v>80</v>
      </c>
      <c r="BE125" s="120">
        <v>12.037037037037038</v>
      </c>
      <c r="BF125" s="120">
        <v>5.5555555555555554</v>
      </c>
      <c r="BG125" s="120">
        <v>35.18518518518519</v>
      </c>
      <c r="BH125" s="120">
        <v>48.148148148148145</v>
      </c>
      <c r="BI125" s="120">
        <v>23.148148148148149</v>
      </c>
      <c r="BJ125" s="120">
        <v>63.888888888888886</v>
      </c>
      <c r="BK125" s="120">
        <v>69.444444444444443</v>
      </c>
    </row>
    <row r="126" spans="2:63">
      <c r="B126" t="s">
        <v>204</v>
      </c>
      <c r="C126" s="133" t="s">
        <v>401</v>
      </c>
      <c r="D126" s="120">
        <v>81.818181818181827</v>
      </c>
      <c r="E126" s="120">
        <v>72.727272727272734</v>
      </c>
      <c r="F126" s="120">
        <v>90.909090909090907</v>
      </c>
      <c r="G126" s="120">
        <v>62.5</v>
      </c>
      <c r="H126" s="120">
        <v>38.383838383838381</v>
      </c>
      <c r="I126" s="156">
        <v>69.696969696969688</v>
      </c>
      <c r="J126" s="120">
        <v>60</v>
      </c>
      <c r="K126" s="120">
        <v>60</v>
      </c>
      <c r="L126" s="120">
        <v>88.888888888888886</v>
      </c>
      <c r="M126" s="120">
        <v>73.222222222222229</v>
      </c>
      <c r="N126" s="120">
        <v>72.222222222222214</v>
      </c>
      <c r="O126" s="120">
        <v>58.888888888888886</v>
      </c>
      <c r="P126" s="156">
        <v>65.555555555555557</v>
      </c>
      <c r="Q126" s="120">
        <v>87.5</v>
      </c>
      <c r="R126" s="120">
        <v>100</v>
      </c>
      <c r="S126" s="120">
        <v>75</v>
      </c>
      <c r="T126" s="120">
        <v>66.666666666666657</v>
      </c>
      <c r="U126" s="120">
        <v>85.714285714285708</v>
      </c>
      <c r="V126" s="120">
        <v>71.428571428571431</v>
      </c>
      <c r="W126" s="120">
        <v>59.595959595959592</v>
      </c>
      <c r="X126" s="120">
        <v>45.454545454545453</v>
      </c>
      <c r="Y126" s="120">
        <v>37.37373737373737</v>
      </c>
      <c r="Z126" s="120">
        <v>33.333333333333329</v>
      </c>
      <c r="AA126" s="120">
        <v>56.56565656565656</v>
      </c>
      <c r="AB126" s="156">
        <v>55.555555555555557</v>
      </c>
      <c r="AC126" s="120">
        <v>100</v>
      </c>
      <c r="AD126" s="120">
        <v>87.125220458553798</v>
      </c>
      <c r="AE126" s="120">
        <v>57.575757575757571</v>
      </c>
      <c r="AF126" s="120">
        <v>40.151515151515149</v>
      </c>
      <c r="AG126" s="156">
        <v>84.175084175084166</v>
      </c>
      <c r="AH126" s="120">
        <v>55.555555555555557</v>
      </c>
      <c r="AI126" s="120">
        <v>25</v>
      </c>
      <c r="AJ126" s="120">
        <v>44.444444444444443</v>
      </c>
      <c r="AK126" s="120">
        <v>75</v>
      </c>
      <c r="AL126" s="156">
        <v>100</v>
      </c>
      <c r="AO126" s="138">
        <f t="shared" si="3"/>
        <v>83.703703703703709</v>
      </c>
      <c r="AP126" s="120">
        <v>90</v>
      </c>
      <c r="AQ126" s="120" t="s">
        <v>114</v>
      </c>
      <c r="AR126" s="120" t="s">
        <v>114</v>
      </c>
      <c r="AS126" s="120">
        <v>83.333333333333343</v>
      </c>
      <c r="AT126" s="120">
        <v>77.777777777777786</v>
      </c>
      <c r="AU126" s="141">
        <v>87.654320987654316</v>
      </c>
      <c r="AV126" s="141">
        <v>87.654320987654316</v>
      </c>
      <c r="AW126" s="141">
        <v>82.539682539682531</v>
      </c>
      <c r="AX126" s="141">
        <v>88.888888888888886</v>
      </c>
      <c r="AY126" s="141">
        <v>88.888888888888886</v>
      </c>
      <c r="AZ126" s="120">
        <v>100</v>
      </c>
      <c r="BA126" s="120">
        <v>100</v>
      </c>
      <c r="BB126" s="120">
        <v>100</v>
      </c>
      <c r="BC126" s="120">
        <v>100</v>
      </c>
      <c r="BD126" s="120">
        <v>100</v>
      </c>
      <c r="BE126" s="120">
        <v>21.212121212121211</v>
      </c>
      <c r="BF126" s="120">
        <v>16.161616161616163</v>
      </c>
      <c r="BG126" s="120">
        <v>64.646464646464651</v>
      </c>
      <c r="BH126" s="120">
        <v>58.585858585858581</v>
      </c>
      <c r="BI126" s="120">
        <v>86.868686868686865</v>
      </c>
      <c r="BJ126" s="120">
        <v>83.838383838383834</v>
      </c>
      <c r="BK126" s="120">
        <v>81.818181818181813</v>
      </c>
    </row>
    <row r="127" spans="2:63">
      <c r="B127" t="s">
        <v>204</v>
      </c>
      <c r="C127" s="133" t="s">
        <v>402</v>
      </c>
      <c r="D127" s="120">
        <v>100</v>
      </c>
      <c r="E127" s="120">
        <v>100</v>
      </c>
      <c r="F127" s="120">
        <v>100</v>
      </c>
      <c r="G127" s="120">
        <v>81.818181818181827</v>
      </c>
      <c r="H127" s="120">
        <v>48.484848484848477</v>
      </c>
      <c r="I127" s="156">
        <v>75.555555555555557</v>
      </c>
      <c r="J127" s="120">
        <v>66.666666666666657</v>
      </c>
      <c r="K127" s="120">
        <v>100</v>
      </c>
      <c r="L127" s="120">
        <v>100</v>
      </c>
      <c r="M127" s="120">
        <v>83.111111111111114</v>
      </c>
      <c r="N127" s="120">
        <v>75</v>
      </c>
      <c r="O127" s="120">
        <v>69.444444444444443</v>
      </c>
      <c r="P127" s="156">
        <v>75.757575757575751</v>
      </c>
      <c r="Q127" s="120">
        <v>91.666666666666657</v>
      </c>
      <c r="R127" s="120">
        <v>91.666666666666657</v>
      </c>
      <c r="S127" s="120">
        <v>100</v>
      </c>
      <c r="T127" s="120">
        <v>90.909090909090907</v>
      </c>
      <c r="U127" s="120">
        <v>91.666666666666657</v>
      </c>
      <c r="V127" s="120">
        <v>58.333333333333336</v>
      </c>
      <c r="W127" s="120">
        <v>64.81481481481481</v>
      </c>
      <c r="X127" s="120">
        <v>56.481481481481474</v>
      </c>
      <c r="Y127" s="120">
        <v>61.111111111111107</v>
      </c>
      <c r="Z127" s="120">
        <v>60.606060606060602</v>
      </c>
      <c r="AA127" s="120">
        <v>71.604938271604937</v>
      </c>
      <c r="AB127" s="156">
        <v>75.757575757575751</v>
      </c>
      <c r="AC127" s="120">
        <v>52.606060606060602</v>
      </c>
      <c r="AD127" s="120">
        <v>76.222222222222229</v>
      </c>
      <c r="AE127" s="120">
        <v>42.424242424242422</v>
      </c>
      <c r="AF127" s="120">
        <v>53.240740740740733</v>
      </c>
      <c r="AG127" s="156">
        <v>86.419753086419746</v>
      </c>
      <c r="AH127" s="120">
        <v>75</v>
      </c>
      <c r="AI127" s="120">
        <v>41.666666666666671</v>
      </c>
      <c r="AJ127" s="120">
        <v>40</v>
      </c>
      <c r="AK127" s="120">
        <v>63.636363636363633</v>
      </c>
      <c r="AL127" s="156">
        <v>91.666666666666657</v>
      </c>
      <c r="AO127" s="138">
        <f t="shared" si="3"/>
        <v>83.111111111111114</v>
      </c>
      <c r="AP127" s="120">
        <v>100</v>
      </c>
      <c r="AQ127" s="120">
        <v>60</v>
      </c>
      <c r="AR127" s="120">
        <v>55.555555555555557</v>
      </c>
      <c r="AS127" s="120">
        <v>100</v>
      </c>
      <c r="AT127" s="120">
        <v>100</v>
      </c>
      <c r="AU127" s="141">
        <v>23.333333333333332</v>
      </c>
      <c r="AV127" s="141">
        <v>28.888888888888889</v>
      </c>
      <c r="AW127" s="141">
        <v>19.999999999999996</v>
      </c>
      <c r="AX127" s="141">
        <v>26.666666666666664</v>
      </c>
      <c r="AY127" s="141">
        <v>19.999999999999996</v>
      </c>
      <c r="AZ127" s="120">
        <v>66.666666666666657</v>
      </c>
      <c r="BA127" s="120">
        <v>30</v>
      </c>
      <c r="BB127" s="120">
        <v>30</v>
      </c>
      <c r="BC127" s="120">
        <v>54.54545454545454</v>
      </c>
      <c r="BD127" s="120">
        <v>81.818181818181827</v>
      </c>
      <c r="BE127" s="120">
        <v>36.111111111111107</v>
      </c>
      <c r="BF127" s="120">
        <v>27.777777777777779</v>
      </c>
      <c r="BG127" s="120">
        <v>71.296296296296291</v>
      </c>
      <c r="BH127" s="120">
        <v>77.777777777777771</v>
      </c>
      <c r="BI127" s="120">
        <v>87.962962962962948</v>
      </c>
      <c r="BJ127" s="120">
        <v>88.888888888888886</v>
      </c>
      <c r="BK127" s="120">
        <v>82.407407407407405</v>
      </c>
    </row>
    <row r="128" spans="2:63">
      <c r="B128" t="s">
        <v>205</v>
      </c>
      <c r="C128" s="133" t="s">
        <v>401</v>
      </c>
      <c r="D128" s="120">
        <v>100</v>
      </c>
      <c r="E128" s="120">
        <v>85.714285714285708</v>
      </c>
      <c r="F128" s="120">
        <v>16.666666666666664</v>
      </c>
      <c r="G128" s="120">
        <v>14.285714285714285</v>
      </c>
      <c r="H128" s="120">
        <v>65.277777777777771</v>
      </c>
      <c r="I128" s="156">
        <v>51.388888888888886</v>
      </c>
      <c r="J128" s="120">
        <v>14.285714285714285</v>
      </c>
      <c r="K128" s="120" t="s">
        <v>114</v>
      </c>
      <c r="L128" s="120">
        <v>80</v>
      </c>
      <c r="M128" s="120">
        <v>37.142857142857146</v>
      </c>
      <c r="N128" s="120">
        <v>89.999999999999986</v>
      </c>
      <c r="O128" s="120">
        <v>62.962962962962962</v>
      </c>
      <c r="P128" s="156">
        <v>51.851851851851855</v>
      </c>
      <c r="Q128" s="120">
        <v>100</v>
      </c>
      <c r="R128" s="120">
        <v>100</v>
      </c>
      <c r="S128" s="120">
        <v>100</v>
      </c>
      <c r="T128" s="120">
        <v>0</v>
      </c>
      <c r="U128" s="120">
        <v>40</v>
      </c>
      <c r="V128" s="120">
        <v>0</v>
      </c>
      <c r="W128" s="120">
        <v>93.827160493827165</v>
      </c>
      <c r="X128" s="120">
        <v>80.555555555555557</v>
      </c>
      <c r="Y128" s="120">
        <v>85.714285714285708</v>
      </c>
      <c r="Z128" s="120">
        <v>87.654320987654316</v>
      </c>
      <c r="AA128" s="120">
        <v>100</v>
      </c>
      <c r="AB128" s="156">
        <v>87.5</v>
      </c>
      <c r="AC128" s="120">
        <v>88.571428571428569</v>
      </c>
      <c r="AD128" s="120">
        <v>85.111111111111114</v>
      </c>
      <c r="AE128" s="120">
        <v>92.592592592592595</v>
      </c>
      <c r="AF128" s="120">
        <v>64.267676767676761</v>
      </c>
      <c r="AG128" s="156">
        <v>90.881032547699206</v>
      </c>
      <c r="AH128" s="120">
        <v>83.333333333333343</v>
      </c>
      <c r="AI128" s="120">
        <v>66.666666666666657</v>
      </c>
      <c r="AJ128" s="120">
        <v>83.333333333333343</v>
      </c>
      <c r="AK128" s="120">
        <v>83.333333333333343</v>
      </c>
      <c r="AL128" s="156">
        <v>80</v>
      </c>
      <c r="AO128" s="138">
        <f t="shared" si="3"/>
        <v>32</v>
      </c>
      <c r="AP128" s="120">
        <v>0</v>
      </c>
      <c r="AQ128" s="120">
        <v>20</v>
      </c>
      <c r="AR128" s="120">
        <v>20</v>
      </c>
      <c r="AS128" s="120">
        <v>100</v>
      </c>
      <c r="AT128" s="120">
        <v>20</v>
      </c>
      <c r="AU128" s="141">
        <v>79.629629629629619</v>
      </c>
      <c r="AV128" s="141">
        <v>88.888888888888886</v>
      </c>
      <c r="AW128" s="141">
        <v>92.592592592592595</v>
      </c>
      <c r="AX128" s="141">
        <v>100</v>
      </c>
      <c r="AY128" s="141">
        <v>64.444444444444443</v>
      </c>
      <c r="AZ128" s="120">
        <v>80</v>
      </c>
      <c r="BA128" s="120" t="s">
        <v>114</v>
      </c>
      <c r="BB128" s="120" t="s">
        <v>114</v>
      </c>
      <c r="BC128" s="120">
        <v>100</v>
      </c>
      <c r="BD128" s="120">
        <v>85.714285714285708</v>
      </c>
      <c r="BE128" s="120">
        <v>55.555555555555557</v>
      </c>
      <c r="BF128" s="120">
        <v>44.444444444444443</v>
      </c>
      <c r="BG128" s="120">
        <v>95.959595959595958</v>
      </c>
      <c r="BH128" s="120">
        <v>61.111111111111107</v>
      </c>
      <c r="BI128" s="120">
        <v>98.148148148148152</v>
      </c>
      <c r="BJ128" s="120">
        <v>93.939393939393938</v>
      </c>
      <c r="BK128" s="120">
        <v>80.555555555555557</v>
      </c>
    </row>
    <row r="129" spans="2:63">
      <c r="B129" t="s">
        <v>205</v>
      </c>
      <c r="C129" s="133" t="s">
        <v>402</v>
      </c>
      <c r="D129" s="120">
        <v>100</v>
      </c>
      <c r="E129" s="120">
        <v>85.714285714285708</v>
      </c>
      <c r="F129" s="120">
        <v>42.857142857142854</v>
      </c>
      <c r="G129" s="120">
        <v>50</v>
      </c>
      <c r="H129" s="120">
        <v>42.063492063492063</v>
      </c>
      <c r="I129" s="156">
        <v>32.539682539682538</v>
      </c>
      <c r="J129" s="120">
        <v>35.714285714285715</v>
      </c>
      <c r="K129" s="120">
        <v>42.857142857142854</v>
      </c>
      <c r="L129" s="120">
        <v>28.571428571428569</v>
      </c>
      <c r="M129" s="120">
        <v>74.285714285714292</v>
      </c>
      <c r="N129" s="120">
        <v>41.269841269841272</v>
      </c>
      <c r="O129" s="120">
        <v>38.888888888888886</v>
      </c>
      <c r="P129" s="156">
        <v>26.984126984126981</v>
      </c>
      <c r="Q129" s="120">
        <v>100</v>
      </c>
      <c r="R129" s="120">
        <v>78.571428571428569</v>
      </c>
      <c r="S129" s="120">
        <v>50</v>
      </c>
      <c r="T129" s="120">
        <v>28.571428571428569</v>
      </c>
      <c r="U129" s="120">
        <v>69.230769230769226</v>
      </c>
      <c r="V129" s="120">
        <v>42.857142857142854</v>
      </c>
      <c r="W129" s="120">
        <v>59.523809523809518</v>
      </c>
      <c r="X129" s="120">
        <v>31.746031746031747</v>
      </c>
      <c r="Y129" s="120">
        <v>53.17460317460317</v>
      </c>
      <c r="Z129" s="120">
        <v>85.714285714285708</v>
      </c>
      <c r="AA129" s="120">
        <v>96.031746031746025</v>
      </c>
      <c r="AB129" s="156">
        <v>30.952380952380949</v>
      </c>
      <c r="AC129" s="120">
        <v>80</v>
      </c>
      <c r="AD129" s="120">
        <v>82.69841269841271</v>
      </c>
      <c r="AE129" s="120">
        <v>34.920634920634924</v>
      </c>
      <c r="AF129" s="120">
        <v>55.753968253968253</v>
      </c>
      <c r="AG129" s="156">
        <v>73.280423280423278</v>
      </c>
      <c r="AH129" s="120">
        <v>57.142857142857139</v>
      </c>
      <c r="AI129" s="120">
        <v>50</v>
      </c>
      <c r="AJ129" s="120">
        <v>61.53846153846154</v>
      </c>
      <c r="AK129" s="120">
        <v>50</v>
      </c>
      <c r="AL129" s="156">
        <v>64.285714285714292</v>
      </c>
      <c r="AO129" s="138">
        <f t="shared" si="3"/>
        <v>74.285714285714292</v>
      </c>
      <c r="AP129" s="120">
        <v>100</v>
      </c>
      <c r="AQ129" s="120">
        <v>92.857142857142861</v>
      </c>
      <c r="AR129" s="120">
        <v>71.428571428571431</v>
      </c>
      <c r="AS129" s="120">
        <v>100</v>
      </c>
      <c r="AT129" s="120">
        <v>7.1428571428571423</v>
      </c>
      <c r="AU129" s="141">
        <v>28.571428571428573</v>
      </c>
      <c r="AV129" s="141">
        <v>18.253968253968253</v>
      </c>
      <c r="AW129" s="141">
        <v>22.222222222222221</v>
      </c>
      <c r="AX129" s="141">
        <v>10.317460317460318</v>
      </c>
      <c r="AY129" s="141">
        <v>7.1428571428571415</v>
      </c>
      <c r="AZ129" s="120">
        <v>100</v>
      </c>
      <c r="BA129" s="120">
        <v>100</v>
      </c>
      <c r="BB129" s="120">
        <v>78.571428571428569</v>
      </c>
      <c r="BC129" s="120">
        <v>100</v>
      </c>
      <c r="BD129" s="120">
        <v>21.428571428571427</v>
      </c>
      <c r="BE129" s="120">
        <v>53.17460317460317</v>
      </c>
      <c r="BF129" s="120">
        <v>42.063492063492063</v>
      </c>
      <c r="BG129" s="120">
        <v>96.825396825396808</v>
      </c>
      <c r="BH129" s="120">
        <v>30.952380952380949</v>
      </c>
      <c r="BI129" s="120">
        <v>98.412698412698418</v>
      </c>
      <c r="BJ129" s="120">
        <v>88.095238095238102</v>
      </c>
      <c r="BK129" s="120">
        <v>33.333333333333329</v>
      </c>
    </row>
    <row r="130" spans="2:63">
      <c r="B130" t="s">
        <v>206</v>
      </c>
      <c r="C130" s="133" t="s">
        <v>401</v>
      </c>
      <c r="D130" s="120">
        <v>92.307692307692307</v>
      </c>
      <c r="E130" s="120">
        <v>61.53846153846154</v>
      </c>
      <c r="F130" s="120">
        <v>69.230769230769226</v>
      </c>
      <c r="G130" s="120">
        <v>69.230769230769226</v>
      </c>
      <c r="H130" s="120">
        <v>73.504273504273499</v>
      </c>
      <c r="I130" s="156">
        <v>62.962962962962962</v>
      </c>
      <c r="J130" s="120">
        <v>84.615384615384613</v>
      </c>
      <c r="K130" s="120">
        <v>69.230769230769226</v>
      </c>
      <c r="L130" s="120">
        <v>66.666666666666657</v>
      </c>
      <c r="M130" s="120">
        <v>76.556776556776555</v>
      </c>
      <c r="N130" s="120">
        <v>43.589743589743591</v>
      </c>
      <c r="O130" s="120">
        <v>49.572649572649574</v>
      </c>
      <c r="P130" s="156">
        <v>44.444444444444443</v>
      </c>
      <c r="Q130" s="120">
        <v>76.923076923076934</v>
      </c>
      <c r="R130" s="120">
        <v>92.307692307692307</v>
      </c>
      <c r="S130" s="120">
        <v>100</v>
      </c>
      <c r="T130" s="120">
        <v>84.615384615384613</v>
      </c>
      <c r="U130" s="120">
        <v>69.230769230769226</v>
      </c>
      <c r="V130" s="120">
        <v>53.846153846153847</v>
      </c>
      <c r="W130" s="120">
        <v>47.863247863247857</v>
      </c>
      <c r="X130" s="120">
        <v>46.153846153846153</v>
      </c>
      <c r="Y130" s="120">
        <v>41.880341880341881</v>
      </c>
      <c r="Z130" s="120">
        <v>69.230769230769226</v>
      </c>
      <c r="AA130" s="120">
        <v>47.008547008547005</v>
      </c>
      <c r="AB130" s="156">
        <v>48.717948717948723</v>
      </c>
      <c r="AC130" s="120">
        <v>63.974358974358985</v>
      </c>
      <c r="AD130" s="120">
        <v>75.327635327635335</v>
      </c>
      <c r="AE130" s="120">
        <v>47.863247863247857</v>
      </c>
      <c r="AF130" s="120">
        <v>36.752136752136757</v>
      </c>
      <c r="AG130" s="156">
        <v>69.800569800569789</v>
      </c>
      <c r="AH130" s="120">
        <v>53.846153846153847</v>
      </c>
      <c r="AI130" s="120">
        <v>46.153846153846153</v>
      </c>
      <c r="AJ130" s="120">
        <v>38.461538461538467</v>
      </c>
      <c r="AK130" s="120">
        <v>36.363636363636367</v>
      </c>
      <c r="AL130" s="156">
        <v>66.666666666666657</v>
      </c>
      <c r="AO130" s="138">
        <f t="shared" si="3"/>
        <v>76.410256410256395</v>
      </c>
      <c r="AP130" s="120">
        <v>92.307692307692307</v>
      </c>
      <c r="AQ130" s="120">
        <v>76.923076923076934</v>
      </c>
      <c r="AR130" s="120">
        <v>66.666666666666657</v>
      </c>
      <c r="AS130" s="120">
        <v>69.230769230769226</v>
      </c>
      <c r="AT130" s="120">
        <v>76.923076923076934</v>
      </c>
      <c r="AU130" s="141">
        <v>64.102564102564102</v>
      </c>
      <c r="AV130" s="141">
        <v>84.259259259259267</v>
      </c>
      <c r="AW130" s="141">
        <v>85.470085470085479</v>
      </c>
      <c r="AX130" s="141">
        <v>67.592592592592595</v>
      </c>
      <c r="AY130" s="141">
        <v>75.213675213675216</v>
      </c>
      <c r="AZ130" s="120">
        <v>76.923076923076934</v>
      </c>
      <c r="BA130" s="120">
        <v>61.53846153846154</v>
      </c>
      <c r="BB130" s="120">
        <v>46.153846153846153</v>
      </c>
      <c r="BC130" s="120">
        <v>58.333333333333336</v>
      </c>
      <c r="BD130" s="120">
        <v>76.923076923076934</v>
      </c>
      <c r="BE130" s="120">
        <v>35.042735042735046</v>
      </c>
      <c r="BF130" s="120">
        <v>27.350427350427353</v>
      </c>
      <c r="BG130" s="120">
        <v>35.042735042735046</v>
      </c>
      <c r="BH130" s="120">
        <v>49.572649572649574</v>
      </c>
      <c r="BI130" s="120">
        <v>71.794871794871796</v>
      </c>
      <c r="BJ130" s="120">
        <v>70.940170940170944</v>
      </c>
      <c r="BK130" s="120">
        <v>66.666666666666657</v>
      </c>
    </row>
    <row r="131" spans="2:63">
      <c r="B131" t="s">
        <v>206</v>
      </c>
      <c r="C131" s="133" t="s">
        <v>402</v>
      </c>
      <c r="D131" s="120">
        <v>100</v>
      </c>
      <c r="E131" s="120">
        <v>100</v>
      </c>
      <c r="F131" s="120">
        <v>100</v>
      </c>
      <c r="G131" s="120">
        <v>100</v>
      </c>
      <c r="H131" s="120">
        <v>67.521367521367509</v>
      </c>
      <c r="I131" s="156">
        <v>73.148148148148138</v>
      </c>
      <c r="J131" s="120">
        <v>92.307692307692307</v>
      </c>
      <c r="K131" s="120">
        <v>92.307692307692307</v>
      </c>
      <c r="L131" s="120">
        <v>91.666666666666657</v>
      </c>
      <c r="M131" s="120">
        <v>85.090909090909093</v>
      </c>
      <c r="N131" s="120">
        <v>64.102564102564102</v>
      </c>
      <c r="O131" s="120">
        <v>64.102564102564102</v>
      </c>
      <c r="P131" s="156">
        <v>61.538461538461533</v>
      </c>
      <c r="Q131" s="120">
        <v>91.666666666666657</v>
      </c>
      <c r="R131" s="120">
        <v>83.333333333333343</v>
      </c>
      <c r="S131" s="120">
        <v>81.818181818181827</v>
      </c>
      <c r="T131" s="120">
        <v>75</v>
      </c>
      <c r="U131" s="120">
        <v>90.909090909090907</v>
      </c>
      <c r="V131" s="120">
        <v>40</v>
      </c>
      <c r="W131" s="120">
        <v>71.794871794871796</v>
      </c>
      <c r="X131" s="120">
        <v>49.572649572649574</v>
      </c>
      <c r="Y131" s="120">
        <v>47.008547008547005</v>
      </c>
      <c r="Z131" s="120">
        <v>75.925925925925924</v>
      </c>
      <c r="AA131" s="120">
        <v>44.444444444444443</v>
      </c>
      <c r="AB131" s="156">
        <v>36.36363636363636</v>
      </c>
      <c r="AC131" s="120">
        <v>85.060606060606062</v>
      </c>
      <c r="AD131" s="120">
        <v>73.333333333333343</v>
      </c>
      <c r="AE131" s="120">
        <v>43.518518518518519</v>
      </c>
      <c r="AF131" s="120">
        <v>40.046296296296298</v>
      </c>
      <c r="AG131" s="156">
        <v>68.993352326685653</v>
      </c>
      <c r="AH131" s="120">
        <v>88.888888888888886</v>
      </c>
      <c r="AI131" s="120">
        <v>70</v>
      </c>
      <c r="AJ131" s="120">
        <v>30</v>
      </c>
      <c r="AK131" s="120">
        <v>90.909090909090907</v>
      </c>
      <c r="AL131" s="156">
        <v>100</v>
      </c>
      <c r="AO131" s="138">
        <f t="shared" si="3"/>
        <v>85.090909090909093</v>
      </c>
      <c r="AP131" s="120">
        <v>90.909090909090907</v>
      </c>
      <c r="AQ131" s="120">
        <v>81.818181818181827</v>
      </c>
      <c r="AR131" s="120">
        <v>80</v>
      </c>
      <c r="AS131" s="120">
        <v>81.818181818181827</v>
      </c>
      <c r="AT131" s="120">
        <v>90.909090909090907</v>
      </c>
      <c r="AU131" s="141">
        <v>43.518518518518519</v>
      </c>
      <c r="AV131" s="141">
        <v>19.444444444444443</v>
      </c>
      <c r="AW131" s="141">
        <v>25.925925925925927</v>
      </c>
      <c r="AX131" s="141">
        <v>25.925925925925927</v>
      </c>
      <c r="AY131" s="141">
        <v>18.518518518518515</v>
      </c>
      <c r="AZ131" s="120">
        <v>91.666666666666657</v>
      </c>
      <c r="BA131" s="120">
        <v>70</v>
      </c>
      <c r="BB131" s="120">
        <v>81.818181818181827</v>
      </c>
      <c r="BC131" s="120">
        <v>81.818181818181827</v>
      </c>
      <c r="BD131" s="120">
        <v>100</v>
      </c>
      <c r="BE131" s="120">
        <v>35.18518518518519</v>
      </c>
      <c r="BF131" s="120">
        <v>28.703703703703706</v>
      </c>
      <c r="BG131" s="120">
        <v>45.370370370370367</v>
      </c>
      <c r="BH131" s="120">
        <v>50.925925925925924</v>
      </c>
      <c r="BI131" s="120">
        <v>80.341880341880326</v>
      </c>
      <c r="BJ131" s="120">
        <v>57.407407407407412</v>
      </c>
      <c r="BK131" s="120">
        <v>69.230769230769226</v>
      </c>
    </row>
    <row r="132" spans="2:63">
      <c r="B132" t="s">
        <v>207</v>
      </c>
      <c r="C132" s="133" t="s">
        <v>401</v>
      </c>
      <c r="D132" s="120">
        <v>85.714285714285708</v>
      </c>
      <c r="E132" s="120">
        <v>28.571428571428569</v>
      </c>
      <c r="F132" s="120">
        <v>46.153846153846153</v>
      </c>
      <c r="G132" s="120">
        <v>14.285714285714285</v>
      </c>
      <c r="H132" s="120">
        <v>44.444444444444443</v>
      </c>
      <c r="I132" s="156">
        <v>64.285714285714278</v>
      </c>
      <c r="J132" s="120">
        <v>50</v>
      </c>
      <c r="K132" s="120">
        <v>7.6923076923076925</v>
      </c>
      <c r="L132" s="120">
        <v>28.571428571428569</v>
      </c>
      <c r="M132" s="120">
        <v>20.408163265306118</v>
      </c>
      <c r="N132" s="120">
        <v>49.206349206349209</v>
      </c>
      <c r="O132" s="120">
        <v>49.206349206349209</v>
      </c>
      <c r="P132" s="156">
        <v>40.476190476190482</v>
      </c>
      <c r="Q132" s="120">
        <v>46.153846153846153</v>
      </c>
      <c r="R132" s="120">
        <v>92.307692307692307</v>
      </c>
      <c r="S132" s="120">
        <v>35.714285714285715</v>
      </c>
      <c r="T132" s="120">
        <v>21.428571428571427</v>
      </c>
      <c r="U132" s="120">
        <v>35.714285714285715</v>
      </c>
      <c r="V132" s="120">
        <v>21.428571428571427</v>
      </c>
      <c r="W132" s="120">
        <v>52.38095238095238</v>
      </c>
      <c r="X132" s="120">
        <v>30.158730158730158</v>
      </c>
      <c r="Y132" s="120">
        <v>26.984126984126981</v>
      </c>
      <c r="Z132" s="120">
        <v>64.285714285714278</v>
      </c>
      <c r="AA132" s="120">
        <v>61.111111111111107</v>
      </c>
      <c r="AB132" s="156">
        <v>36.507936507936506</v>
      </c>
      <c r="AC132" s="120">
        <v>81.428571428571416</v>
      </c>
      <c r="AD132" s="120">
        <v>78.253968253968267</v>
      </c>
      <c r="AE132" s="120">
        <v>22.222222222222221</v>
      </c>
      <c r="AF132" s="120">
        <v>31.150793650793648</v>
      </c>
      <c r="AG132" s="156">
        <v>58.994708994708994</v>
      </c>
      <c r="AH132" s="120">
        <v>42.857142857142854</v>
      </c>
      <c r="AI132" s="120">
        <v>28.571428571428569</v>
      </c>
      <c r="AJ132" s="120">
        <v>35.714285714285715</v>
      </c>
      <c r="AK132" s="120">
        <v>7.1428571428571423</v>
      </c>
      <c r="AL132" s="156">
        <v>21.428571428571427</v>
      </c>
      <c r="AO132" s="138">
        <f t="shared" si="3"/>
        <v>22.857142857142854</v>
      </c>
      <c r="AP132" s="120">
        <v>21.428571428571427</v>
      </c>
      <c r="AQ132" s="120">
        <v>7.1428571428571423</v>
      </c>
      <c r="AR132" s="120">
        <v>14.285714285714285</v>
      </c>
      <c r="AS132" s="120">
        <v>28.571428571428569</v>
      </c>
      <c r="AT132" s="120">
        <v>42.857142857142854</v>
      </c>
      <c r="AU132" s="141">
        <v>67.460317460317469</v>
      </c>
      <c r="AV132" s="141">
        <v>90.476190476190482</v>
      </c>
      <c r="AW132" s="141">
        <v>76.984126984126988</v>
      </c>
      <c r="AX132" s="141">
        <v>84.920634920634924</v>
      </c>
      <c r="AY132" s="141">
        <v>71.428571428571416</v>
      </c>
      <c r="AZ132" s="120">
        <v>85.714285714285708</v>
      </c>
      <c r="BA132" s="120">
        <v>78.571428571428569</v>
      </c>
      <c r="BB132" s="120">
        <v>71.428571428571431</v>
      </c>
      <c r="BC132" s="120">
        <v>78.571428571428569</v>
      </c>
      <c r="BD132" s="120">
        <v>92.857142857142861</v>
      </c>
      <c r="BE132" s="120">
        <v>25.396825396825395</v>
      </c>
      <c r="BF132" s="120">
        <v>19.047619047619047</v>
      </c>
      <c r="BG132" s="120">
        <v>53.968253968253961</v>
      </c>
      <c r="BH132" s="120">
        <v>26.19047619047619</v>
      </c>
      <c r="BI132" s="120">
        <v>76.984126984126988</v>
      </c>
      <c r="BJ132" s="120">
        <v>59.523809523809518</v>
      </c>
      <c r="BK132" s="120">
        <v>40.476190476190482</v>
      </c>
    </row>
    <row r="133" spans="2:63">
      <c r="B133" t="s">
        <v>207</v>
      </c>
      <c r="C133" s="133" t="s">
        <v>402</v>
      </c>
      <c r="D133" s="120">
        <v>87.5</v>
      </c>
      <c r="E133" s="120">
        <v>75</v>
      </c>
      <c r="F133" s="120">
        <v>75</v>
      </c>
      <c r="G133" s="120">
        <v>62.5</v>
      </c>
      <c r="H133" s="120">
        <v>48.611111111111107</v>
      </c>
      <c r="I133" s="156">
        <v>60</v>
      </c>
      <c r="J133" s="120">
        <v>33.333333333333329</v>
      </c>
      <c r="K133" s="120">
        <v>68.75</v>
      </c>
      <c r="L133" s="120">
        <v>68.75</v>
      </c>
      <c r="M133" s="120">
        <v>79</v>
      </c>
      <c r="N133" s="120">
        <v>48.611111111111107</v>
      </c>
      <c r="O133" s="120">
        <v>53.472222222222221</v>
      </c>
      <c r="P133" s="156">
        <v>57.777777777777779</v>
      </c>
      <c r="Q133" s="120">
        <v>93.75</v>
      </c>
      <c r="R133" s="120">
        <v>93.75</v>
      </c>
      <c r="S133" s="120">
        <v>87.5</v>
      </c>
      <c r="T133" s="120">
        <v>60</v>
      </c>
      <c r="U133" s="120">
        <v>81.25</v>
      </c>
      <c r="V133" s="120">
        <v>33.333333333333329</v>
      </c>
      <c r="W133" s="120">
        <v>72.916666666666657</v>
      </c>
      <c r="X133" s="120">
        <v>44.444444444444443</v>
      </c>
      <c r="Y133" s="120">
        <v>45.138888888888886</v>
      </c>
      <c r="Z133" s="120">
        <v>67.407407407407405</v>
      </c>
      <c r="AA133" s="120">
        <v>85.185185185185176</v>
      </c>
      <c r="AB133" s="156">
        <v>65.079365079365076</v>
      </c>
      <c r="AC133" s="120">
        <v>77.464285714285708</v>
      </c>
      <c r="AD133" s="120">
        <v>60.481481481481488</v>
      </c>
      <c r="AE133" s="120">
        <v>28.819444444444443</v>
      </c>
      <c r="AF133" s="120">
        <v>56.018518518518519</v>
      </c>
      <c r="AG133" s="156">
        <v>79.382716049382722</v>
      </c>
      <c r="AH133" s="120">
        <v>78.571428571428569</v>
      </c>
      <c r="AI133" s="120">
        <v>40</v>
      </c>
      <c r="AJ133" s="120">
        <v>33.333333333333329</v>
      </c>
      <c r="AK133" s="120">
        <v>50</v>
      </c>
      <c r="AL133" s="156">
        <v>43.75</v>
      </c>
      <c r="AO133" s="138">
        <f t="shared" si="3"/>
        <v>79</v>
      </c>
      <c r="AP133" s="120">
        <v>93.75</v>
      </c>
      <c r="AQ133" s="120">
        <v>46.666666666666664</v>
      </c>
      <c r="AR133" s="120">
        <v>81.25</v>
      </c>
      <c r="AS133" s="120">
        <v>73.333333333333329</v>
      </c>
      <c r="AT133" s="120">
        <v>100</v>
      </c>
      <c r="AU133" s="141">
        <v>36.111111111111107</v>
      </c>
      <c r="AV133" s="141">
        <v>47.407407407407405</v>
      </c>
      <c r="AW133" s="141">
        <v>35.555555555555557</v>
      </c>
      <c r="AX133" s="141">
        <v>34.074074074074069</v>
      </c>
      <c r="AY133" s="141">
        <v>44.444444444444443</v>
      </c>
      <c r="AZ133" s="120">
        <v>87.5</v>
      </c>
      <c r="BA133" s="120">
        <v>78.571428571428569</v>
      </c>
      <c r="BB133" s="120">
        <v>80</v>
      </c>
      <c r="BC133" s="120">
        <v>60</v>
      </c>
      <c r="BD133" s="120">
        <v>81.25</v>
      </c>
      <c r="BE133" s="120">
        <v>50</v>
      </c>
      <c r="BF133" s="120">
        <v>46.296296296296298</v>
      </c>
      <c r="BG133" s="120">
        <v>72.962962962962962</v>
      </c>
      <c r="BH133" s="120">
        <v>54.814814814814817</v>
      </c>
      <c r="BI133" s="120">
        <v>87.407407407407405</v>
      </c>
      <c r="BJ133" s="120">
        <v>85.185185185185176</v>
      </c>
      <c r="BK133" s="120">
        <v>65.555555555555557</v>
      </c>
    </row>
    <row r="134" spans="2:63">
      <c r="B134" t="s">
        <v>208</v>
      </c>
      <c r="C134" s="133" t="s">
        <v>401</v>
      </c>
      <c r="D134" s="120">
        <v>100</v>
      </c>
      <c r="E134" s="120">
        <v>66.666666666666657</v>
      </c>
      <c r="F134" s="120">
        <v>71.428571428571431</v>
      </c>
      <c r="G134" s="120">
        <v>20</v>
      </c>
      <c r="H134" s="120">
        <v>78.703703703703709</v>
      </c>
      <c r="I134" s="156">
        <v>84.92063492063491</v>
      </c>
      <c r="J134" s="120">
        <v>8.3333333333333321</v>
      </c>
      <c r="K134" s="120">
        <v>66.666666666666657</v>
      </c>
      <c r="L134" s="120">
        <v>63.636363636363633</v>
      </c>
      <c r="M134" s="120">
        <v>53.106575963718832</v>
      </c>
      <c r="N134" s="120">
        <v>59.523809523809518</v>
      </c>
      <c r="O134" s="120">
        <v>57.936507936507937</v>
      </c>
      <c r="P134" s="156">
        <v>58.730158730158728</v>
      </c>
      <c r="Q134" s="120">
        <v>64.285714285714292</v>
      </c>
      <c r="R134" s="120">
        <v>100</v>
      </c>
      <c r="S134" s="120">
        <v>100</v>
      </c>
      <c r="T134" s="120">
        <v>0</v>
      </c>
      <c r="U134" s="120">
        <v>72.727272727272734</v>
      </c>
      <c r="V134" s="120">
        <v>25</v>
      </c>
      <c r="W134" s="120">
        <v>69.047619047619051</v>
      </c>
      <c r="X134" s="120">
        <v>75.396825396825392</v>
      </c>
      <c r="Y134" s="120">
        <v>61.904761904761898</v>
      </c>
      <c r="Z134" s="120">
        <v>73.015873015873012</v>
      </c>
      <c r="AA134" s="120">
        <v>80.158730158730151</v>
      </c>
      <c r="AB134" s="156">
        <v>4.2735042735042725</v>
      </c>
      <c r="AC134" s="120">
        <v>49.666666666666671</v>
      </c>
      <c r="AD134" s="120">
        <v>65.277777777777771</v>
      </c>
      <c r="AE134" s="120">
        <v>86.50793650793652</v>
      </c>
      <c r="AF134" s="120">
        <v>46.441290191290186</v>
      </c>
      <c r="AG134" s="156">
        <v>77.248677248677254</v>
      </c>
      <c r="AH134" s="120">
        <v>66.666666666666657</v>
      </c>
      <c r="AI134" s="120">
        <v>12.5</v>
      </c>
      <c r="AJ134" s="120">
        <v>12.5</v>
      </c>
      <c r="AK134" s="120">
        <v>22.222222222222221</v>
      </c>
      <c r="AL134" s="156">
        <v>60</v>
      </c>
      <c r="AO134" s="138">
        <f t="shared" si="3"/>
        <v>50.349206349206348</v>
      </c>
      <c r="AP134" s="120">
        <v>50</v>
      </c>
      <c r="AQ134" s="120">
        <v>20</v>
      </c>
      <c r="AR134" s="120">
        <v>22.222222222222221</v>
      </c>
      <c r="AS134" s="120">
        <v>66.666666666666657</v>
      </c>
      <c r="AT134" s="120">
        <v>92.857142857142861</v>
      </c>
      <c r="AU134" s="141">
        <v>59.595959595959592</v>
      </c>
      <c r="AV134" s="141">
        <v>55.555555555555557</v>
      </c>
      <c r="AW134" s="141">
        <v>70.833333333333329</v>
      </c>
      <c r="AX134" s="141">
        <v>70.707070707070699</v>
      </c>
      <c r="AY134" s="141">
        <v>69.696969696969703</v>
      </c>
      <c r="AZ134" s="120">
        <v>40</v>
      </c>
      <c r="BA134" s="120">
        <v>33.333333333333329</v>
      </c>
      <c r="BB134" s="120">
        <v>33.333333333333329</v>
      </c>
      <c r="BC134" s="120">
        <v>58.333333333333336</v>
      </c>
      <c r="BD134" s="120">
        <v>83.333333333333343</v>
      </c>
      <c r="BE134" s="120">
        <v>82.539682539682545</v>
      </c>
      <c r="BF134" s="120">
        <v>4.6296296296296306</v>
      </c>
      <c r="BG134" s="120">
        <v>96.031746031746025</v>
      </c>
      <c r="BH134" s="120">
        <v>2.5641025641025648</v>
      </c>
      <c r="BI134" s="120">
        <v>69.841269841269835</v>
      </c>
      <c r="BJ134" s="120">
        <v>80.952380952380963</v>
      </c>
      <c r="BK134" s="120">
        <v>80.952380952380963</v>
      </c>
    </row>
    <row r="135" spans="2:63">
      <c r="B135" t="s">
        <v>208</v>
      </c>
      <c r="C135" s="133" t="s">
        <v>402</v>
      </c>
      <c r="D135" s="120">
        <v>73.333333333333329</v>
      </c>
      <c r="E135" s="120">
        <v>86.666666666666671</v>
      </c>
      <c r="F135" s="120">
        <v>80</v>
      </c>
      <c r="G135" s="120">
        <v>86.666666666666671</v>
      </c>
      <c r="H135" s="120">
        <v>60</v>
      </c>
      <c r="I135" s="156">
        <v>64.444444444444443</v>
      </c>
      <c r="J135" s="120">
        <v>73.333333333333329</v>
      </c>
      <c r="K135" s="120">
        <v>86.666666666666671</v>
      </c>
      <c r="L135" s="120">
        <v>86.666666666666671</v>
      </c>
      <c r="M135" s="120">
        <v>77.333333333333343</v>
      </c>
      <c r="N135" s="120">
        <v>52.592592592592588</v>
      </c>
      <c r="O135" s="120">
        <v>52.592592592592588</v>
      </c>
      <c r="P135" s="156">
        <v>51.851851851851855</v>
      </c>
      <c r="Q135" s="120">
        <v>93.333333333333329</v>
      </c>
      <c r="R135" s="120">
        <v>92.307692307692307</v>
      </c>
      <c r="S135" s="120">
        <v>73.333333333333329</v>
      </c>
      <c r="T135" s="120">
        <v>40</v>
      </c>
      <c r="U135" s="120">
        <v>73.333333333333329</v>
      </c>
      <c r="V135" s="120">
        <v>53.333333333333336</v>
      </c>
      <c r="W135" s="120">
        <v>62.962962962962962</v>
      </c>
      <c r="X135" s="120">
        <v>60</v>
      </c>
      <c r="Y135" s="120">
        <v>56.296296296296291</v>
      </c>
      <c r="Z135" s="120">
        <v>87.407407407407405</v>
      </c>
      <c r="AA135" s="120">
        <v>86.666666666666671</v>
      </c>
      <c r="AB135" s="156">
        <v>42.857142857142854</v>
      </c>
      <c r="AC135" s="120">
        <v>72.095238095238102</v>
      </c>
      <c r="AD135" s="120">
        <v>50.222222222222221</v>
      </c>
      <c r="AE135" s="120">
        <v>77.037037037037038</v>
      </c>
      <c r="AF135" s="120">
        <v>55.56878306878307</v>
      </c>
      <c r="AG135" s="156">
        <v>87.407407407407405</v>
      </c>
      <c r="AH135" s="120">
        <v>100</v>
      </c>
      <c r="AI135" s="120">
        <v>73.333333333333329</v>
      </c>
      <c r="AJ135" s="120">
        <v>60</v>
      </c>
      <c r="AK135" s="120">
        <v>80</v>
      </c>
      <c r="AL135" s="156">
        <v>73.333333333333329</v>
      </c>
      <c r="AO135" s="138">
        <f t="shared" si="3"/>
        <v>77.333333333333343</v>
      </c>
      <c r="AP135" s="120">
        <v>100</v>
      </c>
      <c r="AQ135" s="120">
        <v>60</v>
      </c>
      <c r="AR135" s="120">
        <v>53.333333333333336</v>
      </c>
      <c r="AS135" s="120">
        <v>73.333333333333329</v>
      </c>
      <c r="AT135" s="120">
        <v>100</v>
      </c>
      <c r="AU135" s="141">
        <v>57.777777777777779</v>
      </c>
      <c r="AV135" s="141">
        <v>64.444444444444443</v>
      </c>
      <c r="AW135" s="141">
        <v>45.185185185185183</v>
      </c>
      <c r="AX135" s="141">
        <v>44.444444444444443</v>
      </c>
      <c r="AY135" s="141">
        <v>37.037037037037031</v>
      </c>
      <c r="AZ135" s="120">
        <v>57.142857142857139</v>
      </c>
      <c r="BA135" s="120">
        <v>50</v>
      </c>
      <c r="BB135" s="120">
        <v>73.333333333333329</v>
      </c>
      <c r="BC135" s="120">
        <v>86.666666666666671</v>
      </c>
      <c r="BD135" s="120">
        <v>93.333333333333329</v>
      </c>
      <c r="BE135" s="120">
        <v>85.185185185185176</v>
      </c>
      <c r="BF135" s="120">
        <v>28.571428571428573</v>
      </c>
      <c r="BG135" s="120">
        <v>91.851851851851862</v>
      </c>
      <c r="BH135" s="120">
        <v>16.666666666666664</v>
      </c>
      <c r="BI135" s="120">
        <v>85.185185185185176</v>
      </c>
      <c r="BJ135" s="120">
        <v>86.666666666666671</v>
      </c>
      <c r="BK135" s="120">
        <v>90.370370370370367</v>
      </c>
    </row>
    <row r="136" spans="2:63">
      <c r="B136" t="s">
        <v>210</v>
      </c>
      <c r="C136" s="133" t="s">
        <v>401</v>
      </c>
      <c r="D136" s="120">
        <v>100</v>
      </c>
      <c r="E136" s="120">
        <v>76.923076923076934</v>
      </c>
      <c r="F136" s="120">
        <v>63.636363636363633</v>
      </c>
      <c r="G136" s="120">
        <v>45.454545454545453</v>
      </c>
      <c r="H136" s="120">
        <v>51.851851851851855</v>
      </c>
      <c r="I136" s="156">
        <v>62.962962962962962</v>
      </c>
      <c r="J136" s="120">
        <v>45.454545454545453</v>
      </c>
      <c r="K136" s="120">
        <v>58.333333333333336</v>
      </c>
      <c r="L136" s="120">
        <v>58.333333333333336</v>
      </c>
      <c r="M136" s="120">
        <v>65.5988455988456</v>
      </c>
      <c r="N136" s="120">
        <v>44.444444444444443</v>
      </c>
      <c r="O136" s="120">
        <v>42.857142857142854</v>
      </c>
      <c r="P136" s="156">
        <v>38.095238095238095</v>
      </c>
      <c r="Q136" s="120">
        <v>75</v>
      </c>
      <c r="R136" s="120">
        <v>45.454545454545453</v>
      </c>
      <c r="S136" s="120">
        <v>60</v>
      </c>
      <c r="T136" s="120">
        <v>30</v>
      </c>
      <c r="U136" s="120">
        <v>60</v>
      </c>
      <c r="V136" s="120">
        <v>18.181818181818183</v>
      </c>
      <c r="W136" s="120">
        <v>53.17460317460317</v>
      </c>
      <c r="X136" s="120">
        <v>54.761904761904766</v>
      </c>
      <c r="Y136" s="120">
        <v>52.991452991452988</v>
      </c>
      <c r="Z136" s="120">
        <v>76.068376068376068</v>
      </c>
      <c r="AA136" s="120">
        <v>34.920634920634924</v>
      </c>
      <c r="AB136" s="156">
        <v>38.888888888888886</v>
      </c>
      <c r="AC136" s="120">
        <v>64.242424242424235</v>
      </c>
      <c r="AD136" s="120">
        <v>67.037037037037038</v>
      </c>
      <c r="AE136" s="120">
        <v>40.476190476190482</v>
      </c>
      <c r="AF136" s="120">
        <v>28.571428571428569</v>
      </c>
      <c r="AG136" s="156">
        <v>70.105820105820115</v>
      </c>
      <c r="AH136" s="120">
        <v>41.666666666666671</v>
      </c>
      <c r="AI136" s="120">
        <v>11.111111111111111</v>
      </c>
      <c r="AJ136" s="120">
        <v>22.222222222222221</v>
      </c>
      <c r="AK136" s="120">
        <v>30</v>
      </c>
      <c r="AL136" s="156">
        <v>63.636363636363633</v>
      </c>
      <c r="AO136" s="138">
        <f t="shared" si="3"/>
        <v>65.111111111111114</v>
      </c>
      <c r="AP136" s="120">
        <v>81.818181818181827</v>
      </c>
      <c r="AQ136" s="120">
        <v>72.727272727272734</v>
      </c>
      <c r="AR136" s="120">
        <v>55.555555555555557</v>
      </c>
      <c r="AS136" s="120">
        <v>45.454545454545453</v>
      </c>
      <c r="AT136" s="120">
        <v>70</v>
      </c>
      <c r="AU136" s="141">
        <v>38.888888888888886</v>
      </c>
      <c r="AV136" s="141">
        <v>51.851851851851855</v>
      </c>
      <c r="AW136" s="141">
        <v>87.037037037037038</v>
      </c>
      <c r="AX136" s="141">
        <v>76.851851851851848</v>
      </c>
      <c r="AY136" s="141">
        <v>80.555555555555557</v>
      </c>
      <c r="AZ136" s="120">
        <v>75</v>
      </c>
      <c r="BA136" s="120">
        <v>66.666666666666657</v>
      </c>
      <c r="BB136" s="120">
        <v>54.54545454545454</v>
      </c>
      <c r="BC136" s="120">
        <v>50</v>
      </c>
      <c r="BD136" s="120">
        <v>75</v>
      </c>
      <c r="BE136" s="120">
        <v>26.984126984126981</v>
      </c>
      <c r="BF136" s="120">
        <v>18.253968253968253</v>
      </c>
      <c r="BG136" s="120">
        <v>30.158730158730158</v>
      </c>
      <c r="BH136" s="120">
        <v>38.888888888888886</v>
      </c>
      <c r="BI136" s="120">
        <v>80.952380952380963</v>
      </c>
      <c r="BJ136" s="120">
        <v>73.80952380952381</v>
      </c>
      <c r="BK136" s="120">
        <v>55.555555555555557</v>
      </c>
    </row>
    <row r="137" spans="2:63">
      <c r="B137" t="s">
        <v>210</v>
      </c>
      <c r="C137" s="133" t="s">
        <v>402</v>
      </c>
      <c r="D137" s="120">
        <v>90.909090909090907</v>
      </c>
      <c r="E137" s="120">
        <v>100</v>
      </c>
      <c r="F137" s="120">
        <v>72.727272727272734</v>
      </c>
      <c r="G137" s="120">
        <v>72.727272727272734</v>
      </c>
      <c r="H137" s="120">
        <v>65.656565656565661</v>
      </c>
      <c r="I137" s="156">
        <v>67.777777777777771</v>
      </c>
      <c r="J137" s="120">
        <v>83.333333333333343</v>
      </c>
      <c r="K137" s="120">
        <v>91.666666666666657</v>
      </c>
      <c r="L137" s="120">
        <v>76.923076923076934</v>
      </c>
      <c r="M137" s="120">
        <v>66.363636363636346</v>
      </c>
      <c r="N137" s="120">
        <v>58.119658119658119</v>
      </c>
      <c r="O137" s="120">
        <v>57.264957264957268</v>
      </c>
      <c r="P137" s="156">
        <v>50.427350427350426</v>
      </c>
      <c r="Q137" s="120">
        <v>92.307692307692307</v>
      </c>
      <c r="R137" s="120">
        <v>84.615384615384613</v>
      </c>
      <c r="S137" s="120">
        <v>92.307692307692307</v>
      </c>
      <c r="T137" s="120">
        <v>66.666666666666657</v>
      </c>
      <c r="U137" s="120">
        <v>90.909090909090907</v>
      </c>
      <c r="V137" s="120">
        <v>69.230769230769226</v>
      </c>
      <c r="W137" s="120">
        <v>63.247863247863251</v>
      </c>
      <c r="X137" s="120">
        <v>47.008547008547005</v>
      </c>
      <c r="Y137" s="120">
        <v>50.427350427350426</v>
      </c>
      <c r="Z137" s="120">
        <v>74.358974358974365</v>
      </c>
      <c r="AA137" s="120">
        <v>52.136752136752136</v>
      </c>
      <c r="AB137" s="156">
        <v>59.82905982905983</v>
      </c>
      <c r="AC137" s="120">
        <v>84.060606060606048</v>
      </c>
      <c r="AD137" s="120">
        <v>62.208754208754208</v>
      </c>
      <c r="AE137" s="120">
        <v>38.383838383838381</v>
      </c>
      <c r="AF137" s="120">
        <v>37.980769230769226</v>
      </c>
      <c r="AG137" s="156">
        <v>76.851851851851848</v>
      </c>
      <c r="AH137" s="120">
        <v>90.909090909090907</v>
      </c>
      <c r="AI137" s="120">
        <v>72.727272727272734</v>
      </c>
      <c r="AJ137" s="120">
        <v>20</v>
      </c>
      <c r="AK137" s="120">
        <v>84.615384615384613</v>
      </c>
      <c r="AL137" s="156">
        <v>84.615384615384613</v>
      </c>
      <c r="AO137" s="138">
        <f t="shared" si="3"/>
        <v>66.363636363636346</v>
      </c>
      <c r="AP137" s="120">
        <v>66.666666666666657</v>
      </c>
      <c r="AQ137" s="120">
        <v>50</v>
      </c>
      <c r="AR137" s="120">
        <v>41.666666666666671</v>
      </c>
      <c r="AS137" s="120">
        <v>81.818181818181827</v>
      </c>
      <c r="AT137" s="120">
        <v>91.666666666666657</v>
      </c>
      <c r="AU137" s="141">
        <v>53.703703703703695</v>
      </c>
      <c r="AV137" s="141">
        <v>37.37373737373737</v>
      </c>
      <c r="AW137" s="141">
        <v>34.444444444444436</v>
      </c>
      <c r="AX137" s="141">
        <v>42.222222222222221</v>
      </c>
      <c r="AY137" s="141">
        <v>21.212121212121211</v>
      </c>
      <c r="AZ137" s="120">
        <v>100</v>
      </c>
      <c r="BA137" s="120">
        <v>75</v>
      </c>
      <c r="BB137" s="120">
        <v>63.636363636363633</v>
      </c>
      <c r="BC137" s="120">
        <v>90</v>
      </c>
      <c r="BD137" s="120">
        <v>91.666666666666657</v>
      </c>
      <c r="BE137" s="120">
        <v>30.555555555555554</v>
      </c>
      <c r="BF137" s="120">
        <v>23.076923076923077</v>
      </c>
      <c r="BG137" s="120">
        <v>45.299145299145295</v>
      </c>
      <c r="BH137" s="120">
        <v>52.991452991452988</v>
      </c>
      <c r="BI137" s="120">
        <v>82.407407407407405</v>
      </c>
      <c r="BJ137" s="120">
        <v>78.703703703703709</v>
      </c>
      <c r="BK137" s="120">
        <v>69.444444444444443</v>
      </c>
    </row>
    <row r="138" spans="2:63">
      <c r="B138" t="s">
        <v>211</v>
      </c>
      <c r="C138" s="133" t="s">
        <v>401</v>
      </c>
      <c r="D138" s="120">
        <v>91.666666666666657</v>
      </c>
      <c r="E138" s="120">
        <v>100</v>
      </c>
      <c r="F138" s="120">
        <v>70</v>
      </c>
      <c r="G138" s="120">
        <v>63.636363636363633</v>
      </c>
      <c r="H138" s="120">
        <v>83.333333333333329</v>
      </c>
      <c r="I138" s="156">
        <v>76.851851851851848</v>
      </c>
      <c r="J138" s="120">
        <v>50</v>
      </c>
      <c r="K138" s="120">
        <v>63.636363636363633</v>
      </c>
      <c r="L138" s="120">
        <v>90.909090909090907</v>
      </c>
      <c r="M138" s="120">
        <v>75.873015873015873</v>
      </c>
      <c r="N138" s="120">
        <v>62.962962962962962</v>
      </c>
      <c r="O138" s="120">
        <v>62.037037037037031</v>
      </c>
      <c r="P138" s="156">
        <v>57.407407407407412</v>
      </c>
      <c r="Q138" s="120">
        <v>80</v>
      </c>
      <c r="R138" s="120">
        <v>63.636363636363633</v>
      </c>
      <c r="S138" s="120">
        <v>66.666666666666657</v>
      </c>
      <c r="T138" s="120">
        <v>44.444444444444443</v>
      </c>
      <c r="U138" s="120">
        <v>33.333333333333329</v>
      </c>
      <c r="V138" s="120">
        <v>50</v>
      </c>
      <c r="W138" s="120">
        <v>65.740740740740748</v>
      </c>
      <c r="X138" s="120">
        <v>78.703703703703709</v>
      </c>
      <c r="Y138" s="120">
        <v>64.646464646464651</v>
      </c>
      <c r="Z138" s="120">
        <v>73.148148148148138</v>
      </c>
      <c r="AA138" s="120">
        <v>48.148148148148145</v>
      </c>
      <c r="AB138" s="156">
        <v>53.703703703703695</v>
      </c>
      <c r="AC138" s="120">
        <v>76.555555555555557</v>
      </c>
      <c r="AD138" s="120">
        <v>73.896745230078551</v>
      </c>
      <c r="AE138" s="120">
        <v>65.740740740740748</v>
      </c>
      <c r="AF138" s="120">
        <v>36.805555555555557</v>
      </c>
      <c r="AG138" s="156">
        <v>83.64197530864196</v>
      </c>
      <c r="AH138" s="120">
        <v>58.333333333333336</v>
      </c>
      <c r="AI138" s="120">
        <v>54.54545454545454</v>
      </c>
      <c r="AJ138" s="120">
        <v>40</v>
      </c>
      <c r="AK138" s="120">
        <v>72.727272727272734</v>
      </c>
      <c r="AL138" s="156">
        <v>70</v>
      </c>
      <c r="AO138" s="138">
        <f t="shared" si="3"/>
        <v>70.222222222222214</v>
      </c>
      <c r="AP138" s="120">
        <v>100</v>
      </c>
      <c r="AQ138" s="120">
        <v>80</v>
      </c>
      <c r="AR138" s="120">
        <v>55.555555555555557</v>
      </c>
      <c r="AS138" s="120">
        <v>55.555555555555557</v>
      </c>
      <c r="AT138" s="120">
        <v>60</v>
      </c>
      <c r="AU138" s="141">
        <v>60.606060606060602</v>
      </c>
      <c r="AV138" s="141">
        <v>73.73737373737373</v>
      </c>
      <c r="AW138" s="141">
        <v>75.757575757575765</v>
      </c>
      <c r="AX138" s="141">
        <v>71.604938271604937</v>
      </c>
      <c r="AY138" s="141">
        <v>87.777777777777771</v>
      </c>
      <c r="AZ138" s="120">
        <v>90</v>
      </c>
      <c r="BA138" s="120">
        <v>77.777777777777786</v>
      </c>
      <c r="BB138" s="120">
        <v>75</v>
      </c>
      <c r="BC138" s="120">
        <v>70</v>
      </c>
      <c r="BD138" s="120">
        <v>70</v>
      </c>
      <c r="BE138" s="120">
        <v>33.333333333333329</v>
      </c>
      <c r="BF138" s="120">
        <v>19.444444444444443</v>
      </c>
      <c r="BG138" s="120">
        <v>41.666666666666664</v>
      </c>
      <c r="BH138" s="120">
        <v>52.777777777777779</v>
      </c>
      <c r="BI138" s="120">
        <v>90.740740740740733</v>
      </c>
      <c r="BJ138" s="120">
        <v>87.962962962962948</v>
      </c>
      <c r="BK138" s="120">
        <v>72.222222222222214</v>
      </c>
    </row>
    <row r="139" spans="2:63">
      <c r="B139" t="s">
        <v>211</v>
      </c>
      <c r="C139" s="133" t="s">
        <v>402</v>
      </c>
      <c r="D139" s="120">
        <v>100</v>
      </c>
      <c r="E139" s="120">
        <v>100</v>
      </c>
      <c r="F139" s="120">
        <v>100</v>
      </c>
      <c r="G139" s="120">
        <v>100</v>
      </c>
      <c r="H139" s="120">
        <v>94.444444444444443</v>
      </c>
      <c r="I139" s="156">
        <v>92.063492063492063</v>
      </c>
      <c r="J139" s="120">
        <v>80</v>
      </c>
      <c r="K139" s="120">
        <v>100</v>
      </c>
      <c r="L139" s="120">
        <v>81.818181818181827</v>
      </c>
      <c r="M139" s="120">
        <v>68.666666666666657</v>
      </c>
      <c r="N139" s="120">
        <v>57.777777777777779</v>
      </c>
      <c r="O139" s="120">
        <v>64.444444444444443</v>
      </c>
      <c r="P139" s="156">
        <v>63.63636363636364</v>
      </c>
      <c r="Q139" s="120">
        <v>100</v>
      </c>
      <c r="R139" s="120">
        <v>75</v>
      </c>
      <c r="S139" s="120">
        <v>90</v>
      </c>
      <c r="T139" s="120">
        <v>50</v>
      </c>
      <c r="U139" s="120">
        <v>100</v>
      </c>
      <c r="V139" s="120">
        <v>57.142857142857139</v>
      </c>
      <c r="W139" s="120">
        <v>71.111111111111114</v>
      </c>
      <c r="X139" s="120">
        <v>61.111111111111107</v>
      </c>
      <c r="Y139" s="120">
        <v>61.111111111111107</v>
      </c>
      <c r="Z139" s="120">
        <v>76.19047619047619</v>
      </c>
      <c r="AA139" s="120">
        <v>35.555555555555557</v>
      </c>
      <c r="AB139" s="156">
        <v>44.444444444444443</v>
      </c>
      <c r="AC139" s="120">
        <v>85.142857142857139</v>
      </c>
      <c r="AD139" s="120">
        <v>65.456790123456798</v>
      </c>
      <c r="AE139" s="120">
        <v>57.777777777777779</v>
      </c>
      <c r="AF139" s="120">
        <v>36.792929292929287</v>
      </c>
      <c r="AG139" s="156">
        <v>85.858585858585869</v>
      </c>
      <c r="AH139" s="120">
        <v>75</v>
      </c>
      <c r="AI139" s="120">
        <v>66.666666666666657</v>
      </c>
      <c r="AJ139" s="120">
        <v>33.333333333333329</v>
      </c>
      <c r="AK139" s="120">
        <v>100</v>
      </c>
      <c r="AL139" s="156">
        <v>100</v>
      </c>
      <c r="AO139" s="138">
        <f t="shared" si="3"/>
        <v>68.666666666666657</v>
      </c>
      <c r="AP139" s="120">
        <v>90</v>
      </c>
      <c r="AQ139" s="120">
        <v>70</v>
      </c>
      <c r="AR139" s="120">
        <v>50</v>
      </c>
      <c r="AS139" s="120">
        <v>55.555555555555557</v>
      </c>
      <c r="AT139" s="120">
        <v>77.777777777777786</v>
      </c>
      <c r="AU139" s="141">
        <v>64.444444444444443</v>
      </c>
      <c r="AV139" s="141">
        <v>44.444444444444443</v>
      </c>
      <c r="AW139" s="141">
        <v>16.049382716049383</v>
      </c>
      <c r="AX139" s="141">
        <v>33.333333333333329</v>
      </c>
      <c r="AY139" s="141">
        <v>14.444444444444441</v>
      </c>
      <c r="AZ139" s="120">
        <v>90</v>
      </c>
      <c r="BA139" s="120">
        <v>85.714285714285708</v>
      </c>
      <c r="BB139" s="120">
        <v>62.5</v>
      </c>
      <c r="BC139" s="120">
        <v>87.5</v>
      </c>
      <c r="BD139" s="120">
        <v>100</v>
      </c>
      <c r="BE139" s="120">
        <v>27.777777777777779</v>
      </c>
      <c r="BF139" s="120">
        <v>17.777777777777779</v>
      </c>
      <c r="BG139" s="120">
        <v>39.999999999999993</v>
      </c>
      <c r="BH139" s="120">
        <v>61.616161616161619</v>
      </c>
      <c r="BI139" s="120">
        <v>89.89898989898991</v>
      </c>
      <c r="BJ139" s="120">
        <v>88.888888888888886</v>
      </c>
      <c r="BK139" s="120">
        <v>78.787878787878796</v>
      </c>
    </row>
    <row r="140" spans="2:63">
      <c r="B140" t="s">
        <v>403</v>
      </c>
      <c r="C140" s="133" t="s">
        <v>401</v>
      </c>
      <c r="D140" s="120">
        <v>88.888888888888886</v>
      </c>
      <c r="E140" s="120">
        <v>100</v>
      </c>
      <c r="F140" s="120">
        <v>75</v>
      </c>
      <c r="G140" s="120">
        <v>50</v>
      </c>
      <c r="H140" s="120">
        <v>60.606060606060602</v>
      </c>
      <c r="I140" s="156">
        <v>33.333333333333329</v>
      </c>
      <c r="J140" s="120">
        <v>40</v>
      </c>
      <c r="K140" s="120">
        <v>44.444444444444443</v>
      </c>
      <c r="L140" s="120">
        <v>75</v>
      </c>
      <c r="M140" s="120">
        <v>66.26984126984128</v>
      </c>
      <c r="N140" s="120">
        <v>49.494949494949488</v>
      </c>
      <c r="O140" s="120">
        <v>55.555555555555557</v>
      </c>
      <c r="P140" s="156">
        <v>49.494949494949488</v>
      </c>
      <c r="Q140" s="120">
        <v>71.428571428571431</v>
      </c>
      <c r="R140" s="120">
        <v>71.428571428571431</v>
      </c>
      <c r="S140" s="120">
        <v>70</v>
      </c>
      <c r="T140" s="120">
        <v>33.333333333333329</v>
      </c>
      <c r="U140" s="120">
        <v>75</v>
      </c>
      <c r="V140" s="120">
        <v>14.285714285714285</v>
      </c>
      <c r="W140" s="120">
        <v>51.111111111111107</v>
      </c>
      <c r="X140" s="120">
        <v>15.151515151515152</v>
      </c>
      <c r="Y140" s="120">
        <v>23.232323232323232</v>
      </c>
      <c r="Z140" s="120">
        <v>58.888888888888886</v>
      </c>
      <c r="AA140" s="120">
        <v>46.666666666666664</v>
      </c>
      <c r="AB140" s="156">
        <v>52.222222222222221</v>
      </c>
      <c r="AC140" s="120">
        <v>66.666666666666657</v>
      </c>
      <c r="AD140" s="120">
        <v>66.968253968253961</v>
      </c>
      <c r="AE140" s="120">
        <v>36.36363636363636</v>
      </c>
      <c r="AF140" s="120">
        <v>25.505050505050505</v>
      </c>
      <c r="AG140" s="156">
        <v>50.505050505050498</v>
      </c>
      <c r="AH140" s="120">
        <v>22.222222222222221</v>
      </c>
      <c r="AI140" s="120">
        <v>0</v>
      </c>
      <c r="AJ140" s="120">
        <v>12.5</v>
      </c>
      <c r="AK140" s="120">
        <v>11.111111111111111</v>
      </c>
      <c r="AL140" s="156">
        <v>66.666666666666657</v>
      </c>
      <c r="AO140" s="138">
        <f t="shared" si="3"/>
        <v>70.277777777777786</v>
      </c>
      <c r="AP140" s="120">
        <v>88.888888888888886</v>
      </c>
      <c r="AQ140" s="120">
        <v>87.5</v>
      </c>
      <c r="AR140" s="120">
        <v>75</v>
      </c>
      <c r="AS140" s="120">
        <v>33.333333333333329</v>
      </c>
      <c r="AT140" s="120">
        <v>66.666666666666657</v>
      </c>
      <c r="AU140" s="141">
        <v>58.333333333333329</v>
      </c>
      <c r="AV140" s="141">
        <v>58.730158730158728</v>
      </c>
      <c r="AW140" s="141">
        <v>68.888888888888886</v>
      </c>
      <c r="AX140" s="141">
        <v>66.666666666666671</v>
      </c>
      <c r="AY140" s="141">
        <v>82.222222222222229</v>
      </c>
      <c r="AZ140" s="120">
        <v>60</v>
      </c>
      <c r="BA140" s="120">
        <v>66.666666666666657</v>
      </c>
      <c r="BB140" s="120">
        <v>50</v>
      </c>
      <c r="BC140" s="120">
        <v>66.666666666666657</v>
      </c>
      <c r="BD140" s="120">
        <v>90</v>
      </c>
      <c r="BE140" s="120">
        <v>22.222222222222221</v>
      </c>
      <c r="BF140" s="120">
        <v>7.0707070707070718</v>
      </c>
      <c r="BG140" s="120">
        <v>33.333333333333329</v>
      </c>
      <c r="BH140" s="120">
        <v>39.393939393939398</v>
      </c>
      <c r="BI140" s="120">
        <v>68.686868686868678</v>
      </c>
      <c r="BJ140" s="120">
        <v>44.444444444444443</v>
      </c>
      <c r="BK140" s="120">
        <v>38.383838383838381</v>
      </c>
    </row>
    <row r="141" spans="2:63">
      <c r="B141" t="s">
        <v>403</v>
      </c>
      <c r="C141" s="133" t="s">
        <v>402</v>
      </c>
      <c r="D141" s="120">
        <v>100</v>
      </c>
      <c r="E141" s="120">
        <v>80</v>
      </c>
      <c r="F141" s="120">
        <v>90</v>
      </c>
      <c r="G141" s="120">
        <v>90</v>
      </c>
      <c r="H141" s="120">
        <v>51.851851851851855</v>
      </c>
      <c r="I141" s="156">
        <v>36.111111111111107</v>
      </c>
      <c r="J141" s="120">
        <v>60</v>
      </c>
      <c r="K141" s="120">
        <v>80</v>
      </c>
      <c r="L141" s="120">
        <v>50</v>
      </c>
      <c r="M141" s="120">
        <v>55.333333333333329</v>
      </c>
      <c r="N141" s="120">
        <v>28.888888888888889</v>
      </c>
      <c r="O141" s="120">
        <v>62.222222222222214</v>
      </c>
      <c r="P141" s="156">
        <v>54.44444444444445</v>
      </c>
      <c r="Q141" s="120">
        <v>100</v>
      </c>
      <c r="R141" s="120">
        <v>90</v>
      </c>
      <c r="S141" s="120">
        <v>90</v>
      </c>
      <c r="T141" s="120">
        <v>88.888888888888886</v>
      </c>
      <c r="U141" s="120">
        <v>50</v>
      </c>
      <c r="V141" s="120">
        <v>10</v>
      </c>
      <c r="W141" s="120">
        <v>76.666666666666671</v>
      </c>
      <c r="X141" s="120">
        <v>34.444444444444436</v>
      </c>
      <c r="Y141" s="120">
        <v>44.444444444444443</v>
      </c>
      <c r="Z141" s="120">
        <v>62.962962962962962</v>
      </c>
      <c r="AA141" s="120">
        <v>47.777777777777771</v>
      </c>
      <c r="AB141" s="156">
        <v>64.444444444444443</v>
      </c>
      <c r="AC141" s="120">
        <v>59.555555555555557</v>
      </c>
      <c r="AD141" s="120">
        <v>67.061728395061721</v>
      </c>
      <c r="AE141" s="120">
        <v>35.802469135802468</v>
      </c>
      <c r="AF141" s="120">
        <v>41.388888888888886</v>
      </c>
      <c r="AG141" s="156">
        <v>75.925925925925924</v>
      </c>
      <c r="AH141" s="120">
        <v>60</v>
      </c>
      <c r="AI141" s="120">
        <v>20</v>
      </c>
      <c r="AJ141" s="120">
        <v>22.222222222222221</v>
      </c>
      <c r="AK141" s="120">
        <v>60</v>
      </c>
      <c r="AL141" s="156">
        <v>60</v>
      </c>
      <c r="AO141" s="138">
        <f t="shared" si="3"/>
        <v>55.333333333333329</v>
      </c>
      <c r="AP141" s="120">
        <v>80</v>
      </c>
      <c r="AQ141" s="120">
        <v>66.666666666666657</v>
      </c>
      <c r="AR141" s="120">
        <v>20</v>
      </c>
      <c r="AS141" s="120">
        <v>40</v>
      </c>
      <c r="AT141" s="120">
        <v>70</v>
      </c>
      <c r="AU141" s="141">
        <v>60</v>
      </c>
      <c r="AV141" s="141">
        <v>28.888888888888889</v>
      </c>
      <c r="AW141" s="141">
        <v>24.444444444444446</v>
      </c>
      <c r="AX141" s="141">
        <v>37.777777777777779</v>
      </c>
      <c r="AY141" s="141">
        <v>13.580246913580247</v>
      </c>
      <c r="AZ141" s="120">
        <v>90</v>
      </c>
      <c r="BA141" s="120">
        <v>44.444444444444443</v>
      </c>
      <c r="BB141" s="120">
        <v>60</v>
      </c>
      <c r="BC141" s="120">
        <v>33.333333333333329</v>
      </c>
      <c r="BD141" s="120">
        <v>70</v>
      </c>
      <c r="BE141" s="120">
        <v>28.888888888888889</v>
      </c>
      <c r="BF141" s="120">
        <v>19.999999999999996</v>
      </c>
      <c r="BG141" s="120">
        <v>51.111111111111107</v>
      </c>
      <c r="BH141" s="120">
        <v>65.555555555555557</v>
      </c>
      <c r="BI141" s="120">
        <v>88.888888888888886</v>
      </c>
      <c r="BJ141" s="120">
        <v>66.666666666666657</v>
      </c>
      <c r="BK141" s="120">
        <v>72.222222222222214</v>
      </c>
    </row>
    <row r="142" spans="2:63">
      <c r="B142" t="s">
        <v>140</v>
      </c>
      <c r="C142" s="133" t="s">
        <v>401</v>
      </c>
      <c r="D142" s="120">
        <v>50</v>
      </c>
      <c r="E142" s="120">
        <v>45.454545454545453</v>
      </c>
      <c r="F142" s="120">
        <v>54.54545454545454</v>
      </c>
      <c r="G142" s="120">
        <v>45.454545454545453</v>
      </c>
      <c r="H142" s="120">
        <v>45.454545454545453</v>
      </c>
      <c r="I142" s="156">
        <v>62.62626262626263</v>
      </c>
      <c r="J142" s="120">
        <v>90</v>
      </c>
      <c r="K142" s="120">
        <v>63.636363636363633</v>
      </c>
      <c r="L142" s="120">
        <v>80</v>
      </c>
      <c r="M142" s="120">
        <v>28.571428571428573</v>
      </c>
      <c r="N142" s="120">
        <v>51.851851851851855</v>
      </c>
      <c r="O142" s="120">
        <v>50</v>
      </c>
      <c r="P142" s="156">
        <v>38.888888888888886</v>
      </c>
      <c r="Q142" s="120">
        <v>62.5</v>
      </c>
      <c r="R142" s="120">
        <v>30</v>
      </c>
      <c r="S142" s="120">
        <v>60</v>
      </c>
      <c r="T142" s="120">
        <v>20</v>
      </c>
      <c r="U142" s="120">
        <v>55.555555555555557</v>
      </c>
      <c r="V142" s="120">
        <v>11.111111111111111</v>
      </c>
      <c r="W142" s="120">
        <v>64.646464646464651</v>
      </c>
      <c r="X142" s="120">
        <v>53.703703703703695</v>
      </c>
      <c r="Y142" s="120">
        <v>48.148148148148145</v>
      </c>
      <c r="Z142" s="120">
        <v>71.296296296296291</v>
      </c>
      <c r="AA142" s="120">
        <v>60.185185185185183</v>
      </c>
      <c r="AB142" s="156">
        <v>55.555555555555557</v>
      </c>
      <c r="AC142" s="120">
        <v>45.833333333333336</v>
      </c>
      <c r="AD142" s="120">
        <v>72.020202020202021</v>
      </c>
      <c r="AE142" s="120">
        <v>58.333333333333329</v>
      </c>
      <c r="AF142" s="120">
        <v>39.583333333333329</v>
      </c>
      <c r="AG142" s="156">
        <v>82.098765432098759</v>
      </c>
      <c r="AH142" s="120">
        <v>0</v>
      </c>
      <c r="AI142" s="120">
        <v>22.222222222222221</v>
      </c>
      <c r="AJ142" s="120">
        <v>11.111111111111111</v>
      </c>
      <c r="AK142" s="120">
        <v>22.222222222222221</v>
      </c>
      <c r="AL142" s="156">
        <v>66.666666666666657</v>
      </c>
      <c r="AO142" s="138">
        <f t="shared" si="3"/>
        <v>27.272727272727273</v>
      </c>
      <c r="AP142" s="120">
        <v>54.54545454545454</v>
      </c>
      <c r="AQ142" s="120">
        <v>27.27272727272727</v>
      </c>
      <c r="AR142" s="120">
        <v>0</v>
      </c>
      <c r="AS142" s="120">
        <v>18.181818181818183</v>
      </c>
      <c r="AT142" s="120">
        <v>36.363636363636367</v>
      </c>
      <c r="AU142" s="141">
        <v>57.575757575757578</v>
      </c>
      <c r="AV142" s="141">
        <v>56.56565656565656</v>
      </c>
      <c r="AW142" s="141">
        <v>91.111111111111114</v>
      </c>
      <c r="AX142" s="141">
        <v>81.111111111111114</v>
      </c>
      <c r="AY142" s="141">
        <v>73.73737373737373</v>
      </c>
      <c r="AZ142" s="120">
        <v>62.5</v>
      </c>
      <c r="BA142" s="120">
        <v>44.444444444444443</v>
      </c>
      <c r="BB142" s="120">
        <v>11.111111111111111</v>
      </c>
      <c r="BC142" s="120">
        <v>33.333333333333329</v>
      </c>
      <c r="BD142" s="120">
        <v>77.777777777777786</v>
      </c>
      <c r="BE142" s="120">
        <v>39.81481481481481</v>
      </c>
      <c r="BF142" s="120">
        <v>13.888888888888889</v>
      </c>
      <c r="BG142" s="120">
        <v>54.629629629629633</v>
      </c>
      <c r="BH142" s="120">
        <v>50</v>
      </c>
      <c r="BI142" s="120">
        <v>90.740740740740733</v>
      </c>
      <c r="BJ142" s="120">
        <v>83.333333333333329</v>
      </c>
      <c r="BK142" s="120">
        <v>72.222222222222214</v>
      </c>
    </row>
    <row r="143" spans="2:63">
      <c r="B143" t="s">
        <v>140</v>
      </c>
      <c r="C143" s="133" t="s">
        <v>402</v>
      </c>
      <c r="D143" s="120">
        <v>83.333333333333343</v>
      </c>
      <c r="E143" s="120">
        <v>91.666666666666657</v>
      </c>
      <c r="F143" s="120">
        <v>91.666666666666657</v>
      </c>
      <c r="G143" s="120">
        <v>81.818181818181827</v>
      </c>
      <c r="H143" s="120">
        <v>51.111111111111107</v>
      </c>
      <c r="I143" s="156">
        <v>34.444444444444436</v>
      </c>
      <c r="J143" s="120">
        <v>92.857142857142861</v>
      </c>
      <c r="K143" s="120">
        <v>84.615384615384613</v>
      </c>
      <c r="L143" s="120">
        <v>85.714285714285708</v>
      </c>
      <c r="M143" s="120">
        <v>72.637362637362628</v>
      </c>
      <c r="N143" s="120">
        <v>65.079365079365076</v>
      </c>
      <c r="O143" s="120">
        <v>53.17460317460317</v>
      </c>
      <c r="P143" s="156">
        <v>57.264957264957268</v>
      </c>
      <c r="Q143" s="120">
        <v>100</v>
      </c>
      <c r="R143" s="120">
        <v>100</v>
      </c>
      <c r="S143" s="120">
        <v>92.307692307692307</v>
      </c>
      <c r="T143" s="120">
        <v>75</v>
      </c>
      <c r="U143" s="120">
        <v>85.714285714285708</v>
      </c>
      <c r="V143" s="120">
        <v>46.153846153846153</v>
      </c>
      <c r="W143" s="120">
        <v>53.17460317460317</v>
      </c>
      <c r="X143" s="120">
        <v>53.17460317460317</v>
      </c>
      <c r="Y143" s="120">
        <v>51.587301587301589</v>
      </c>
      <c r="Z143" s="120">
        <v>75.213675213675216</v>
      </c>
      <c r="AA143" s="120">
        <v>49.206349206349209</v>
      </c>
      <c r="AB143" s="156">
        <v>69.841269841269835</v>
      </c>
      <c r="AC143" s="120">
        <v>91.515151515151501</v>
      </c>
      <c r="AD143" s="120">
        <v>82.454212454212453</v>
      </c>
      <c r="AE143" s="120">
        <v>48.148148148148145</v>
      </c>
      <c r="AF143" s="120">
        <v>45.039682539682538</v>
      </c>
      <c r="AG143" s="156">
        <v>85.449735449735456</v>
      </c>
      <c r="AH143" s="120">
        <v>76.923076923076934</v>
      </c>
      <c r="AI143" s="120">
        <v>30.76923076923077</v>
      </c>
      <c r="AJ143" s="120">
        <v>23.076923076923077</v>
      </c>
      <c r="AK143" s="120">
        <v>71.428571428571431</v>
      </c>
      <c r="AL143" s="156">
        <v>100</v>
      </c>
      <c r="AO143" s="138">
        <f t="shared" si="3"/>
        <v>72.637362637362628</v>
      </c>
      <c r="AP143" s="120">
        <v>100</v>
      </c>
      <c r="AQ143" s="120">
        <v>78.571428571428569</v>
      </c>
      <c r="AR143" s="120">
        <v>46.153846153846153</v>
      </c>
      <c r="AS143" s="120">
        <v>69.230769230769226</v>
      </c>
      <c r="AT143" s="120">
        <v>69.230769230769226</v>
      </c>
      <c r="AU143" s="141">
        <v>23.015873015873016</v>
      </c>
      <c r="AV143" s="141">
        <v>17.460317460317462</v>
      </c>
      <c r="AW143" s="141">
        <v>12.820512820512819</v>
      </c>
      <c r="AX143" s="141">
        <v>15.384615384615383</v>
      </c>
      <c r="AY143" s="141">
        <v>19.047619047619047</v>
      </c>
      <c r="AZ143" s="120">
        <v>100</v>
      </c>
      <c r="BA143" s="120">
        <v>100</v>
      </c>
      <c r="BB143" s="120">
        <v>66.666666666666657</v>
      </c>
      <c r="BC143" s="120">
        <v>90.909090909090907</v>
      </c>
      <c r="BD143" s="120">
        <v>100</v>
      </c>
      <c r="BE143" s="120">
        <v>38.888888888888886</v>
      </c>
      <c r="BF143" s="120">
        <v>27.777777777777779</v>
      </c>
      <c r="BG143" s="120">
        <v>52.38095238095238</v>
      </c>
      <c r="BH143" s="120">
        <v>61.111111111111107</v>
      </c>
      <c r="BI143" s="120">
        <v>88.095238095238102</v>
      </c>
      <c r="BJ143" s="120">
        <v>87.301587301587304</v>
      </c>
      <c r="BK143" s="120">
        <v>80.952380952380963</v>
      </c>
    </row>
    <row r="144" spans="2:63">
      <c r="B144" t="s">
        <v>145</v>
      </c>
      <c r="C144" s="133" t="s">
        <v>401</v>
      </c>
      <c r="D144" s="120">
        <v>100</v>
      </c>
      <c r="E144" s="120">
        <v>77.777777777777786</v>
      </c>
      <c r="F144" s="120">
        <v>100</v>
      </c>
      <c r="G144" s="120">
        <v>80</v>
      </c>
      <c r="H144" s="120">
        <v>41.269841269841272</v>
      </c>
      <c r="I144" s="156">
        <v>38.095238095238095</v>
      </c>
      <c r="J144" s="120">
        <v>37.5</v>
      </c>
      <c r="K144" s="120">
        <v>44.444444444444443</v>
      </c>
      <c r="L144" s="120">
        <v>70</v>
      </c>
      <c r="M144" s="120">
        <v>71.298701298701289</v>
      </c>
      <c r="N144" s="120">
        <v>49.629629629629626</v>
      </c>
      <c r="O144" s="120">
        <v>44.444444444444443</v>
      </c>
      <c r="P144" s="156">
        <v>39.316239316239312</v>
      </c>
      <c r="Q144" s="120">
        <v>75</v>
      </c>
      <c r="R144" s="120">
        <v>100</v>
      </c>
      <c r="S144" s="120">
        <v>100</v>
      </c>
      <c r="T144" s="120">
        <v>50</v>
      </c>
      <c r="U144" s="120">
        <v>80</v>
      </c>
      <c r="V144" s="120">
        <v>62.5</v>
      </c>
      <c r="W144" s="120">
        <v>64.285714285714278</v>
      </c>
      <c r="X144" s="120">
        <v>45.185185185185183</v>
      </c>
      <c r="Y144" s="120">
        <v>51.587301587301589</v>
      </c>
      <c r="Z144" s="120">
        <v>22.222222222222221</v>
      </c>
      <c r="AA144" s="120">
        <v>60.317460317460316</v>
      </c>
      <c r="AB144" s="156">
        <v>53.333333333333329</v>
      </c>
      <c r="AC144" s="120">
        <v>67.857142857142861</v>
      </c>
      <c r="AD144" s="120">
        <v>81.117845117845121</v>
      </c>
      <c r="AE144" s="120">
        <v>40.74074074074074</v>
      </c>
      <c r="AF144" s="120">
        <v>39.629629629629626</v>
      </c>
      <c r="AG144" s="156">
        <v>68.641975308641975</v>
      </c>
      <c r="AH144" s="120">
        <v>37.5</v>
      </c>
      <c r="AI144" s="120">
        <v>37.5</v>
      </c>
      <c r="AJ144" s="120">
        <v>28.571428571428569</v>
      </c>
      <c r="AK144" s="120">
        <v>37.5</v>
      </c>
      <c r="AL144" s="156">
        <v>55.555555555555557</v>
      </c>
      <c r="AO144" s="138">
        <f t="shared" si="3"/>
        <v>71.090909090909079</v>
      </c>
      <c r="AP144" s="120">
        <v>90.909090909090907</v>
      </c>
      <c r="AQ144" s="120">
        <v>63.636363636363633</v>
      </c>
      <c r="AR144" s="120">
        <v>50</v>
      </c>
      <c r="AS144" s="120">
        <v>60</v>
      </c>
      <c r="AT144" s="120">
        <v>90.909090909090907</v>
      </c>
      <c r="AU144" s="141">
        <v>83.838383838383834</v>
      </c>
      <c r="AV144" s="141">
        <v>87.878787878787875</v>
      </c>
      <c r="AW144" s="141">
        <v>85.18518518518519</v>
      </c>
      <c r="AX144" s="141">
        <v>80</v>
      </c>
      <c r="AY144" s="141">
        <v>68.686868686868678</v>
      </c>
      <c r="AZ144" s="120">
        <v>62.5</v>
      </c>
      <c r="BA144" s="120">
        <v>62.5</v>
      </c>
      <c r="BB144" s="120">
        <v>42.857142857142854</v>
      </c>
      <c r="BC144" s="120">
        <v>71.428571428571431</v>
      </c>
      <c r="BD144" s="120">
        <v>100</v>
      </c>
      <c r="BE144" s="120">
        <v>17.037037037037035</v>
      </c>
      <c r="BF144" s="120">
        <v>12.592592592592592</v>
      </c>
      <c r="BG144" s="120">
        <v>66.666666666666657</v>
      </c>
      <c r="BH144" s="120">
        <v>62.222222222222214</v>
      </c>
      <c r="BI144" s="120">
        <v>79.259259259259252</v>
      </c>
      <c r="BJ144" s="120">
        <v>64.444444444444443</v>
      </c>
      <c r="BK144" s="120">
        <v>62.222222222222214</v>
      </c>
    </row>
    <row r="145" spans="2:63">
      <c r="B145" t="s">
        <v>145</v>
      </c>
      <c r="C145" s="133" t="s">
        <v>402</v>
      </c>
      <c r="D145" s="120">
        <v>78.571428571428569</v>
      </c>
      <c r="E145" s="120">
        <v>92.857142857142861</v>
      </c>
      <c r="F145" s="120">
        <v>92.857142857142861</v>
      </c>
      <c r="G145" s="120">
        <v>85.714285714285708</v>
      </c>
      <c r="H145" s="120">
        <v>80.952380952380963</v>
      </c>
      <c r="I145" s="156">
        <v>41.269841269841272</v>
      </c>
      <c r="J145" s="120">
        <v>50</v>
      </c>
      <c r="K145" s="120">
        <v>100</v>
      </c>
      <c r="L145" s="120">
        <v>92.857142857142861</v>
      </c>
      <c r="M145" s="120">
        <v>77.142857142857139</v>
      </c>
      <c r="N145" s="120">
        <v>73.015873015873012</v>
      </c>
      <c r="O145" s="120">
        <v>65.873015873015873</v>
      </c>
      <c r="P145" s="156">
        <v>72.222222222222214</v>
      </c>
      <c r="Q145" s="120">
        <v>85.714285714285708</v>
      </c>
      <c r="R145" s="120">
        <v>92.857142857142861</v>
      </c>
      <c r="S145" s="120">
        <v>92.857142857142861</v>
      </c>
      <c r="T145" s="120">
        <v>42.857142857142854</v>
      </c>
      <c r="U145" s="120">
        <v>92.857142857142861</v>
      </c>
      <c r="V145" s="120">
        <v>85.714285714285708</v>
      </c>
      <c r="W145" s="120">
        <v>86.50793650793652</v>
      </c>
      <c r="X145" s="120">
        <v>61.904761904761898</v>
      </c>
      <c r="Y145" s="120">
        <v>53.17460317460317</v>
      </c>
      <c r="Z145" s="120">
        <v>45.238095238095234</v>
      </c>
      <c r="AA145" s="120">
        <v>82.539682539682545</v>
      </c>
      <c r="AB145" s="156">
        <v>84.92063492063491</v>
      </c>
      <c r="AC145" s="120">
        <v>75.714285714285708</v>
      </c>
      <c r="AD145" s="120">
        <v>96.825396825396822</v>
      </c>
      <c r="AE145" s="120">
        <v>42.857142857142854</v>
      </c>
      <c r="AF145" s="120">
        <v>65.476190476190482</v>
      </c>
      <c r="AG145" s="156">
        <v>92.328042328042329</v>
      </c>
      <c r="AH145" s="120">
        <v>57.142857142857139</v>
      </c>
      <c r="AI145" s="120">
        <v>28.571428571428569</v>
      </c>
      <c r="AJ145" s="120">
        <v>35.714285714285715</v>
      </c>
      <c r="AK145" s="120">
        <v>78.571428571428569</v>
      </c>
      <c r="AL145" s="156">
        <v>92.857142857142861</v>
      </c>
      <c r="AO145" s="138">
        <f t="shared" si="3"/>
        <v>77.142857142857139</v>
      </c>
      <c r="AP145" s="120">
        <v>92.857142857142861</v>
      </c>
      <c r="AQ145" s="120">
        <v>85.714285714285708</v>
      </c>
      <c r="AR145" s="120">
        <v>50</v>
      </c>
      <c r="AS145" s="120">
        <v>71.428571428571431</v>
      </c>
      <c r="AT145" s="120">
        <v>85.714285714285708</v>
      </c>
      <c r="AU145" s="141">
        <v>3.9682539682539688</v>
      </c>
      <c r="AV145" s="141">
        <v>3.1746031746031758</v>
      </c>
      <c r="AW145" s="141">
        <v>5.5555555555555554</v>
      </c>
      <c r="AX145" s="141">
        <v>1.5873015873015865</v>
      </c>
      <c r="AY145" s="141">
        <v>1.5873015873015865</v>
      </c>
      <c r="AZ145" s="120">
        <v>85.714285714285708</v>
      </c>
      <c r="BA145" s="120">
        <v>71.428571428571431</v>
      </c>
      <c r="BB145" s="120">
        <v>57.142857142857139</v>
      </c>
      <c r="BC145" s="120">
        <v>71.428571428571431</v>
      </c>
      <c r="BD145" s="120">
        <v>92.857142857142861</v>
      </c>
      <c r="BE145" s="120">
        <v>49.206349206349209</v>
      </c>
      <c r="BF145" s="120">
        <v>24.603174603174605</v>
      </c>
      <c r="BG145" s="120">
        <v>93.650793650793645</v>
      </c>
      <c r="BH145" s="120">
        <v>94.444444444444443</v>
      </c>
      <c r="BI145" s="120">
        <v>94.444444444444443</v>
      </c>
      <c r="BJ145" s="120">
        <v>90.476190476190467</v>
      </c>
      <c r="BK145" s="120">
        <v>92.063492063492063</v>
      </c>
    </row>
    <row r="146" spans="2:63">
      <c r="B146" t="s">
        <v>404</v>
      </c>
      <c r="C146" s="133" t="s">
        <v>401</v>
      </c>
      <c r="D146" s="120">
        <v>100</v>
      </c>
      <c r="E146" s="120">
        <v>86.666666666666671</v>
      </c>
      <c r="F146" s="120">
        <v>86.666666666666671</v>
      </c>
      <c r="G146" s="120">
        <v>60</v>
      </c>
      <c r="H146" s="120">
        <v>79.999999999999986</v>
      </c>
      <c r="I146" s="156">
        <v>69.629629629629633</v>
      </c>
      <c r="J146" s="120">
        <v>14.285714285714285</v>
      </c>
      <c r="K146" s="120">
        <v>76.923076923076934</v>
      </c>
      <c r="L146" s="120">
        <v>66.666666666666657</v>
      </c>
      <c r="M146" s="120">
        <v>52.04081632653061</v>
      </c>
      <c r="N146" s="120">
        <v>57.037037037037038</v>
      </c>
      <c r="O146" s="120">
        <v>67.407407407407405</v>
      </c>
      <c r="P146" s="156">
        <v>61.481481481481481</v>
      </c>
      <c r="Q146" s="120">
        <v>86.666666666666671</v>
      </c>
      <c r="R146" s="120">
        <v>86.666666666666671</v>
      </c>
      <c r="S146" s="120">
        <v>86.666666666666671</v>
      </c>
      <c r="T146" s="120">
        <v>33.333333333333329</v>
      </c>
      <c r="U146" s="120">
        <v>60</v>
      </c>
      <c r="V146" s="120">
        <v>26.666666666666668</v>
      </c>
      <c r="W146" s="120">
        <v>65.185185185185176</v>
      </c>
      <c r="X146" s="120">
        <v>74.81481481481481</v>
      </c>
      <c r="Y146" s="120">
        <v>58.518518518518519</v>
      </c>
      <c r="Z146" s="120">
        <v>71.111111111111114</v>
      </c>
      <c r="AA146" s="120">
        <v>80.740740740740748</v>
      </c>
      <c r="AB146" s="156">
        <v>48.888888888888893</v>
      </c>
      <c r="AC146" s="120">
        <v>69.999999999999986</v>
      </c>
      <c r="AD146" s="120">
        <v>79.111111111111114</v>
      </c>
      <c r="AE146" s="120">
        <v>62.222222222222214</v>
      </c>
      <c r="AF146" s="120">
        <v>67.037037037037038</v>
      </c>
      <c r="AG146" s="156">
        <v>69.135802469135797</v>
      </c>
      <c r="AH146" s="120">
        <v>66.666666666666657</v>
      </c>
      <c r="AI146" s="120">
        <v>33.333333333333329</v>
      </c>
      <c r="AJ146" s="120">
        <v>53.333333333333336</v>
      </c>
      <c r="AK146" s="120">
        <v>66.666666666666657</v>
      </c>
      <c r="AL146" s="156">
        <v>60</v>
      </c>
      <c r="AO146" s="138">
        <f t="shared" si="3"/>
        <v>51.428571428571431</v>
      </c>
      <c r="AP146" s="120">
        <v>50</v>
      </c>
      <c r="AQ146" s="120">
        <v>57.142857142857139</v>
      </c>
      <c r="AR146" s="120">
        <v>42.857142857142854</v>
      </c>
      <c r="AS146" s="120">
        <v>35.714285714285715</v>
      </c>
      <c r="AT146" s="120">
        <v>71.428571428571431</v>
      </c>
      <c r="AU146" s="141">
        <v>78.518518518518519</v>
      </c>
      <c r="AV146" s="141">
        <v>78.518518518518519</v>
      </c>
      <c r="AW146" s="141">
        <v>82.222222222222229</v>
      </c>
      <c r="AX146" s="141">
        <v>85.18518518518519</v>
      </c>
      <c r="AY146" s="141">
        <v>71.111111111111114</v>
      </c>
      <c r="AZ146" s="120">
        <v>71.428571428571431</v>
      </c>
      <c r="BA146" s="120">
        <v>57.142857142857139</v>
      </c>
      <c r="BB146" s="120">
        <v>78.571428571428569</v>
      </c>
      <c r="BC146" s="120">
        <v>57.142857142857139</v>
      </c>
      <c r="BD146" s="120">
        <v>85.714285714285708</v>
      </c>
      <c r="BE146" s="120">
        <v>71.111111111111114</v>
      </c>
      <c r="BF146" s="120">
        <v>69.629629629629633</v>
      </c>
      <c r="BG146" s="120">
        <v>86.666666666666671</v>
      </c>
      <c r="BH146" s="120">
        <v>40.74074074074074</v>
      </c>
      <c r="BI146" s="120">
        <v>79.999999999999986</v>
      </c>
      <c r="BJ146" s="120">
        <v>75.555555555555557</v>
      </c>
      <c r="BK146" s="120">
        <v>51.851851851851855</v>
      </c>
    </row>
    <row r="147" spans="2:63">
      <c r="B147" t="s">
        <v>405</v>
      </c>
      <c r="C147" s="133" t="s">
        <v>402</v>
      </c>
      <c r="D147" s="120">
        <v>100</v>
      </c>
      <c r="E147" s="120">
        <v>100</v>
      </c>
      <c r="F147" s="120">
        <v>100</v>
      </c>
      <c r="G147" s="120">
        <v>100</v>
      </c>
      <c r="H147" s="120">
        <v>84.126984126984127</v>
      </c>
      <c r="I147" s="156">
        <v>69.629629629629633</v>
      </c>
      <c r="J147" s="120">
        <v>80</v>
      </c>
      <c r="K147" s="120">
        <v>93.333333333333329</v>
      </c>
      <c r="L147" s="120">
        <v>73.333333333333329</v>
      </c>
      <c r="M147" s="120">
        <v>85.333333333333329</v>
      </c>
      <c r="N147" s="120">
        <v>61.111111111111107</v>
      </c>
      <c r="O147" s="120">
        <v>63.703703703703702</v>
      </c>
      <c r="P147" s="156">
        <v>62.962962962962962</v>
      </c>
      <c r="Q147" s="120">
        <v>100</v>
      </c>
      <c r="R147" s="120">
        <v>100</v>
      </c>
      <c r="S147" s="120">
        <v>100</v>
      </c>
      <c r="T147" s="120">
        <v>73.333333333333329</v>
      </c>
      <c r="U147" s="120">
        <v>93.333333333333329</v>
      </c>
      <c r="V147" s="120">
        <v>80</v>
      </c>
      <c r="W147" s="120">
        <v>68.888888888888886</v>
      </c>
      <c r="X147" s="120">
        <v>72.222222222222214</v>
      </c>
      <c r="Y147" s="120">
        <v>62.962962962962962</v>
      </c>
      <c r="Z147" s="120">
        <v>77.777777777777771</v>
      </c>
      <c r="AA147" s="120">
        <v>74.81481481481481</v>
      </c>
      <c r="AB147" s="156">
        <v>64.444444444444443</v>
      </c>
      <c r="AC147" s="120">
        <v>96</v>
      </c>
      <c r="AD147" s="120">
        <v>66.518518518518519</v>
      </c>
      <c r="AE147" s="120">
        <v>59.523809523809518</v>
      </c>
      <c r="AF147" s="120">
        <v>71.481481481481481</v>
      </c>
      <c r="AG147" s="156">
        <v>75.308641975308646</v>
      </c>
      <c r="AH147" s="120">
        <v>86.666666666666671</v>
      </c>
      <c r="AI147" s="120">
        <v>80</v>
      </c>
      <c r="AJ147" s="120">
        <v>86.666666666666671</v>
      </c>
      <c r="AK147" s="120">
        <v>93.333333333333329</v>
      </c>
      <c r="AL147" s="156">
        <v>93.333333333333329</v>
      </c>
      <c r="AO147" s="138">
        <f t="shared" si="3"/>
        <v>85.333333333333329</v>
      </c>
      <c r="AP147" s="120">
        <v>93.333333333333329</v>
      </c>
      <c r="AQ147" s="120">
        <v>80</v>
      </c>
      <c r="AR147" s="120">
        <v>86.666666666666671</v>
      </c>
      <c r="AS147" s="120">
        <v>73.333333333333329</v>
      </c>
      <c r="AT147" s="120">
        <v>93.333333333333329</v>
      </c>
      <c r="AU147" s="141">
        <v>43.703703703703702</v>
      </c>
      <c r="AV147" s="141">
        <v>38.518518518518519</v>
      </c>
      <c r="AW147" s="141">
        <v>22.962962962962965</v>
      </c>
      <c r="AX147" s="141">
        <v>27.407407407407408</v>
      </c>
      <c r="AY147" s="141">
        <v>34.814814814814817</v>
      </c>
      <c r="AZ147" s="120">
        <v>93.333333333333329</v>
      </c>
      <c r="BA147" s="120">
        <v>93.333333333333329</v>
      </c>
      <c r="BB147" s="120">
        <v>93.333333333333329</v>
      </c>
      <c r="BC147" s="120">
        <v>100</v>
      </c>
      <c r="BD147" s="120">
        <v>100</v>
      </c>
      <c r="BE147" s="120">
        <v>73.333333333333329</v>
      </c>
      <c r="BF147" s="120">
        <v>70.370370370370367</v>
      </c>
      <c r="BG147" s="120">
        <v>79.999999999999986</v>
      </c>
      <c r="BH147" s="120">
        <v>62.222222222222214</v>
      </c>
      <c r="BI147" s="120">
        <v>82.222222222222229</v>
      </c>
      <c r="BJ147" s="120">
        <v>78.518518518518519</v>
      </c>
      <c r="BK147" s="120">
        <v>65.185185185185176</v>
      </c>
    </row>
    <row r="148" spans="2:63">
      <c r="AU148" s="142"/>
      <c r="AV148" s="142"/>
      <c r="AW148" s="142"/>
      <c r="AX148" s="142"/>
      <c r="AY148" s="142"/>
    </row>
    <row r="149" spans="2:63">
      <c r="B149" t="s">
        <v>406</v>
      </c>
      <c r="C149" s="133" t="s">
        <v>401</v>
      </c>
      <c r="D149">
        <f>AVERAGEIF($C$6:$C$147,$C$149,D6:D147)</f>
        <v>81.775165206556196</v>
      </c>
      <c r="E149">
        <f t="shared" ref="E149:AL149" si="4">AVERAGEIF($C$6:$C$147,$C$149,E6:E147)</f>
        <v>72.503970989886469</v>
      </c>
      <c r="F149">
        <f t="shared" si="4"/>
        <v>60.535720148396216</v>
      </c>
      <c r="G149">
        <f t="shared" si="4"/>
        <v>44.306771180340974</v>
      </c>
      <c r="H149">
        <f t="shared" si="4"/>
        <v>55.668776903024501</v>
      </c>
      <c r="I149" s="128">
        <f t="shared" si="4"/>
        <v>57.673345824754264</v>
      </c>
      <c r="J149">
        <f t="shared" si="4"/>
        <v>44.893203431935838</v>
      </c>
      <c r="K149">
        <f t="shared" si="4"/>
        <v>57.026033547772677</v>
      </c>
      <c r="L149">
        <f t="shared" si="4"/>
        <v>61.58674262245691</v>
      </c>
      <c r="M149">
        <f t="shared" si="4"/>
        <v>53.719653947309368</v>
      </c>
      <c r="N149">
        <f t="shared" si="4"/>
        <v>53.425022444357758</v>
      </c>
      <c r="O149">
        <f t="shared" si="4"/>
        <v>52.708725658750367</v>
      </c>
      <c r="P149" s="128">
        <f t="shared" si="4"/>
        <v>49.367233152135533</v>
      </c>
      <c r="Q149">
        <f t="shared" si="4"/>
        <v>66.842683110540278</v>
      </c>
      <c r="R149">
        <f t="shared" si="4"/>
        <v>64.196444894974306</v>
      </c>
      <c r="S149">
        <f t="shared" si="4"/>
        <v>70.447721846975597</v>
      </c>
      <c r="T149">
        <f t="shared" si="4"/>
        <v>38.156216799073952</v>
      </c>
      <c r="U149">
        <f t="shared" si="4"/>
        <v>49.157142982330953</v>
      </c>
      <c r="V149">
        <f t="shared" si="4"/>
        <v>32.095080193671734</v>
      </c>
      <c r="W149">
        <f t="shared" si="4"/>
        <v>56.858183674034947</v>
      </c>
      <c r="X149">
        <f t="shared" si="4"/>
        <v>48.877676663999885</v>
      </c>
      <c r="Y149">
        <f t="shared" si="4"/>
        <v>44.202715623521158</v>
      </c>
      <c r="Z149">
        <f t="shared" si="4"/>
        <v>62.183074923685268</v>
      </c>
      <c r="AA149">
        <f t="shared" si="4"/>
        <v>60.033056623432216</v>
      </c>
      <c r="AB149" s="128">
        <f t="shared" si="4"/>
        <v>42.456103711972276</v>
      </c>
      <c r="AC149">
        <f>AVERAGEIF($C$6:$C$147,$C$149,AC6:AC147)</f>
        <v>64.36323350481986</v>
      </c>
      <c r="AD149">
        <f>AVERAGEIF($C$6:$C$147,$C$149,AD6:AD147)</f>
        <v>69.436276106394843</v>
      </c>
      <c r="AE149">
        <f>AVERAGEIF($C$6:$C$147,$C$149,AE6:AE147)</f>
        <v>47.360091084454815</v>
      </c>
      <c r="AF149">
        <f>AVERAGEIF($C$6:$C$147,$C$149,AF6:AF147)</f>
        <v>37.399563147234808</v>
      </c>
      <c r="AG149" s="128">
        <f>AVERAGEIF($C$6:$C$147,$C$149,AG6:AG147)</f>
        <v>71.360945609771903</v>
      </c>
      <c r="AH149">
        <f t="shared" si="4"/>
        <v>47.281924424781543</v>
      </c>
      <c r="AI149">
        <f t="shared" si="4"/>
        <v>27.964340800161686</v>
      </c>
      <c r="AJ149">
        <f t="shared" si="4"/>
        <v>25.976418911201517</v>
      </c>
      <c r="AK149">
        <f t="shared" si="4"/>
        <v>40.883259252824473</v>
      </c>
      <c r="AL149" s="128">
        <f t="shared" si="4"/>
        <v>51.327104859713543</v>
      </c>
      <c r="AO149">
        <f t="shared" ref="AO149:BK149" si="5">AVERAGEIF($C$6:$C$147,$C$149,AO6:AO147)</f>
        <v>53.771941645922375</v>
      </c>
      <c r="AP149">
        <f t="shared" si="5"/>
        <v>64.026780758923607</v>
      </c>
      <c r="AQ149">
        <f t="shared" si="5"/>
        <v>46.52942699285579</v>
      </c>
      <c r="AR149">
        <f t="shared" si="5"/>
        <v>45.647445808160086</v>
      </c>
      <c r="AS149">
        <f t="shared" si="5"/>
        <v>51.618389435290837</v>
      </c>
      <c r="AT149">
        <f t="shared" si="5"/>
        <v>60.601575654392562</v>
      </c>
      <c r="AU149" s="142">
        <f t="shared" si="5"/>
        <v>61.612143507683406</v>
      </c>
      <c r="AV149" s="142">
        <f t="shared" si="5"/>
        <v>65.80153640737737</v>
      </c>
      <c r="AW149" s="142">
        <f t="shared" si="5"/>
        <v>78.134346143183507</v>
      </c>
      <c r="AX149" s="142">
        <f t="shared" si="5"/>
        <v>73.947216804359655</v>
      </c>
      <c r="AY149" s="142">
        <f t="shared" si="5"/>
        <v>67.804709399947498</v>
      </c>
      <c r="AZ149">
        <f t="shared" si="5"/>
        <v>68.852663377311274</v>
      </c>
      <c r="BA149">
        <f t="shared" si="5"/>
        <v>57.429510965225248</v>
      </c>
      <c r="BB149">
        <f t="shared" si="5"/>
        <v>56.725799993657134</v>
      </c>
      <c r="BC149">
        <f t="shared" si="5"/>
        <v>63.544568231373283</v>
      </c>
      <c r="BD149">
        <f t="shared" si="5"/>
        <v>74.376476418729922</v>
      </c>
      <c r="BE149">
        <f t="shared" si="5"/>
        <v>37.505335896319046</v>
      </c>
      <c r="BF149">
        <f t="shared" si="5"/>
        <v>21.43021341378148</v>
      </c>
      <c r="BG149">
        <f t="shared" si="5"/>
        <v>52.78915963188264</v>
      </c>
      <c r="BH149">
        <f t="shared" si="5"/>
        <v>37.873543646956058</v>
      </c>
      <c r="BI149">
        <f t="shared" si="5"/>
        <v>79.441395815561833</v>
      </c>
      <c r="BJ149">
        <f t="shared" si="5"/>
        <v>73.004544463032232</v>
      </c>
      <c r="BK149">
        <f t="shared" si="5"/>
        <v>61.636896550721602</v>
      </c>
    </row>
    <row r="150" spans="2:63">
      <c r="B150" t="s">
        <v>406</v>
      </c>
      <c r="C150" s="133" t="s">
        <v>402</v>
      </c>
      <c r="D150">
        <f>AVERAGEIF($C$6:$C$147,$C$150,D6:D147)</f>
        <v>85.6440273402184</v>
      </c>
      <c r="E150">
        <f t="shared" ref="E150:AL150" si="6">AVERAGEIF($C$6:$C$147,$C$150,E6:E147)</f>
        <v>88.227618257651429</v>
      </c>
      <c r="F150">
        <f t="shared" si="6"/>
        <v>79.723848599159325</v>
      </c>
      <c r="G150">
        <f t="shared" si="6"/>
        <v>74.579934817093061</v>
      </c>
      <c r="H150">
        <f t="shared" si="6"/>
        <v>58.51716208847126</v>
      </c>
      <c r="I150" s="128">
        <f t="shared" si="6"/>
        <v>57.357262006071522</v>
      </c>
      <c r="J150">
        <f t="shared" si="6"/>
        <v>61.875170535071113</v>
      </c>
      <c r="K150">
        <f t="shared" si="6"/>
        <v>80.174853338689317</v>
      </c>
      <c r="L150">
        <f t="shared" si="6"/>
        <v>74.307751084557424</v>
      </c>
      <c r="M150">
        <f t="shared" si="6"/>
        <v>68.962591276295313</v>
      </c>
      <c r="N150">
        <f t="shared" si="6"/>
        <v>53.667269276017244</v>
      </c>
      <c r="O150">
        <f t="shared" si="6"/>
        <v>56.259703243931696</v>
      </c>
      <c r="P150" s="128">
        <f t="shared" si="6"/>
        <v>53.331269435179877</v>
      </c>
      <c r="Q150">
        <f t="shared" si="6"/>
        <v>92.937032570911697</v>
      </c>
      <c r="R150">
        <f t="shared" si="6"/>
        <v>78.839347387400409</v>
      </c>
      <c r="S150">
        <f t="shared" si="6"/>
        <v>79.747756997190152</v>
      </c>
      <c r="T150">
        <f t="shared" si="6"/>
        <v>53.962523254155393</v>
      </c>
      <c r="U150">
        <f t="shared" si="6"/>
        <v>74.208666230207257</v>
      </c>
      <c r="V150">
        <f t="shared" si="6"/>
        <v>51.344534693202547</v>
      </c>
      <c r="W150">
        <f t="shared" si="6"/>
        <v>61.273041182269516</v>
      </c>
      <c r="X150">
        <f t="shared" si="6"/>
        <v>51.76196358112157</v>
      </c>
      <c r="Y150">
        <f t="shared" si="6"/>
        <v>47.855146263371672</v>
      </c>
      <c r="Z150">
        <f t="shared" si="6"/>
        <v>64.615961130590705</v>
      </c>
      <c r="AA150">
        <f t="shared" si="6"/>
        <v>58.746773648025851</v>
      </c>
      <c r="AB150" s="128">
        <f t="shared" si="6"/>
        <v>49.514725458507357</v>
      </c>
      <c r="AC150">
        <f>AVERAGEIF($C$6:$C$147,$C$150,AC6:AC147)</f>
        <v>74.290786635509804</v>
      </c>
      <c r="AD150">
        <f>AVERAGEIF($C$6:$C$147,$C$150,AD6:AD147)</f>
        <v>69.476811234939092</v>
      </c>
      <c r="AE150">
        <f>AVERAGEIF($C$6:$C$147,$C$150,AE6:AE147)</f>
        <v>41.977309361001346</v>
      </c>
      <c r="AF150">
        <f>AVERAGEIF($C$6:$C$147,$C$150,AF6:AF147)</f>
        <v>43.93382882343839</v>
      </c>
      <c r="AG150" s="128">
        <f>AVERAGEIF($C$6:$C$147,$C$150,AG6:AG147)</f>
        <v>74.309143350620445</v>
      </c>
      <c r="AH150">
        <f t="shared" si="6"/>
        <v>71.784508678722247</v>
      </c>
      <c r="AI150">
        <f t="shared" si="6"/>
        <v>45.04284057100957</v>
      </c>
      <c r="AJ150">
        <f t="shared" si="6"/>
        <v>40.936030737190634</v>
      </c>
      <c r="AK150">
        <f t="shared" si="6"/>
        <v>66.462238263681584</v>
      </c>
      <c r="AL150" s="128">
        <f t="shared" si="6"/>
        <v>71.590493167205778</v>
      </c>
      <c r="AO150">
        <f t="shared" ref="AO150:BK150" si="7">AVERAGEIF($C$6:$C$147,$C$150,AO6:AO147)</f>
        <v>68.962591276295313</v>
      </c>
      <c r="AP150">
        <f t="shared" si="7"/>
        <v>80.592200981615392</v>
      </c>
      <c r="AQ150">
        <f t="shared" si="7"/>
        <v>59.060080509230488</v>
      </c>
      <c r="AR150">
        <f t="shared" si="7"/>
        <v>58.998235710241708</v>
      </c>
      <c r="AS150">
        <f t="shared" si="7"/>
        <v>65.899441533092045</v>
      </c>
      <c r="AT150">
        <f t="shared" si="7"/>
        <v>80.262997647296928</v>
      </c>
      <c r="AU150" s="142">
        <f t="shared" si="7"/>
        <v>37.95820688716298</v>
      </c>
      <c r="AV150" s="142">
        <f t="shared" si="7"/>
        <v>32.223489729750717</v>
      </c>
      <c r="AW150" s="142">
        <f t="shared" si="7"/>
        <v>24.538590749927398</v>
      </c>
      <c r="AX150" s="142">
        <f t="shared" si="7"/>
        <v>26.846048102742149</v>
      </c>
      <c r="AY150" s="142">
        <f t="shared" si="7"/>
        <v>31.04960835572124</v>
      </c>
      <c r="AZ150">
        <f t="shared" si="7"/>
        <v>80.409152895607988</v>
      </c>
      <c r="BA150">
        <f t="shared" si="7"/>
        <v>67.833666856727291</v>
      </c>
      <c r="BB150">
        <f t="shared" si="7"/>
        <v>69.014594834231517</v>
      </c>
      <c r="BC150">
        <f t="shared" si="7"/>
        <v>70.129117067345533</v>
      </c>
      <c r="BD150">
        <f t="shared" si="7"/>
        <v>84.067401523636732</v>
      </c>
      <c r="BE150">
        <f t="shared" si="7"/>
        <v>40.705286168810346</v>
      </c>
      <c r="BF150">
        <f t="shared" si="7"/>
        <v>28.208432581661118</v>
      </c>
      <c r="BG150">
        <f t="shared" si="7"/>
        <v>58.265929271267296</v>
      </c>
      <c r="BH150">
        <f t="shared" si="7"/>
        <v>48.555667272014908</v>
      </c>
      <c r="BI150">
        <f t="shared" si="7"/>
        <v>78.630354215300969</v>
      </c>
      <c r="BJ150">
        <f t="shared" si="7"/>
        <v>75.984705605085296</v>
      </c>
      <c r="BK150">
        <f t="shared" si="7"/>
        <v>68.312370231475171</v>
      </c>
    </row>
    <row r="151" spans="2:63">
      <c r="AU151" s="142"/>
      <c r="AV151" s="142"/>
      <c r="AW151" s="142"/>
      <c r="AX151" s="142"/>
      <c r="AY151" s="142"/>
    </row>
    <row r="152" spans="2:63" ht="18.5">
      <c r="B152" s="140" t="s">
        <v>432</v>
      </c>
      <c r="AU152" s="142"/>
      <c r="AV152" s="142"/>
      <c r="AW152" s="142"/>
      <c r="AX152" s="142"/>
      <c r="AY152" s="142"/>
    </row>
    <row r="153" spans="2:63">
      <c r="AU153" s="142"/>
      <c r="AV153" s="142"/>
      <c r="AW153" s="142"/>
      <c r="AX153" s="142"/>
      <c r="AY153" s="142"/>
    </row>
    <row r="154" spans="2:63">
      <c r="B154" t="s">
        <v>111</v>
      </c>
      <c r="D154">
        <f>IFERROR(AVERAGEIFS($D$6:$D$147,$B$6:$B$147,B154,$C$6:$C$147,2017)-AVERAGEIFS($D$6:$D$147,$B$6:$B$147,B154,$C$6:$C$147,2014),"")</f>
        <v>57.142857142857146</v>
      </c>
      <c r="E154">
        <f>IFERROR(AVERAGEIFS($E$6:$E$147,$B$6:$B$147,B154,$C$6:$C$147,2017)-AVERAGEIFS($E$6:$E$147,$B$6:$B$147,B154,$C$6:$C$147,2014),"")</f>
        <v>50</v>
      </c>
      <c r="F154">
        <f>IFERROR(AVERAGEIFS($F$6:$F$147,$B$6:$B$147,B154,$C$6:$C$147,2017)-AVERAGEIFS($F$6:$F$147,$B$6:$B$147,B154,$C$6:$C$147,2014),"")</f>
        <v>43.75</v>
      </c>
      <c r="G154">
        <f>IFERROR(AVERAGEIFS($G$6:$G$147,$B$6:$B$147,B154,$C$6:$C$147,2017)-AVERAGEIFS($G$6:$G$147,$B$6:$B$147,B154,$C$6:$C$147,2014),"")</f>
        <v>90.909090909090907</v>
      </c>
      <c r="H154">
        <f>IFERROR(AVERAGEIFS($H$6:$H$147,$B$6:$B$147,B154,$C$6:$C$147,2017)-AVERAGEIFS($H$6:$H$147,$B$6:$B$147,B154,$C$6:$C$147,2014),"")</f>
        <v>24.488017429193896</v>
      </c>
      <c r="I154" s="128">
        <f>IFERROR(AVERAGEIFS($I$6:$I$147,$B$6:$B$147,B154,$C$6:$C$147,2017)-AVERAGEIFS($I$6:$I$147,$B$6:$B$147,B154,$C$6:$C$147,2014),"")</f>
        <v>29.212962962962962</v>
      </c>
      <c r="J154">
        <f>IFERROR(AVERAGEIFS($J$6:$J$147,$B$6:$B$147,B154,$C$6:$C$147,2017)-AVERAGEIFS($J$6:$J$147,$B$6:$B$147,B154,$C$6:$C$147,2014),"")</f>
        <v>57.254901960784316</v>
      </c>
      <c r="K154">
        <f>IFERROR(AVERAGEIFS($K$6:$K$147,$B$6:$B$147,B154,$C$6:$C$147,2017)-AVERAGEIFS($K$6:$K$147,$B$6:$B$147,B154,$C$6:$C$147,2014),"")</f>
        <v>12.019230769230774</v>
      </c>
      <c r="L154">
        <f>IFERROR(AVERAGEIFS($L$6:$L$147,$B$6:$B$147,B154,$C$6:$C$147,2017)-AVERAGEIFS($L$6:$L$147,$B$6:$B$147,B154,$C$6:$C$147,2014),"")</f>
        <v>58.82352941176471</v>
      </c>
      <c r="M154">
        <f>IFERROR(AVERAGEIFS($M$6:$M$147,$B$6:$B$147,B154,$C$6:$C$147,2017)-AVERAGEIFS($M$6:$M$147,$B$6:$B$147,B154,$C$6:$C$147,2014),"")</f>
        <v>23.71127681841967</v>
      </c>
      <c r="N154">
        <f t="shared" ref="N154:N185" si="8">IFERROR(AVERAGEIFS($N$6:$N$147,$B$6:$B$147,B154,$C$6:$C$147,2017)-AVERAGEIFS($N$6:$N$147,$B$6:$B$147,B154,$C$6:$C$147,2014),"")</f>
        <v>-6.6666666666666643</v>
      </c>
      <c r="O154">
        <f t="shared" ref="O154:O185" si="9">IFERROR(AVERAGEIFS($O$6:$O$147,$B$6:$B$147,B154,$C$6:$C$147,2017)-AVERAGEIFS($O$6:$O$147,$B$6:$B$147,B154,$C$6:$C$147,2014),"")</f>
        <v>17.298474945533762</v>
      </c>
      <c r="P154" s="128">
        <f t="shared" ref="P154:P185" si="10">IFERROR(AVERAGEIFS($P$6:$P$147,$B$6:$B$147,B154,$C$6:$C$147,2017)-AVERAGEIFS($P$6:$P$147,$B$6:$B$147,B154,$C$6:$C$147,2014),"")</f>
        <v>22.782446311858074</v>
      </c>
      <c r="Q154">
        <f t="shared" ref="Q154:Q185" si="11">IFERROR(AVERAGEIFS($Q$6:$Q$147,$B$6:$B$147,B154,$C$6:$C$147,2017)-AVERAGEIFS($Q$6:$Q$147,$B$6:$B$147,B154,$C$6:$C$147,2014),"")</f>
        <v>50</v>
      </c>
      <c r="R154">
        <f t="shared" ref="R154:R185" si="12">IFERROR(AVERAGEIFS($R$6:$R$147,$B$6:$B$147,B154,$C$6:$C$147,2017)-AVERAGEIFS($R$6:$R$147,$B$6:$B$147,B154,$C$6:$C$147,2014),"")</f>
        <v>28.20512820512819</v>
      </c>
      <c r="S154">
        <f t="shared" ref="S154:S185" si="13">IFERROR(AVERAGEIFS($S$6:$S$147,$B$6:$B$147,B154,$C$6:$C$147,2017)-AVERAGEIFS($S$6:$S$147,$B$6:$B$147,B154,$C$6:$C$147,2014),"")</f>
        <v>-3.5714285714285694</v>
      </c>
      <c r="T154">
        <f t="shared" ref="T154:T185" si="14">IFERROR(AVERAGEIFS($T$6:$T$147,$B$6:$B$147,B154,$C$6:$C$147,2017)-AVERAGEIFS($T$6:$T$147,$B$6:$B$147,B154,$C$6:$C$147,2014),"")</f>
        <v>23.333333333333336</v>
      </c>
      <c r="U154">
        <f t="shared" ref="U154:U185" si="15">IFERROR(AVERAGEIFS($U$6:$U$147,$B$6:$B$147,B154,$C$6:$C$147,2017)-AVERAGEIFS($U$6:$U$147,$B$6:$B$147,B154,$C$6:$C$147,2014),"")</f>
        <v>38.235294117647058</v>
      </c>
      <c r="V154">
        <f t="shared" ref="V154:V185" si="16">IFERROR(AVERAGEIFS($V$6:$V$147,$B$6:$B$147,B154,$C$6:$C$147,2017)-AVERAGEIFS($V$6:$V$147,$B$6:$B$147,B154,$C$6:$C$147,2014),"")</f>
        <v>21.818181818181817</v>
      </c>
      <c r="W154">
        <f t="shared" ref="W154:W185" si="17">IFERROR(AVERAGEIFS($W$6:$W$147,$B$6:$B$147,B154,$C$6:$C$147,2017)-AVERAGEIFS($W$6:$W$147,$B$6:$B$147,B154,$C$6:$C$147,2014),"")</f>
        <v>21.195144724556492</v>
      </c>
      <c r="X154">
        <f t="shared" ref="X154:X185" si="18">IFERROR(AVERAGEIFS($X$6:$X$147,$B$6:$B$147,B154,$C$6:$C$147,2017)-AVERAGEIFS($X$6:$X$147,$B$6:$B$147,B154,$C$6:$C$147,2014),"")</f>
        <v>10.690943043884218</v>
      </c>
      <c r="Y154">
        <f t="shared" ref="Y154:Y185" si="19">IFERROR(AVERAGEIFS($Y$6:$Y$147,$B$6:$B$147,B154,$C$6:$C$147,2017)-AVERAGEIFS($Y$6:$Y$147,$B$6:$B$147,B154,$C$6:$C$147,2014),"")</f>
        <v>17.037037037037035</v>
      </c>
      <c r="Z154">
        <f t="shared" ref="Z154:Z185" si="20">IFERROR(AVERAGEIFS($Z$6:$Z$147,$B$6:$B$147,B154,$C$6:$C$147,2017)-AVERAGEIFS($Z$6:$Z$147,$B$6:$B$147,B154,$C$6:$C$147,2014),"")</f>
        <v>20.451770451770443</v>
      </c>
      <c r="AA154">
        <f t="shared" ref="AA154:AA185" si="21">IFERROR(AVERAGEIFS($AA$6:$AA$147,$B$6:$B$147,B154,$C$6:$C$147,2017)-AVERAGEIFS($AA$6:$AA$147,$B$6:$B$147,B154,$C$6:$C$147,2014),"")</f>
        <v>16.851851851851851</v>
      </c>
      <c r="AB154" s="128">
        <f t="shared" ref="AB154:AB185" si="22">IFERROR(AVERAGEIFS($AB$6:$AB$147,$B$6:$B$147,B154,$C$6:$C$147,2017)-AVERAGEIFS($AB$6:$AB$147,$B$6:$B$147,B154,$C$6:$C$147,2014),"")</f>
        <v>17.830687830687829</v>
      </c>
      <c r="AC154">
        <f t="shared" ref="AC154:AC185" si="23">IFERROR(AVERAGEIFS($AC$6:$AC$147,$B$6:$B$147,B154,$C$6:$C$147,2017)-AVERAGEIFS($AC$6:$AC$147,$B$6:$B$147,B154,$C$6:$C$147,2014),"")</f>
        <v>18.741758241758241</v>
      </c>
      <c r="AD154">
        <f t="shared" ref="AD154:AD185" si="24">IFERROR(AVERAGEIFS($AD$6:$AD$147,$B$6:$B$147,B154,$C$6:$C$147,2017)-AVERAGEIFS($AD$6:$AD$147,$B$6:$B$147,B154,$C$6:$C$147,2014),"")</f>
        <v>11.372701372701371</v>
      </c>
      <c r="AE154">
        <f t="shared" ref="AE154:AE185" si="25">IFERROR(AVERAGEIFS($AE$6:$AE$147,$B$6:$B$147,B154,$C$6:$C$147,2017)-AVERAGEIFS($AE$6:$AE$147,$B$6:$B$147,B154,$C$6:$C$147,2014),"")</f>
        <v>-0.2976190476190439</v>
      </c>
      <c r="AF154">
        <f t="shared" ref="AF154:AF185" si="26">IFERROR(AVERAGEIFS($AF$6:$AF$147,$B$6:$B$147,B154,$C$6:$C$147,2017)-AVERAGEIFS($AF$6:$AF$147,$B$6:$B$147,B154,$C$6:$C$147,2014),"")</f>
        <v>23.083985731044553</v>
      </c>
      <c r="AG154" s="128">
        <f t="shared" ref="AG154:AG185" si="27">IFERROR(AVERAGEIFS($AG$6:$AG$147,$B$6:$B$147,B154,$C$6:$C$147,2017)-AVERAGEIFS($AG$6:$AG$147,$B$6:$B$147,B154,$C$6:$C$147,2014),"")</f>
        <v>13.652868554829347</v>
      </c>
      <c r="AH154">
        <f t="shared" ref="AH154:AH185" si="28">IFERROR(AVERAGEIFS($AH$6:$AH$147,$B$6:$B$147,B154,$C$6:$C$147,2017)-AVERAGEIFS($AH$6:$AH$147,$B$6:$B$147,B154,$C$6:$C$147,2014),"")</f>
        <v>66.968325791855193</v>
      </c>
      <c r="AI154">
        <f t="shared" ref="AI154:AI185" si="29">IFERROR(AVERAGEIFS($AI$6:$AI$147,$B$6:$B$147,B154,$C$6:$C$147,2017)-AVERAGEIFS($AI$6:$AI$147,$B$6:$B$147,B154,$C$6:$C$147,2014),"")</f>
        <v>40</v>
      </c>
      <c r="AJ154">
        <f t="shared" ref="AJ154:AJ185" si="30">IFERROR(AVERAGEIFS($AJ$6:$AJ$147,$B$6:$B$147,B154,$C$6:$C$147,2017)-AVERAGEIFS($AJ$6:$AJ$147,$B$6:$B$147,B154,$C$6:$C$147,2014),"")</f>
        <v>45.641025641025642</v>
      </c>
      <c r="AK154">
        <f t="shared" ref="AK154:AK185" si="31">IFERROR(AVERAGEIFS($AK$6:$AK$147,$B$6:$B$147,B154,$C$6:$C$147,2017)-AVERAGEIFS($AK$6:$AK$147,$B$6:$B$147,B154,$C$6:$C$147,2014),"")</f>
        <v>62.5</v>
      </c>
      <c r="AL154" s="128">
        <f t="shared" ref="AL154:AL185" si="32">IFERROR(AVERAGEIFS($AL$6:$AL$147,$B$6:$B$147,B154,$C$6:$C$147,2017)-AVERAGEIFS($AL$6:$AL$147,$B$6:$B$147,B154,$C$6:$C$147,2014),"")</f>
        <v>42.081447963800905</v>
      </c>
      <c r="AO154">
        <f t="shared" ref="AO154:AO185" si="33">IFERROR(AVERAGEIFS($AO$6:$AO$147,$B$6:$B$147,B154,$C$6:$C$147,2017)-AVERAGEIFS($AO$6:$AO$147,$B$6:$B$147,B154,$C$6:$C$147,2014),"")</f>
        <v>23.083333333333329</v>
      </c>
      <c r="AP154">
        <f t="shared" ref="AP154:AP185" si="34">IFERROR(AVERAGEIFS($AP$6:$AP$147,$B$6:$B$147,B154,$C$6:$C$147,2017)-AVERAGEIFS($AP$6:$AP$147,$B$6:$B$147,B154,$C$6:$C$147,2014),"")</f>
        <v>36.607142857142861</v>
      </c>
      <c r="AQ154">
        <f t="shared" ref="AQ154:AQ185" si="35">IFERROR(AVERAGEIFS($AQ$6:$AQ$147,$B$6:$B$147,B154,$C$6:$C$147,2017)-AVERAGEIFS($AQ$6:$AQ$147,$B$6:$B$147,B154,$C$6:$C$147,2014),"")</f>
        <v>7.1428571428571423</v>
      </c>
      <c r="AR154">
        <f t="shared" ref="AR154:AR185" si="36">IFERROR(AVERAGEIFS($AR$6:$AR$147,$B$6:$B$147,B154,$C$6:$C$147,2017)-AVERAGEIFS($AR$6:$AR$147,$B$6:$B$147,B154,$C$6:$C$147,2014),"")</f>
        <v>8.2051282051281973</v>
      </c>
      <c r="AS154">
        <f t="shared" ref="AS154:AS185" si="37">IFERROR(AVERAGEIFS($AS$6:$AS$147,$B$6:$B$147,B154,$C$6:$C$147,2017)-AVERAGEIFS($AS$6:$AS$147,$B$6:$B$147,B154,$C$6:$C$147,2014),"")</f>
        <v>17.788461538461533</v>
      </c>
      <c r="AT154">
        <f t="shared" ref="AT154:AT185" si="38">IFERROR(AVERAGEIFS($AT$6:$AT$147,$B$6:$B$147,B154,$C$6:$C$147,2017)-AVERAGEIFS($AT$6:$AT$147,$B$6:$B$147,B154,$C$6:$C$147,2014),"")</f>
        <v>45.67307692307692</v>
      </c>
      <c r="AU154" s="142">
        <f t="shared" ref="AU154:AU185" si="39">IFERROR((100-AVERAGEIFS($AU$6:$AU$147,$B$6:$B$147,B154,$C$6:$C$147,2017))-AVERAGEIFS($AU$6:$AU$147,$B$6:$B$147,B154,$C$6:$C$147,2014),"")</f>
        <v>11.609686609686612</v>
      </c>
      <c r="AV154" s="142">
        <f t="shared" ref="AV154:AV185" si="40">IFERROR((100-AVERAGEIFS($AV$6:$AV$147,$B$6:$B$147,B154,$C$6:$C$147,2017))-AVERAGEIFS($AV$6:$AV$147,$B$6:$B$147,B154,$C$6:$C$147,2014),"")</f>
        <v>19.658119658119659</v>
      </c>
      <c r="AW154" s="142">
        <f t="shared" ref="AW154:AW185" si="41">IFERROR((100-AVERAGEIFS($AW$6:$AW$147,$B$6:$B$147,B154,$C$6:$C$147,2017))-AVERAGEIFS($AW$6:$AW$147,$B$6:$B$147,B154,$C$6:$C$147,2014),"")</f>
        <v>7.6146076146076069</v>
      </c>
      <c r="AX154" s="142">
        <f t="shared" ref="AX154:AX185" si="42">IFERROR((100-AVERAGEIFS($AX$6:$AX$147,$B$6:$B$147,B154,$C$6:$C$147,2017))-AVERAGEIFS($AX$6:$AX$147,$B$6:$B$147,B154,$C$6:$C$147,2014),"")</f>
        <v>9.0455840455840359</v>
      </c>
      <c r="AY154" s="142">
        <f t="shared" ref="AY154:AY185" si="43">IFERROR((100-AVERAGEIFS($AY$6:$AY$147,$B$6:$B$147,B154,$C$6:$C$147,2017))-AVERAGEIFS($AY$6:$AY$147,$B$6:$B$147,B154,$C$6:$C$147,2014),"")</f>
        <v>8.9355089355089277</v>
      </c>
      <c r="AZ154">
        <f t="shared" ref="AZ154:AZ185" si="44">IFERROR(AVERAGEIFS($AZ$6:$AZ$147,$B$6:$B$147,B154,$C$6:$C$147,2017)-AVERAGEIFS($AZ$6:$AZ$147,$B$6:$B$147,B154,$C$6:$C$147,2014),"")</f>
        <v>39.42307692307692</v>
      </c>
      <c r="BA154">
        <f t="shared" ref="BA154:BA185" si="45">IFERROR(AVERAGEIFS($BA$6:$BA$147,$B$6:$B$147,B154,$C$6:$C$147,2017)-AVERAGEIFS($BA$6:$BA$147,$B$6:$B$147,B154,$C$6:$C$147,2014),"")</f>
        <v>5.9523809523809526</v>
      </c>
      <c r="BB154">
        <f t="shared" ref="BB154:BB185" si="46">IFERROR(AVERAGEIFS($BB$6:$BB$147,$B$6:$B$147,B154,$C$6:$C$147,2017)-AVERAGEIFS($BB$6:$BB$147,$B$6:$B$147,B154,$C$6:$C$147,2014),"")</f>
        <v>23.333333333333336</v>
      </c>
      <c r="BC154">
        <f t="shared" ref="BC154:BC185" si="47">IFERROR(AVERAGEIFS($BC$6:$BC$147,$B$6:$B$147,B154,$C$6:$C$147,2017)-AVERAGEIFS($BC$6:$BC$147,$B$6:$B$147,B154,$C$6:$C$147,2014),"")</f>
        <v>14.20454545454546</v>
      </c>
      <c r="BD154">
        <f t="shared" ref="BD154:BD185" si="48">IFERROR(AVERAGEIFS($BD$6:$BD$147,$B$6:$B$147,B154,$C$6:$C$147,2017)-AVERAGEIFS($BD$6:$BD$147,$B$6:$B$147,B154,$C$6:$C$147,2014),"")</f>
        <v>10.795454545454547</v>
      </c>
      <c r="BE154">
        <f t="shared" ref="BE154:BE185" si="49">IFERROR(AVERAGEIFS($BE$6:$BE$147,$B$6:$B$147,B154,$C$6:$C$147,2017)-AVERAGEIFS($BE$6:$BE$147,$B$6:$B$147,B154,$C$6:$C$147,2014),"")</f>
        <v>22.698412698412699</v>
      </c>
      <c r="BF154">
        <f t="shared" ref="BF154:BF185" si="50">IFERROR(AVERAGEIFS($BF$6:$BF$147,$B$6:$B$147,B154,$C$6:$C$147,2017)-AVERAGEIFS($BF$6:$BF$147,$B$6:$B$147,B154,$C$6:$C$147,2014),"")</f>
        <v>23.988603988603991</v>
      </c>
      <c r="BG154">
        <f t="shared" ref="BG154:BG185" si="51">IFERROR(AVERAGEIFS($BG$6:$BG$147,$B$6:$B$147,B154,$C$6:$C$147,2017)-AVERAGEIFS($BG$6:$BG$147,$B$6:$B$147,B154,$C$6:$C$147,2014),"")</f>
        <v>30.849673202614383</v>
      </c>
      <c r="BH154">
        <f t="shared" ref="BH154:BH185" si="52">IFERROR(AVERAGEIFS($BH$6:$BH$147,$B$6:$B$147,B154,$C$6:$C$147,2017)-AVERAGEIFS($BH$6:$BH$147,$B$6:$B$147,B154,$C$6:$C$147,2014),"")</f>
        <v>14.799253034547149</v>
      </c>
      <c r="BI154">
        <f t="shared" ref="BI154:BI185" si="53">IFERROR(AVERAGEIFS($BI$6:$BI$147,$B$6:$B$147,B154,$C$6:$C$147,2017)-AVERAGEIFS($BI$6:$BI$147,$B$6:$B$147,B154,$C$6:$C$147,2014),"")</f>
        <v>11.111111111111114</v>
      </c>
      <c r="BJ154">
        <f t="shared" ref="BJ154:BJ185" si="54">IFERROR(AVERAGEIFS($BJ$6:$BJ$147,$B$6:$B$147,B154,$C$6:$C$147,2017)-AVERAGEIFS($BJ$6:$BJ$147,$B$6:$B$147,B154,$C$6:$C$147,2014),"")</f>
        <v>12.026143790849673</v>
      </c>
      <c r="BK154">
        <f t="shared" ref="BK154:BK185" si="55">IFERROR(AVERAGEIFS($BK$6:$BK$147,$B$6:$B$147,B154,$C$6:$C$147,2017)-AVERAGEIFS($BK$6:$BK$147,$B$6:$B$147,B154,$C$6:$C$147,2014),"")</f>
        <v>17.821350762527238</v>
      </c>
    </row>
    <row r="155" spans="2:63">
      <c r="B155" t="s">
        <v>116</v>
      </c>
      <c r="D155">
        <f t="shared" ref="D155:D218" si="56">IFERROR(AVERAGEIFS($D$6:$D$147,$B$6:$B$147,B155,$C$6:$C$147,2017)-AVERAGEIFS($D$6:$D$147,$B$6:$B$147,B155,$C$6:$C$147,2014),"")</f>
        <v>14.285714285714292</v>
      </c>
      <c r="E155">
        <f t="shared" ref="E155:E218" si="57">IFERROR(AVERAGEIFS($E$6:$E$147,$B$6:$B$147,B155,$C$6:$C$147,2017)-AVERAGEIFS($E$6:$E$147,$B$6:$B$147,B155,$C$6:$C$147,2014),"")</f>
        <v>14.285714285714292</v>
      </c>
      <c r="F155">
        <f t="shared" ref="F155:F218" si="58">IFERROR(AVERAGEIFS($F$6:$F$147,$B$6:$B$147,B155,$C$6:$C$147,2017)-AVERAGEIFS($F$6:$F$147,$B$6:$B$147,B155,$C$6:$C$147,2014),"")</f>
        <v>71.428571428571431</v>
      </c>
      <c r="G155">
        <f t="shared" ref="G155:G218" si="59">IFERROR(AVERAGEIFS($G$6:$G$147,$B$6:$B$147,B155,$C$6:$C$147,2017)-AVERAGEIFS($G$6:$G$147,$B$6:$B$147,B155,$C$6:$C$147,2014),"")</f>
        <v>42.857142857142861</v>
      </c>
      <c r="H155">
        <f t="shared" ref="H155:H218" si="60">IFERROR(AVERAGEIFS($H$6:$H$147,$B$6:$B$147,B155,$C$6:$C$147,2017)-AVERAGEIFS($H$6:$H$147,$B$6:$B$147,B155,$C$6:$C$147,2014),"")</f>
        <v>19.629629629629633</v>
      </c>
      <c r="I155" s="128">
        <f t="shared" ref="I155:I218" si="61">IFERROR(AVERAGEIFS($I$6:$I$147,$B$6:$B$147,B155,$C$6:$C$147,2017)-AVERAGEIFS($I$6:$I$147,$B$6:$B$147,B155,$C$6:$C$147,2014),"")</f>
        <v>31.018518518518519</v>
      </c>
      <c r="J155">
        <f t="shared" ref="J155:J218" si="62">IFERROR(AVERAGEIFS($J$6:$J$147,$B$6:$B$147,B155,$C$6:$C$147,2017)-AVERAGEIFS($J$6:$J$147,$B$6:$B$147,B155,$C$6:$C$147,2014),"")</f>
        <v>100</v>
      </c>
      <c r="K155">
        <f t="shared" ref="K155:K218" si="63">IFERROR(AVERAGEIFS($K$6:$K$147,$B$6:$B$147,B155,$C$6:$C$147,2017)-AVERAGEIFS($K$6:$K$147,$B$6:$B$147,B155,$C$6:$C$147,2014),"")</f>
        <v>75</v>
      </c>
      <c r="L155">
        <f t="shared" ref="L155:L218" si="64">IFERROR(AVERAGEIFS($L$6:$L$147,$B$6:$B$147,B155,$C$6:$C$147,2017)-AVERAGEIFS($L$6:$L$147,$B$6:$B$147,B155,$C$6:$C$147,2014),"")</f>
        <v>37.5</v>
      </c>
      <c r="M155">
        <f t="shared" ref="M155:M218" si="65">IFERROR(AVERAGEIFS($M$6:$M$147,$B$6:$B$147,B155,$C$6:$C$147,2017)-AVERAGEIFS($M$6:$M$147,$B$6:$B$147,B155,$C$6:$C$147,2014),"")</f>
        <v>49.77210884353741</v>
      </c>
      <c r="N155">
        <f t="shared" si="8"/>
        <v>35.308641975308646</v>
      </c>
      <c r="O155">
        <f t="shared" si="9"/>
        <v>32.592592592592602</v>
      </c>
      <c r="P155" s="128">
        <f t="shared" si="10"/>
        <v>26.388888888888886</v>
      </c>
      <c r="Q155">
        <f t="shared" si="11"/>
        <v>83.333333333333343</v>
      </c>
      <c r="R155">
        <f t="shared" si="12"/>
        <v>42.857142857142861</v>
      </c>
      <c r="S155">
        <f t="shared" si="13"/>
        <v>100</v>
      </c>
      <c r="T155">
        <f t="shared" si="14"/>
        <v>48.333333333333329</v>
      </c>
      <c r="U155">
        <f t="shared" si="15"/>
        <v>75</v>
      </c>
      <c r="V155">
        <f t="shared" si="16"/>
        <v>0</v>
      </c>
      <c r="W155">
        <f t="shared" si="17"/>
        <v>30</v>
      </c>
      <c r="X155">
        <f t="shared" si="18"/>
        <v>37.037037037037038</v>
      </c>
      <c r="Y155">
        <f t="shared" si="19"/>
        <v>54.074074074074076</v>
      </c>
      <c r="Z155">
        <f t="shared" si="20"/>
        <v>29.999999999999993</v>
      </c>
      <c r="AA155">
        <f t="shared" si="21"/>
        <v>5.4320987654321016</v>
      </c>
      <c r="AB155" s="128">
        <f t="shared" si="22"/>
        <v>-1.9753086419753085</v>
      </c>
      <c r="AC155">
        <f t="shared" si="23"/>
        <v>47.261904761904773</v>
      </c>
      <c r="AD155">
        <f t="shared" si="24"/>
        <v>9.9470899470899639</v>
      </c>
      <c r="AE155">
        <f t="shared" si="25"/>
        <v>25.925925925925924</v>
      </c>
      <c r="AF155">
        <f t="shared" si="26"/>
        <v>-0.18518518518518334</v>
      </c>
      <c r="AG155" s="128">
        <f t="shared" si="27"/>
        <v>10.370370370370367</v>
      </c>
      <c r="AH155">
        <f t="shared" si="28"/>
        <v>66.666666666666671</v>
      </c>
      <c r="AI155">
        <f t="shared" si="29"/>
        <v>-35</v>
      </c>
      <c r="AJ155">
        <f t="shared" si="30"/>
        <v>-39.999999999999986</v>
      </c>
      <c r="AK155">
        <f t="shared" si="31"/>
        <v>40</v>
      </c>
      <c r="AL155" s="128">
        <f t="shared" si="32"/>
        <v>50</v>
      </c>
      <c r="AO155">
        <f t="shared" si="33"/>
        <v>48.904761904761898</v>
      </c>
      <c r="AP155">
        <f t="shared" si="34"/>
        <v>87.5</v>
      </c>
      <c r="AQ155">
        <f t="shared" si="35"/>
        <v>19.047619047619044</v>
      </c>
      <c r="AR155">
        <f t="shared" si="36"/>
        <v>60.833333333333329</v>
      </c>
      <c r="AS155">
        <f t="shared" si="37"/>
        <v>25.714285714285715</v>
      </c>
      <c r="AT155">
        <f t="shared" si="38"/>
        <v>51.428571428571431</v>
      </c>
      <c r="AU155" s="142">
        <f t="shared" si="39"/>
        <v>4.9382716049382793</v>
      </c>
      <c r="AV155" s="142">
        <f t="shared" si="40"/>
        <v>20.740740740740733</v>
      </c>
      <c r="AW155" s="142">
        <f t="shared" si="41"/>
        <v>8.3950617283950564</v>
      </c>
      <c r="AX155" s="142">
        <f t="shared" si="42"/>
        <v>14.074074074074076</v>
      </c>
      <c r="AY155" s="142">
        <f t="shared" si="43"/>
        <v>1.5873015873015959</v>
      </c>
      <c r="AZ155">
        <f t="shared" si="44"/>
        <v>42.857142857142861</v>
      </c>
      <c r="BA155">
        <f t="shared" si="45"/>
        <v>35.833333333333329</v>
      </c>
      <c r="BB155">
        <f t="shared" si="46"/>
        <v>43.333333333333329</v>
      </c>
      <c r="BC155">
        <f t="shared" si="47"/>
        <v>64.285714285714292</v>
      </c>
      <c r="BD155">
        <f t="shared" si="48"/>
        <v>50</v>
      </c>
      <c r="BE155">
        <f t="shared" si="49"/>
        <v>-5.432098765432098</v>
      </c>
      <c r="BF155">
        <f t="shared" si="50"/>
        <v>-7.4074074074074083</v>
      </c>
      <c r="BG155">
        <f t="shared" si="51"/>
        <v>14.81481481481481</v>
      </c>
      <c r="BH155">
        <f t="shared" si="52"/>
        <v>-2.7160493827160481</v>
      </c>
      <c r="BI155">
        <f t="shared" si="53"/>
        <v>14.07407407407409</v>
      </c>
      <c r="BJ155">
        <f t="shared" si="54"/>
        <v>17.777777777777771</v>
      </c>
      <c r="BK155">
        <f t="shared" si="55"/>
        <v>-0.74074074074074048</v>
      </c>
    </row>
    <row r="156" spans="2:63">
      <c r="B156" t="s">
        <v>118</v>
      </c>
      <c r="D156">
        <f t="shared" si="56"/>
        <v>1.5873015873015817</v>
      </c>
      <c r="E156">
        <f t="shared" si="57"/>
        <v>17.521367521367509</v>
      </c>
      <c r="F156">
        <f t="shared" si="58"/>
        <v>10.317460317460316</v>
      </c>
      <c r="G156">
        <f t="shared" si="59"/>
        <v>8.3333333333333215</v>
      </c>
      <c r="H156">
        <f t="shared" si="60"/>
        <v>-10.609857978279038</v>
      </c>
      <c r="I156" s="128">
        <f t="shared" si="61"/>
        <v>-31.481481481481474</v>
      </c>
      <c r="J156">
        <f t="shared" si="62"/>
        <v>-5.982905982905983</v>
      </c>
      <c r="K156">
        <f t="shared" si="63"/>
        <v>20.588235294117652</v>
      </c>
      <c r="L156">
        <f t="shared" si="64"/>
        <v>23.039215686274503</v>
      </c>
      <c r="M156">
        <f t="shared" si="65"/>
        <v>20.613553113553113</v>
      </c>
      <c r="N156">
        <f t="shared" si="8"/>
        <v>-19.381787802840442</v>
      </c>
      <c r="O156">
        <f t="shared" si="9"/>
        <v>-27.689594356261026</v>
      </c>
      <c r="P156" s="128">
        <f t="shared" si="10"/>
        <v>-19.757727652464496</v>
      </c>
      <c r="Q156">
        <f t="shared" si="11"/>
        <v>30.769230769230774</v>
      </c>
      <c r="R156">
        <f t="shared" si="12"/>
        <v>45.726495726495727</v>
      </c>
      <c r="S156">
        <f t="shared" si="13"/>
        <v>63.675213675213669</v>
      </c>
      <c r="T156">
        <f t="shared" si="14"/>
        <v>34.659090909090907</v>
      </c>
      <c r="U156">
        <f t="shared" si="15"/>
        <v>63.131313131313121</v>
      </c>
      <c r="V156">
        <f t="shared" si="16"/>
        <v>41.666666666666671</v>
      </c>
      <c r="W156">
        <f t="shared" si="17"/>
        <v>-6.3492063492063409</v>
      </c>
      <c r="X156">
        <f t="shared" si="18"/>
        <v>-13.700918964076877</v>
      </c>
      <c r="Y156">
        <f t="shared" si="19"/>
        <v>0.26455026455025887</v>
      </c>
      <c r="Z156">
        <f t="shared" si="20"/>
        <v>-5.1146384479717852</v>
      </c>
      <c r="AA156">
        <f t="shared" si="21"/>
        <v>-6.5580618212197237</v>
      </c>
      <c r="AB156" s="128">
        <f t="shared" si="22"/>
        <v>-15.831244778613197</v>
      </c>
      <c r="AC156">
        <f t="shared" si="23"/>
        <v>12.396847734309034</v>
      </c>
      <c r="AD156">
        <f t="shared" si="24"/>
        <v>14.158328007657225</v>
      </c>
      <c r="AE156">
        <f t="shared" si="25"/>
        <v>-34.628237259816203</v>
      </c>
      <c r="AF156">
        <f t="shared" si="26"/>
        <v>-15.210301394511923</v>
      </c>
      <c r="AG156" s="128">
        <f t="shared" si="27"/>
        <v>-9.7048175995544312</v>
      </c>
      <c r="AH156">
        <f t="shared" si="28"/>
        <v>48.29059829059829</v>
      </c>
      <c r="AI156">
        <f t="shared" si="29"/>
        <v>37.967914438502667</v>
      </c>
      <c r="AJ156">
        <f t="shared" si="30"/>
        <v>24.509803921568626</v>
      </c>
      <c r="AK156">
        <f t="shared" si="31"/>
        <v>44.976076555023923</v>
      </c>
      <c r="AL156" s="128">
        <f t="shared" si="32"/>
        <v>33.492822966507177</v>
      </c>
      <c r="AO156">
        <f t="shared" si="33"/>
        <v>20.833333333333329</v>
      </c>
      <c r="AP156">
        <f t="shared" si="34"/>
        <v>30.555555555555543</v>
      </c>
      <c r="AQ156">
        <f t="shared" si="35"/>
        <v>22.222222222222221</v>
      </c>
      <c r="AR156">
        <f t="shared" si="36"/>
        <v>-6.25</v>
      </c>
      <c r="AS156">
        <f t="shared" si="37"/>
        <v>30.555555555555543</v>
      </c>
      <c r="AT156">
        <f t="shared" si="38"/>
        <v>27.083333333333336</v>
      </c>
      <c r="AU156" s="142">
        <f t="shared" si="39"/>
        <v>27.777777777777771</v>
      </c>
      <c r="AV156" s="142">
        <f t="shared" si="40"/>
        <v>32.066276803118924</v>
      </c>
      <c r="AW156" s="142">
        <f t="shared" si="41"/>
        <v>-6.6001899335232537</v>
      </c>
      <c r="AX156" s="142">
        <f t="shared" si="42"/>
        <v>-7.1699905033238309</v>
      </c>
      <c r="AY156" s="142">
        <f t="shared" si="43"/>
        <v>24.717765894236486</v>
      </c>
      <c r="AZ156">
        <f t="shared" si="44"/>
        <v>44.976076555023923</v>
      </c>
      <c r="BA156">
        <f t="shared" si="45"/>
        <v>13.13131313131313</v>
      </c>
      <c r="BB156">
        <f t="shared" si="46"/>
        <v>2.7777777777777715</v>
      </c>
      <c r="BC156">
        <f t="shared" si="47"/>
        <v>-11.842105263157897</v>
      </c>
      <c r="BD156">
        <f t="shared" si="48"/>
        <v>12.941176470588239</v>
      </c>
      <c r="BE156">
        <f t="shared" si="49"/>
        <v>-17.273954116059393</v>
      </c>
      <c r="BF156">
        <f t="shared" si="50"/>
        <v>-20.92731829573934</v>
      </c>
      <c r="BG156">
        <f t="shared" si="51"/>
        <v>-8.8972431077694338</v>
      </c>
      <c r="BH156">
        <f t="shared" si="52"/>
        <v>-13.742690058479525</v>
      </c>
      <c r="BI156">
        <f t="shared" si="53"/>
        <v>-12.071846282372604</v>
      </c>
      <c r="BJ156">
        <f t="shared" si="54"/>
        <v>-4.1353383458646391</v>
      </c>
      <c r="BK156">
        <f t="shared" si="55"/>
        <v>-12.907268170426065</v>
      </c>
    </row>
    <row r="157" spans="2:63">
      <c r="B157" t="s">
        <v>123</v>
      </c>
      <c r="D157">
        <f t="shared" si="56"/>
        <v>0</v>
      </c>
      <c r="E157">
        <f t="shared" si="57"/>
        <v>6.25</v>
      </c>
      <c r="F157">
        <f t="shared" si="58"/>
        <v>47.115384615384613</v>
      </c>
      <c r="G157">
        <f t="shared" si="59"/>
        <v>-36.92307692307692</v>
      </c>
      <c r="H157">
        <f t="shared" si="60"/>
        <v>-21.367521367521377</v>
      </c>
      <c r="I157" s="128">
        <f t="shared" si="61"/>
        <v>-2.4038461538461604</v>
      </c>
      <c r="J157">
        <f t="shared" si="62"/>
        <v>-62.5</v>
      </c>
      <c r="K157">
        <f t="shared" si="63"/>
        <v>-5.7692307692307736</v>
      </c>
      <c r="L157">
        <f t="shared" si="64"/>
        <v>-12.98076923076923</v>
      </c>
      <c r="M157">
        <f t="shared" si="65"/>
        <v>-6.6529304029304086</v>
      </c>
      <c r="N157">
        <f t="shared" si="8"/>
        <v>-29.861111111111114</v>
      </c>
      <c r="O157">
        <f t="shared" si="9"/>
        <v>-26.068376068376061</v>
      </c>
      <c r="P157" s="128">
        <f t="shared" si="10"/>
        <v>-38.621794871794862</v>
      </c>
      <c r="Q157">
        <f t="shared" si="11"/>
        <v>62.5</v>
      </c>
      <c r="R157">
        <f t="shared" si="12"/>
        <v>16.346153846153847</v>
      </c>
      <c r="S157">
        <f t="shared" si="13"/>
        <v>-64.42307692307692</v>
      </c>
      <c r="T157">
        <f t="shared" si="14"/>
        <v>-51.92307692307692</v>
      </c>
      <c r="U157">
        <f t="shared" si="15"/>
        <v>21.153846153846153</v>
      </c>
      <c r="V157">
        <f t="shared" si="16"/>
        <v>0</v>
      </c>
      <c r="W157">
        <f t="shared" si="17"/>
        <v>0.90811965811965933</v>
      </c>
      <c r="X157">
        <f t="shared" si="18"/>
        <v>-18.856837606837605</v>
      </c>
      <c r="Y157">
        <f t="shared" si="19"/>
        <v>-29.754273504273506</v>
      </c>
      <c r="Z157">
        <f t="shared" si="20"/>
        <v>-1.082621082621074</v>
      </c>
      <c r="AA157">
        <f t="shared" si="21"/>
        <v>-10.940170940170944</v>
      </c>
      <c r="AB157" s="128">
        <f t="shared" si="22"/>
        <v>23.988603988603991</v>
      </c>
      <c r="AC157">
        <f t="shared" si="23"/>
        <v>-24.333333333333329</v>
      </c>
      <c r="AD157">
        <f t="shared" si="24"/>
        <v>-30.226495726495735</v>
      </c>
      <c r="AE157">
        <f t="shared" si="25"/>
        <v>-45.032051282051285</v>
      </c>
      <c r="AF157">
        <f t="shared" si="26"/>
        <v>11.092287342287349</v>
      </c>
      <c r="AG157" s="128">
        <f t="shared" si="27"/>
        <v>-16.465078131744797</v>
      </c>
      <c r="AH157">
        <f t="shared" si="28"/>
        <v>6.1538461538461533</v>
      </c>
      <c r="AI157" t="str">
        <f t="shared" si="29"/>
        <v/>
      </c>
      <c r="AJ157">
        <f t="shared" si="30"/>
        <v>-17.582417582417584</v>
      </c>
      <c r="AK157" t="str">
        <f t="shared" si="31"/>
        <v/>
      </c>
      <c r="AL157" s="128" t="str">
        <f t="shared" si="32"/>
        <v/>
      </c>
      <c r="AO157">
        <f t="shared" si="33"/>
        <v>-10.224358974358978</v>
      </c>
      <c r="AP157">
        <f t="shared" si="34"/>
        <v>6.7307692307692264</v>
      </c>
      <c r="AQ157">
        <f t="shared" si="35"/>
        <v>-29.166666666666671</v>
      </c>
      <c r="AR157">
        <f t="shared" si="36"/>
        <v>-18.75</v>
      </c>
      <c r="AS157">
        <f t="shared" si="37"/>
        <v>-4.1666666666666643</v>
      </c>
      <c r="AT157">
        <f t="shared" si="38"/>
        <v>-5.7692307692307736</v>
      </c>
      <c r="AU157" s="142">
        <f t="shared" si="39"/>
        <v>-33.105413105413106</v>
      </c>
      <c r="AV157" s="142">
        <f t="shared" si="40"/>
        <v>-33.028083028083017</v>
      </c>
      <c r="AW157" s="142">
        <f t="shared" si="41"/>
        <v>-16.11721611721611</v>
      </c>
      <c r="AX157" s="142">
        <f t="shared" si="42"/>
        <v>-41.424501424501429</v>
      </c>
      <c r="AY157" s="142">
        <f t="shared" si="43"/>
        <v>-27.457264957264954</v>
      </c>
      <c r="AZ157">
        <f t="shared" si="44"/>
        <v>6.25</v>
      </c>
      <c r="BA157">
        <f t="shared" si="45"/>
        <v>-30.288461538461533</v>
      </c>
      <c r="BB157">
        <f t="shared" si="46"/>
        <v>-39.42307692307692</v>
      </c>
      <c r="BC157">
        <f t="shared" si="47"/>
        <v>-41.538461538461533</v>
      </c>
      <c r="BD157">
        <f t="shared" si="48"/>
        <v>-16.666666666666657</v>
      </c>
      <c r="BE157">
        <f t="shared" si="49"/>
        <v>19.601139601139597</v>
      </c>
      <c r="BF157">
        <f t="shared" si="50"/>
        <v>27.179487179487182</v>
      </c>
      <c r="BG157">
        <f t="shared" si="51"/>
        <v>-22.008547008547012</v>
      </c>
      <c r="BH157">
        <f t="shared" si="52"/>
        <v>19.597069597069599</v>
      </c>
      <c r="BI157">
        <f t="shared" si="53"/>
        <v>-28.262108262108256</v>
      </c>
      <c r="BJ157">
        <f t="shared" si="54"/>
        <v>-10.897435897435898</v>
      </c>
      <c r="BK157">
        <f t="shared" si="55"/>
        <v>-10.235690235690228</v>
      </c>
    </row>
    <row r="158" spans="2:63">
      <c r="B158" t="s">
        <v>125</v>
      </c>
      <c r="D158">
        <f t="shared" si="56"/>
        <v>21.428571428571431</v>
      </c>
      <c r="E158">
        <f t="shared" si="57"/>
        <v>55.494505494505489</v>
      </c>
      <c r="F158">
        <f t="shared" si="58"/>
        <v>7.1428571428571388</v>
      </c>
      <c r="G158">
        <f t="shared" si="59"/>
        <v>28.571428571428569</v>
      </c>
      <c r="H158">
        <f t="shared" si="60"/>
        <v>6.7155067155067059</v>
      </c>
      <c r="I158" s="128">
        <f t="shared" si="61"/>
        <v>-15.343915343915342</v>
      </c>
      <c r="J158">
        <f t="shared" si="62"/>
        <v>17.582417582417584</v>
      </c>
      <c r="K158">
        <f t="shared" si="63"/>
        <v>21.428571428571431</v>
      </c>
      <c r="L158">
        <f t="shared" si="64"/>
        <v>35.714285714285715</v>
      </c>
      <c r="M158">
        <f t="shared" si="65"/>
        <v>9.215070643642072</v>
      </c>
      <c r="N158">
        <f t="shared" si="8"/>
        <v>-8.7301587301587276</v>
      </c>
      <c r="O158">
        <f t="shared" si="9"/>
        <v>1.5873015873015888</v>
      </c>
      <c r="P158" s="128">
        <f t="shared" si="10"/>
        <v>-0.79365079365079083</v>
      </c>
      <c r="Q158">
        <f t="shared" si="11"/>
        <v>15.384615384615387</v>
      </c>
      <c r="R158">
        <f t="shared" si="12"/>
        <v>25</v>
      </c>
      <c r="S158">
        <f t="shared" si="13"/>
        <v>7.1428571428571388</v>
      </c>
      <c r="T158">
        <f t="shared" si="14"/>
        <v>50.000000000000007</v>
      </c>
      <c r="U158">
        <f t="shared" si="15"/>
        <v>23.076923076923066</v>
      </c>
      <c r="V158">
        <f t="shared" si="16"/>
        <v>36.904761904761898</v>
      </c>
      <c r="W158">
        <f t="shared" si="17"/>
        <v>-15.079365079365068</v>
      </c>
      <c r="X158">
        <f t="shared" si="18"/>
        <v>-10.317460317460323</v>
      </c>
      <c r="Y158">
        <f t="shared" si="19"/>
        <v>-2.2588522588522508</v>
      </c>
      <c r="Z158">
        <f t="shared" si="20"/>
        <v>29.761904761904766</v>
      </c>
      <c r="AA158">
        <f t="shared" si="21"/>
        <v>-3.3238366571699771</v>
      </c>
      <c r="AB158" s="128">
        <f t="shared" si="22"/>
        <v>8.2972582972583027</v>
      </c>
      <c r="AC158">
        <f t="shared" si="23"/>
        <v>33.846153846153847</v>
      </c>
      <c r="AD158">
        <f t="shared" si="24"/>
        <v>9.7258297258297262</v>
      </c>
      <c r="AE158">
        <f t="shared" si="25"/>
        <v>3.1746031746031775</v>
      </c>
      <c r="AF158">
        <f t="shared" si="26"/>
        <v>12.683150183150175</v>
      </c>
      <c r="AG158" s="128">
        <f t="shared" si="27"/>
        <v>2.6251526251526087</v>
      </c>
      <c r="AH158">
        <f t="shared" si="28"/>
        <v>24.02597402597403</v>
      </c>
      <c r="AI158">
        <f t="shared" si="29"/>
        <v>32.142857142857139</v>
      </c>
      <c r="AJ158">
        <f t="shared" si="30"/>
        <v>32.857142857142854</v>
      </c>
      <c r="AK158">
        <f t="shared" si="31"/>
        <v>24.285714285714292</v>
      </c>
      <c r="AL158" s="128">
        <f t="shared" si="32"/>
        <v>12.857142857142861</v>
      </c>
      <c r="AO158">
        <f t="shared" si="33"/>
        <v>14.065934065934059</v>
      </c>
      <c r="AP158">
        <f t="shared" si="34"/>
        <v>7.142857142857153</v>
      </c>
      <c r="AQ158">
        <f t="shared" si="35"/>
        <v>-3.8461538461538467</v>
      </c>
      <c r="AR158">
        <f t="shared" si="36"/>
        <v>-9.8901098901098976</v>
      </c>
      <c r="AS158">
        <f t="shared" si="37"/>
        <v>5.4945054945054927</v>
      </c>
      <c r="AT158">
        <f t="shared" si="38"/>
        <v>71.428571428571431</v>
      </c>
      <c r="AU158" s="142">
        <f t="shared" si="39"/>
        <v>14.550264550264558</v>
      </c>
      <c r="AV158" s="142">
        <f t="shared" si="40"/>
        <v>25.036075036075033</v>
      </c>
      <c r="AW158" s="142">
        <f t="shared" si="41"/>
        <v>3.1746031746031775</v>
      </c>
      <c r="AX158" s="142">
        <f t="shared" si="42"/>
        <v>11.6883116883117</v>
      </c>
      <c r="AY158" s="142">
        <f t="shared" si="43"/>
        <v>-5.8201058201058231</v>
      </c>
      <c r="AZ158">
        <f t="shared" si="44"/>
        <v>40.109890109890102</v>
      </c>
      <c r="BA158">
        <f t="shared" si="45"/>
        <v>19.23076923076923</v>
      </c>
      <c r="BB158">
        <f t="shared" si="46"/>
        <v>27.472527472527467</v>
      </c>
      <c r="BC158">
        <f t="shared" si="47"/>
        <v>27.472527472527467</v>
      </c>
      <c r="BD158">
        <f t="shared" si="48"/>
        <v>54.945054945054935</v>
      </c>
      <c r="BE158">
        <f t="shared" si="49"/>
        <v>17.582417582417584</v>
      </c>
      <c r="BF158">
        <f t="shared" si="50"/>
        <v>24.847374847374848</v>
      </c>
      <c r="BG158">
        <f t="shared" si="51"/>
        <v>-4.2735042735042867</v>
      </c>
      <c r="BH158">
        <f t="shared" si="52"/>
        <v>12.576312576312567</v>
      </c>
      <c r="BI158">
        <f t="shared" si="53"/>
        <v>5.3113553113553138</v>
      </c>
      <c r="BJ158">
        <f t="shared" si="54"/>
        <v>-0.73260073260073</v>
      </c>
      <c r="BK158">
        <f t="shared" si="55"/>
        <v>3.296703296703285</v>
      </c>
    </row>
    <row r="159" spans="2:63">
      <c r="B159" t="s">
        <v>126</v>
      </c>
      <c r="D159">
        <f t="shared" si="56"/>
        <v>30</v>
      </c>
      <c r="E159">
        <f t="shared" si="57"/>
        <v>-10</v>
      </c>
      <c r="F159">
        <f t="shared" si="58"/>
        <v>70</v>
      </c>
      <c r="G159">
        <f t="shared" si="59"/>
        <v>71.111111111111114</v>
      </c>
      <c r="H159">
        <f t="shared" si="60"/>
        <v>6.6666666666666714</v>
      </c>
      <c r="I159" s="128">
        <f t="shared" si="61"/>
        <v>-6.1728395061728349</v>
      </c>
      <c r="J159">
        <f t="shared" si="62"/>
        <v>62.222222222222214</v>
      </c>
      <c r="K159">
        <f t="shared" si="63"/>
        <v>23.333333333333329</v>
      </c>
      <c r="L159">
        <f t="shared" si="64"/>
        <v>17.142857142857139</v>
      </c>
      <c r="M159">
        <f t="shared" si="65"/>
        <v>14.539682539682538</v>
      </c>
      <c r="N159">
        <f t="shared" si="8"/>
        <v>-18.148148148148138</v>
      </c>
      <c r="O159">
        <f t="shared" si="9"/>
        <v>-2.5925925925925952</v>
      </c>
      <c r="P159" s="128">
        <f t="shared" si="10"/>
        <v>-11.111111111111107</v>
      </c>
      <c r="Q159">
        <f t="shared" si="11"/>
        <v>50</v>
      </c>
      <c r="R159">
        <f t="shared" si="12"/>
        <v>23.333333333333343</v>
      </c>
      <c r="S159" t="str">
        <f t="shared" si="13"/>
        <v/>
      </c>
      <c r="T159">
        <f t="shared" si="14"/>
        <v>-16.666666666666671</v>
      </c>
      <c r="U159">
        <f t="shared" si="15"/>
        <v>46.666666666666671</v>
      </c>
      <c r="V159">
        <f t="shared" si="16"/>
        <v>-36.666666666666671</v>
      </c>
      <c r="W159">
        <f t="shared" si="17"/>
        <v>-7.7777777777777786</v>
      </c>
      <c r="X159">
        <f t="shared" si="18"/>
        <v>-17.037037037037031</v>
      </c>
      <c r="Y159">
        <f t="shared" si="19"/>
        <v>-17.407407407407398</v>
      </c>
      <c r="Z159">
        <f t="shared" si="20"/>
        <v>14.814814814814824</v>
      </c>
      <c r="AA159">
        <f t="shared" si="21"/>
        <v>-3.3333333333333357</v>
      </c>
      <c r="AB159" s="128">
        <f t="shared" si="22"/>
        <v>-0.74074074074074048</v>
      </c>
      <c r="AC159">
        <f t="shared" si="23"/>
        <v>-8.7234432234432262</v>
      </c>
      <c r="AD159">
        <f t="shared" si="24"/>
        <v>22.962962962962948</v>
      </c>
      <c r="AE159">
        <f t="shared" si="25"/>
        <v>-18.888888888888893</v>
      </c>
      <c r="AF159">
        <f t="shared" si="26"/>
        <v>-3.4259259259259238</v>
      </c>
      <c r="AG159" s="128">
        <f t="shared" si="27"/>
        <v>-11.728395061728406</v>
      </c>
      <c r="AH159">
        <f t="shared" si="28"/>
        <v>33.333333333333343</v>
      </c>
      <c r="AI159">
        <f t="shared" si="29"/>
        <v>11.111111111111107</v>
      </c>
      <c r="AJ159">
        <f t="shared" si="30"/>
        <v>6.349206349206348</v>
      </c>
      <c r="AK159">
        <f t="shared" si="31"/>
        <v>49.166666666666671</v>
      </c>
      <c r="AL159" s="128">
        <f t="shared" si="32"/>
        <v>26.666666666666671</v>
      </c>
      <c r="AO159">
        <f t="shared" si="33"/>
        <v>8.8888888888888928</v>
      </c>
      <c r="AP159">
        <f t="shared" si="34"/>
        <v>23.333333333333336</v>
      </c>
      <c r="AQ159">
        <f t="shared" si="35"/>
        <v>6.6666666666666679</v>
      </c>
      <c r="AR159">
        <f t="shared" si="36"/>
        <v>-10</v>
      </c>
      <c r="AS159">
        <f t="shared" si="37"/>
        <v>26.666666666666671</v>
      </c>
      <c r="AT159">
        <f t="shared" si="38"/>
        <v>-2.2222222222222143</v>
      </c>
      <c r="AU159" s="142">
        <f t="shared" si="39"/>
        <v>8.6419753086419746</v>
      </c>
      <c r="AV159" s="142">
        <f t="shared" si="40"/>
        <v>20.493827160493822</v>
      </c>
      <c r="AW159" s="142">
        <f t="shared" si="41"/>
        <v>23.209876543209873</v>
      </c>
      <c r="AX159" s="142">
        <f t="shared" si="42"/>
        <v>34.81481481481481</v>
      </c>
      <c r="AY159" s="142">
        <f t="shared" si="43"/>
        <v>27.654320987654316</v>
      </c>
      <c r="AZ159">
        <f t="shared" si="44"/>
        <v>-38.46153846153846</v>
      </c>
      <c r="BA159">
        <f t="shared" si="45"/>
        <v>-25.96153846153846</v>
      </c>
      <c r="BB159">
        <f t="shared" si="46"/>
        <v>9.6153846153846132</v>
      </c>
      <c r="BC159">
        <f t="shared" si="47"/>
        <v>18.333333333333329</v>
      </c>
      <c r="BD159">
        <f t="shared" si="48"/>
        <v>-7.1428571428571388</v>
      </c>
      <c r="BE159">
        <f t="shared" si="49"/>
        <v>5.1851851851851869</v>
      </c>
      <c r="BF159">
        <f t="shared" si="50"/>
        <v>6.6666666666666679</v>
      </c>
      <c r="BG159">
        <f t="shared" si="51"/>
        <v>-16.296296296296298</v>
      </c>
      <c r="BH159">
        <f t="shared" si="52"/>
        <v>-9.2592592592592666</v>
      </c>
      <c r="BI159">
        <f t="shared" si="53"/>
        <v>-10.370370370370367</v>
      </c>
      <c r="BJ159">
        <f t="shared" si="54"/>
        <v>-13.333333333333343</v>
      </c>
      <c r="BK159">
        <f t="shared" si="55"/>
        <v>-11.481481481481481</v>
      </c>
    </row>
    <row r="160" spans="2:63">
      <c r="B160" t="s">
        <v>128</v>
      </c>
      <c r="D160">
        <f t="shared" si="56"/>
        <v>44.444444444444443</v>
      </c>
      <c r="E160">
        <f t="shared" si="57"/>
        <v>12.5</v>
      </c>
      <c r="F160">
        <f t="shared" si="58"/>
        <v>37.5</v>
      </c>
      <c r="G160">
        <f t="shared" si="59"/>
        <v>7.5</v>
      </c>
      <c r="H160">
        <f t="shared" si="60"/>
        <v>17.548500881834208</v>
      </c>
      <c r="I160" s="128">
        <f t="shared" si="61"/>
        <v>-2.3809523809523867</v>
      </c>
      <c r="J160">
        <f t="shared" si="62"/>
        <v>25</v>
      </c>
      <c r="K160">
        <f t="shared" si="63"/>
        <v>40.909090909090907</v>
      </c>
      <c r="L160">
        <f t="shared" si="64"/>
        <v>-2.7777777777777857</v>
      </c>
      <c r="M160">
        <f t="shared" si="65"/>
        <v>15.086580086580099</v>
      </c>
      <c r="N160">
        <f t="shared" si="8"/>
        <v>27.904040404040405</v>
      </c>
      <c r="O160">
        <f t="shared" si="9"/>
        <v>13.703703703703709</v>
      </c>
      <c r="P160" s="128">
        <f t="shared" si="10"/>
        <v>3.3333333333333286</v>
      </c>
      <c r="Q160">
        <f t="shared" si="11"/>
        <v>76.623376623376629</v>
      </c>
      <c r="R160">
        <f t="shared" si="12"/>
        <v>33.333333333333343</v>
      </c>
      <c r="S160">
        <f t="shared" si="13"/>
        <v>3.4188034188034209</v>
      </c>
      <c r="T160">
        <f t="shared" si="14"/>
        <v>8.5714285714285694</v>
      </c>
      <c r="U160">
        <f t="shared" si="15"/>
        <v>41.53846153846154</v>
      </c>
      <c r="V160">
        <f t="shared" si="16"/>
        <v>4.5454545454545396</v>
      </c>
      <c r="W160">
        <f t="shared" si="17"/>
        <v>17.003367003367003</v>
      </c>
      <c r="X160">
        <f t="shared" si="18"/>
        <v>12.043512043512045</v>
      </c>
      <c r="Y160">
        <f t="shared" si="19"/>
        <v>18.013468013468017</v>
      </c>
      <c r="Z160">
        <f t="shared" si="20"/>
        <v>1.8518518518518547</v>
      </c>
      <c r="AA160">
        <f t="shared" si="21"/>
        <v>13.333333333333336</v>
      </c>
      <c r="AB160" s="128">
        <f t="shared" si="22"/>
        <v>21.717171717171709</v>
      </c>
      <c r="AC160">
        <f t="shared" si="23"/>
        <v>31.363636363636374</v>
      </c>
      <c r="AD160">
        <f t="shared" si="24"/>
        <v>12.649572649572647</v>
      </c>
      <c r="AE160">
        <f t="shared" si="25"/>
        <v>8.0808080808080831</v>
      </c>
      <c r="AF160">
        <f t="shared" si="26"/>
        <v>13.193473193473199</v>
      </c>
      <c r="AG160" s="128">
        <f t="shared" si="27"/>
        <v>4.1958041958042003</v>
      </c>
      <c r="AH160" t="str">
        <f t="shared" si="28"/>
        <v/>
      </c>
      <c r="AI160" t="str">
        <f t="shared" si="29"/>
        <v/>
      </c>
      <c r="AJ160">
        <f t="shared" si="30"/>
        <v>-16.666666666666671</v>
      </c>
      <c r="AK160" t="str">
        <f t="shared" si="31"/>
        <v/>
      </c>
      <c r="AL160" s="128" t="str">
        <f t="shared" si="32"/>
        <v/>
      </c>
      <c r="AO160">
        <f t="shared" si="33"/>
        <v>16.292929292929301</v>
      </c>
      <c r="AP160">
        <f t="shared" si="34"/>
        <v>0</v>
      </c>
      <c r="AQ160">
        <f t="shared" si="35"/>
        <v>-6.6666666666666572</v>
      </c>
      <c r="AR160">
        <f t="shared" si="36"/>
        <v>36.1111111111111</v>
      </c>
      <c r="AS160">
        <f t="shared" si="37"/>
        <v>50.000000000000014</v>
      </c>
      <c r="AT160">
        <f t="shared" si="38"/>
        <v>2.0202020202020208</v>
      </c>
      <c r="AU160" s="142">
        <f t="shared" si="39"/>
        <v>4.7863247863247835</v>
      </c>
      <c r="AV160" s="142">
        <f t="shared" si="40"/>
        <v>15.726495726495727</v>
      </c>
      <c r="AW160" s="142">
        <f t="shared" si="41"/>
        <v>23.07692307692308</v>
      </c>
      <c r="AX160" s="142" t="str">
        <f t="shared" si="42"/>
        <v/>
      </c>
      <c r="AY160" s="142" t="str">
        <f t="shared" si="43"/>
        <v/>
      </c>
      <c r="AZ160">
        <f t="shared" si="44"/>
        <v>41.666666666666657</v>
      </c>
      <c r="BA160">
        <f t="shared" si="45"/>
        <v>15.909090909090907</v>
      </c>
      <c r="BB160">
        <f t="shared" si="46"/>
        <v>33.333333333333343</v>
      </c>
      <c r="BC160">
        <f t="shared" si="47"/>
        <v>40.909090909090907</v>
      </c>
      <c r="BD160">
        <f t="shared" si="48"/>
        <v>25</v>
      </c>
      <c r="BE160">
        <f t="shared" si="49"/>
        <v>17.264957264957268</v>
      </c>
      <c r="BF160">
        <f t="shared" si="50"/>
        <v>2.6418026418026415</v>
      </c>
      <c r="BG160">
        <f t="shared" si="51"/>
        <v>8.1196581196581192</v>
      </c>
      <c r="BH160">
        <f t="shared" si="52"/>
        <v>24.747474747474747</v>
      </c>
      <c r="BI160">
        <f t="shared" si="53"/>
        <v>-18.881118881118866</v>
      </c>
      <c r="BJ160">
        <f t="shared" si="54"/>
        <v>1.7871017871017898</v>
      </c>
      <c r="BK160">
        <f t="shared" si="55"/>
        <v>29.68142968142967</v>
      </c>
    </row>
    <row r="161" spans="2:63">
      <c r="B161" t="s">
        <v>130</v>
      </c>
      <c r="D161">
        <f t="shared" si="56"/>
        <v>-6.6666666666666572</v>
      </c>
      <c r="E161">
        <f t="shared" si="57"/>
        <v>-10.000000000000014</v>
      </c>
      <c r="F161">
        <f t="shared" si="58"/>
        <v>-13.333333333333321</v>
      </c>
      <c r="G161">
        <f t="shared" si="59"/>
        <v>20</v>
      </c>
      <c r="H161">
        <f t="shared" si="60"/>
        <v>-32.364672364672359</v>
      </c>
      <c r="I161" s="128">
        <f t="shared" si="61"/>
        <v>-19.169719169719173</v>
      </c>
      <c r="J161">
        <f t="shared" si="62"/>
        <v>-21.212121212121211</v>
      </c>
      <c r="K161">
        <f t="shared" si="63"/>
        <v>-36.904761904761912</v>
      </c>
      <c r="L161">
        <f t="shared" si="64"/>
        <v>-12.727272727272734</v>
      </c>
      <c r="M161">
        <f t="shared" si="65"/>
        <v>-3.0952380952381091</v>
      </c>
      <c r="N161">
        <f t="shared" si="8"/>
        <v>-34.074074074074069</v>
      </c>
      <c r="O161">
        <f t="shared" si="9"/>
        <v>-22.43386243386243</v>
      </c>
      <c r="P161" s="128">
        <f t="shared" si="10"/>
        <v>-8.3333333333333357</v>
      </c>
      <c r="Q161">
        <f t="shared" si="11"/>
        <v>30.769230769230774</v>
      </c>
      <c r="R161">
        <f t="shared" si="12"/>
        <v>20.000000000000014</v>
      </c>
      <c r="S161">
        <f t="shared" si="13"/>
        <v>13.333333333333329</v>
      </c>
      <c r="T161">
        <f t="shared" si="14"/>
        <v>23.333333333333329</v>
      </c>
      <c r="U161">
        <f t="shared" si="15"/>
        <v>28.571428571428569</v>
      </c>
      <c r="V161">
        <f t="shared" si="16"/>
        <v>-23.636363636363633</v>
      </c>
      <c r="W161">
        <f t="shared" si="17"/>
        <v>-25.925925925925924</v>
      </c>
      <c r="X161">
        <f t="shared" si="18"/>
        <v>0</v>
      </c>
      <c r="Y161">
        <f t="shared" si="19"/>
        <v>-11.111111111111107</v>
      </c>
      <c r="Z161">
        <f t="shared" si="20"/>
        <v>0.34188034188034422</v>
      </c>
      <c r="AA161">
        <f t="shared" si="21"/>
        <v>-36.296296296296291</v>
      </c>
      <c r="AB161" s="128">
        <f t="shared" si="22"/>
        <v>-17.777777777777775</v>
      </c>
      <c r="AC161">
        <f t="shared" si="23"/>
        <v>9.6666666666666572</v>
      </c>
      <c r="AD161">
        <f t="shared" si="24"/>
        <v>6.6671846671846708</v>
      </c>
      <c r="AE161">
        <f t="shared" si="25"/>
        <v>-23.888888888888886</v>
      </c>
      <c r="AF161">
        <f t="shared" si="26"/>
        <v>-18.055555555555557</v>
      </c>
      <c r="AG161" s="128">
        <f t="shared" si="27"/>
        <v>-7.9012345679012341</v>
      </c>
      <c r="AH161">
        <f t="shared" si="28"/>
        <v>13.333333333333336</v>
      </c>
      <c r="AI161">
        <f t="shared" si="29"/>
        <v>10.000000000000004</v>
      </c>
      <c r="AJ161">
        <f t="shared" si="30"/>
        <v>1.8181818181818166</v>
      </c>
      <c r="AK161">
        <f t="shared" si="31"/>
        <v>34.545454545454547</v>
      </c>
      <c r="AL161" s="128">
        <f t="shared" si="32"/>
        <v>16.666666666666657</v>
      </c>
      <c r="AO161">
        <f t="shared" si="33"/>
        <v>-3.8644688644688827</v>
      </c>
      <c r="AP161">
        <f t="shared" si="34"/>
        <v>-2.5641025641025692</v>
      </c>
      <c r="AQ161">
        <f t="shared" si="35"/>
        <v>-3.2967032967032992</v>
      </c>
      <c r="AR161">
        <f t="shared" si="36"/>
        <v>-15.000000000000004</v>
      </c>
      <c r="AS161">
        <f t="shared" si="37"/>
        <v>11.794871794871788</v>
      </c>
      <c r="AT161">
        <f t="shared" si="38"/>
        <v>-10.256410256410277</v>
      </c>
      <c r="AU161" s="142">
        <f t="shared" si="39"/>
        <v>3.5897435897435912</v>
      </c>
      <c r="AV161" s="142">
        <f t="shared" si="40"/>
        <v>11.396011396011403</v>
      </c>
      <c r="AW161" s="142">
        <f t="shared" si="41"/>
        <v>2.4242424242424363</v>
      </c>
      <c r="AX161" s="142">
        <f t="shared" si="42"/>
        <v>14.074074074074062</v>
      </c>
      <c r="AY161" s="142">
        <f t="shared" si="43"/>
        <v>1.8518518518518476</v>
      </c>
      <c r="AZ161">
        <f t="shared" si="44"/>
        <v>13.333333333333343</v>
      </c>
      <c r="BA161">
        <f t="shared" si="45"/>
        <v>24.999999999999986</v>
      </c>
      <c r="BB161">
        <f t="shared" si="46"/>
        <v>14.999999999999993</v>
      </c>
      <c r="BC161">
        <f t="shared" si="47"/>
        <v>13.333333333333343</v>
      </c>
      <c r="BD161">
        <f t="shared" si="48"/>
        <v>-18.333333333333329</v>
      </c>
      <c r="BE161">
        <f t="shared" si="49"/>
        <v>-12.592592592592592</v>
      </c>
      <c r="BF161">
        <f t="shared" si="50"/>
        <v>7.9894179894179906</v>
      </c>
      <c r="BG161">
        <f t="shared" si="51"/>
        <v>-33.333333333333329</v>
      </c>
      <c r="BH161">
        <f t="shared" si="52"/>
        <v>-34.285714285714278</v>
      </c>
      <c r="BI161">
        <f t="shared" si="53"/>
        <v>-8.8888888888888857</v>
      </c>
      <c r="BJ161">
        <f t="shared" si="54"/>
        <v>-3.7037037037037024</v>
      </c>
      <c r="BK161">
        <f t="shared" si="55"/>
        <v>-11.111111111111114</v>
      </c>
    </row>
    <row r="162" spans="2:63">
      <c r="B162" t="s">
        <v>236</v>
      </c>
      <c r="D162">
        <f t="shared" si="56"/>
        <v>12.987012987012974</v>
      </c>
      <c r="E162">
        <f t="shared" si="57"/>
        <v>17.307692307692307</v>
      </c>
      <c r="F162">
        <f t="shared" si="58"/>
        <v>-13.492063492063494</v>
      </c>
      <c r="G162">
        <f t="shared" si="59"/>
        <v>19.230769230769226</v>
      </c>
      <c r="H162">
        <f t="shared" si="60"/>
        <v>19.536019536019538</v>
      </c>
      <c r="I162" s="128">
        <f t="shared" si="61"/>
        <v>-10.989010989010985</v>
      </c>
      <c r="J162">
        <f t="shared" si="62"/>
        <v>20.833333333333336</v>
      </c>
      <c r="K162">
        <f t="shared" si="63"/>
        <v>31.428571428571431</v>
      </c>
      <c r="L162">
        <f t="shared" si="64"/>
        <v>28.571428571428569</v>
      </c>
      <c r="M162">
        <f t="shared" si="65"/>
        <v>14.827616827616851</v>
      </c>
      <c r="N162">
        <f t="shared" si="8"/>
        <v>16.056166056166056</v>
      </c>
      <c r="O162">
        <f t="shared" si="9"/>
        <v>18.98656898656899</v>
      </c>
      <c r="P162" s="128">
        <f t="shared" si="10"/>
        <v>28.388278388278387</v>
      </c>
      <c r="Q162">
        <f t="shared" si="11"/>
        <v>16.666666666666657</v>
      </c>
      <c r="R162">
        <f t="shared" si="12"/>
        <v>25</v>
      </c>
      <c r="S162">
        <f t="shared" si="13"/>
        <v>-7.6923076923076934</v>
      </c>
      <c r="T162">
        <f t="shared" si="14"/>
        <v>-7.6923076923076934</v>
      </c>
      <c r="U162">
        <f t="shared" si="15"/>
        <v>32.142857142857146</v>
      </c>
      <c r="V162">
        <f t="shared" si="16"/>
        <v>-3.0303030303030241</v>
      </c>
      <c r="W162">
        <f t="shared" si="17"/>
        <v>-1.5873015873015959</v>
      </c>
      <c r="X162">
        <f t="shared" si="18"/>
        <v>0</v>
      </c>
      <c r="Y162">
        <f t="shared" si="19"/>
        <v>3.0525030525030523</v>
      </c>
      <c r="Z162">
        <f t="shared" si="20"/>
        <v>23.809523809523803</v>
      </c>
      <c r="AA162">
        <f t="shared" si="21"/>
        <v>-12.515262515262513</v>
      </c>
      <c r="AB162" s="128">
        <f t="shared" si="22"/>
        <v>15.873015873015881</v>
      </c>
      <c r="AC162">
        <f t="shared" si="23"/>
        <v>3.2539682539682531</v>
      </c>
      <c r="AD162">
        <f t="shared" si="24"/>
        <v>7.8010878010877889</v>
      </c>
      <c r="AE162">
        <f t="shared" si="25"/>
        <v>-4.6296296296296227</v>
      </c>
      <c r="AF162">
        <f t="shared" si="26"/>
        <v>5.5555555555555571</v>
      </c>
      <c r="AG162" s="128">
        <f t="shared" si="27"/>
        <v>2.6048026048025861</v>
      </c>
      <c r="AH162">
        <f t="shared" si="28"/>
        <v>44.871794871794876</v>
      </c>
      <c r="AI162">
        <f t="shared" si="29"/>
        <v>9.0909090909090917</v>
      </c>
      <c r="AJ162">
        <f t="shared" si="30"/>
        <v>10</v>
      </c>
      <c r="AK162">
        <f t="shared" si="31"/>
        <v>-6.1538461538461533</v>
      </c>
      <c r="AL162" s="128">
        <f t="shared" si="32"/>
        <v>30.952380952380963</v>
      </c>
      <c r="AO162">
        <f t="shared" si="33"/>
        <v>17.026029526029532</v>
      </c>
      <c r="AP162">
        <f t="shared" si="34"/>
        <v>11.111111111111114</v>
      </c>
      <c r="AQ162" t="str">
        <f t="shared" si="35"/>
        <v/>
      </c>
      <c r="AR162">
        <f t="shared" si="36"/>
        <v>21.818181818181827</v>
      </c>
      <c r="AS162">
        <f t="shared" si="37"/>
        <v>26.923076923076934</v>
      </c>
      <c r="AT162">
        <f t="shared" si="38"/>
        <v>0</v>
      </c>
      <c r="AU162" s="142">
        <f t="shared" si="39"/>
        <v>33.333333333333329</v>
      </c>
      <c r="AV162" s="142">
        <f t="shared" si="40"/>
        <v>11.965811965811966</v>
      </c>
      <c r="AW162" s="142">
        <f t="shared" si="41"/>
        <v>-20.823620823620814</v>
      </c>
      <c r="AX162" s="142">
        <f t="shared" si="42"/>
        <v>7.6923076923076934</v>
      </c>
      <c r="AY162" s="142">
        <f t="shared" si="43"/>
        <v>6.8376068376068346</v>
      </c>
      <c r="AZ162">
        <f t="shared" si="44"/>
        <v>-14.285714285714292</v>
      </c>
      <c r="BA162">
        <f t="shared" si="45"/>
        <v>10.714285714285708</v>
      </c>
      <c r="BB162">
        <f t="shared" si="46"/>
        <v>26.190476190476204</v>
      </c>
      <c r="BC162">
        <f t="shared" si="47"/>
        <v>-6.3492063492063551</v>
      </c>
      <c r="BD162">
        <f t="shared" si="48"/>
        <v>0</v>
      </c>
      <c r="BE162">
        <f t="shared" si="49"/>
        <v>11.904761904761905</v>
      </c>
      <c r="BF162">
        <f t="shared" si="50"/>
        <v>6.3492063492063489</v>
      </c>
      <c r="BG162">
        <f t="shared" si="51"/>
        <v>-3.9682539682539684</v>
      </c>
      <c r="BH162">
        <f t="shared" si="52"/>
        <v>7.9365079365079367</v>
      </c>
      <c r="BI162">
        <f t="shared" si="53"/>
        <v>-1.4652014652014884</v>
      </c>
      <c r="BJ162">
        <f t="shared" si="54"/>
        <v>11.904761904761891</v>
      </c>
      <c r="BK162">
        <f t="shared" si="55"/>
        <v>-2.62515262515263</v>
      </c>
    </row>
    <row r="163" spans="2:63">
      <c r="B163" t="s">
        <v>133</v>
      </c>
      <c r="D163">
        <f t="shared" si="56"/>
        <v>0</v>
      </c>
      <c r="E163">
        <f t="shared" si="57"/>
        <v>-8.3333333333333428</v>
      </c>
      <c r="F163">
        <f t="shared" si="58"/>
        <v>0</v>
      </c>
      <c r="G163">
        <f t="shared" si="59"/>
        <v>4.4444444444444429</v>
      </c>
      <c r="H163">
        <f t="shared" si="60"/>
        <v>0.94017094017095104</v>
      </c>
      <c r="I163" s="128">
        <f t="shared" si="61"/>
        <v>-28.395061728395049</v>
      </c>
      <c r="J163">
        <f t="shared" si="62"/>
        <v>22.222222222222214</v>
      </c>
      <c r="K163">
        <f t="shared" si="63"/>
        <v>28.571428571428569</v>
      </c>
      <c r="L163">
        <f t="shared" si="64"/>
        <v>0</v>
      </c>
      <c r="M163">
        <f t="shared" si="65"/>
        <v>19.570707070707059</v>
      </c>
      <c r="N163">
        <f t="shared" si="8"/>
        <v>1.1111111111111072</v>
      </c>
      <c r="O163">
        <f t="shared" si="9"/>
        <v>10.123456790123456</v>
      </c>
      <c r="P163" s="128">
        <f t="shared" si="10"/>
        <v>4.6015712682379402</v>
      </c>
      <c r="Q163">
        <f t="shared" si="11"/>
        <v>20</v>
      </c>
      <c r="R163">
        <f t="shared" si="12"/>
        <v>33.333333333333343</v>
      </c>
      <c r="S163">
        <f t="shared" si="13"/>
        <v>33.333333333333343</v>
      </c>
      <c r="T163">
        <f t="shared" si="14"/>
        <v>38.888888888888886</v>
      </c>
      <c r="U163">
        <f t="shared" si="15"/>
        <v>40</v>
      </c>
      <c r="V163">
        <f t="shared" si="16"/>
        <v>40.476190476190474</v>
      </c>
      <c r="W163">
        <f t="shared" si="17"/>
        <v>-2.2222222222222214</v>
      </c>
      <c r="X163">
        <f t="shared" si="18"/>
        <v>0</v>
      </c>
      <c r="Y163">
        <f t="shared" si="19"/>
        <v>6.0606060606060694</v>
      </c>
      <c r="Z163">
        <f t="shared" si="20"/>
        <v>0</v>
      </c>
      <c r="AA163">
        <f t="shared" si="21"/>
        <v>-18.630751964085302</v>
      </c>
      <c r="AB163" s="128">
        <f t="shared" si="22"/>
        <v>7.7441077441077368</v>
      </c>
      <c r="AC163">
        <f t="shared" si="23"/>
        <v>-1.5</v>
      </c>
      <c r="AD163">
        <f t="shared" si="24"/>
        <v>1.2918069584736429</v>
      </c>
      <c r="AE163">
        <f t="shared" si="25"/>
        <v>0.11223344556677972</v>
      </c>
      <c r="AF163">
        <f t="shared" si="26"/>
        <v>6.9598765432098766</v>
      </c>
      <c r="AG163" s="128">
        <f t="shared" si="27"/>
        <v>7.2222222222222285</v>
      </c>
      <c r="AH163">
        <f t="shared" si="28"/>
        <v>75</v>
      </c>
      <c r="AI163">
        <f t="shared" si="29"/>
        <v>22.222222222222221</v>
      </c>
      <c r="AJ163">
        <f t="shared" si="30"/>
        <v>16.666666666666664</v>
      </c>
      <c r="AK163">
        <f t="shared" si="31"/>
        <v>43.333333333333336</v>
      </c>
      <c r="AL163" s="128">
        <f t="shared" si="32"/>
        <v>52.777777777777786</v>
      </c>
      <c r="AO163">
        <f t="shared" si="33"/>
        <v>20.959595959595951</v>
      </c>
      <c r="AP163">
        <f t="shared" si="34"/>
        <v>22.222222222222214</v>
      </c>
      <c r="AQ163">
        <f t="shared" si="35"/>
        <v>11.111111111111128</v>
      </c>
      <c r="AR163">
        <f t="shared" si="36"/>
        <v>41.666666666666657</v>
      </c>
      <c r="AS163">
        <f t="shared" si="37"/>
        <v>13.888888888888886</v>
      </c>
      <c r="AT163">
        <f t="shared" si="38"/>
        <v>15.909090909090907</v>
      </c>
      <c r="AU163" s="142">
        <f t="shared" si="39"/>
        <v>-14.197530864197525</v>
      </c>
      <c r="AV163" s="142">
        <f t="shared" si="40"/>
        <v>5</v>
      </c>
      <c r="AW163" s="142">
        <f t="shared" si="41"/>
        <v>17.171717171717162</v>
      </c>
      <c r="AX163" s="142">
        <f t="shared" si="42"/>
        <v>-2.1464646464646506</v>
      </c>
      <c r="AY163" s="142">
        <f t="shared" si="43"/>
        <v>0.63131313131313505</v>
      </c>
      <c r="AZ163">
        <f t="shared" si="44"/>
        <v>-10</v>
      </c>
      <c r="BA163">
        <f t="shared" si="45"/>
        <v>-25</v>
      </c>
      <c r="BB163">
        <f t="shared" si="46"/>
        <v>40</v>
      </c>
      <c r="BC163">
        <f t="shared" si="47"/>
        <v>-12.5</v>
      </c>
      <c r="BD163">
        <f t="shared" si="48"/>
        <v>0</v>
      </c>
      <c r="BE163">
        <f t="shared" si="49"/>
        <v>-1.1111111111111089</v>
      </c>
      <c r="BF163">
        <f t="shared" si="50"/>
        <v>2.8395061728395055</v>
      </c>
      <c r="BG163">
        <f t="shared" si="51"/>
        <v>6.2962962962963012</v>
      </c>
      <c r="BH163">
        <f t="shared" si="52"/>
        <v>19.814814814814817</v>
      </c>
      <c r="BI163">
        <f t="shared" si="53"/>
        <v>-2.9629629629629619</v>
      </c>
      <c r="BJ163">
        <f t="shared" si="54"/>
        <v>10.925925925925924</v>
      </c>
      <c r="BK163">
        <f t="shared" si="55"/>
        <v>13.703703703703709</v>
      </c>
    </row>
    <row r="164" spans="2:63">
      <c r="B164" t="s">
        <v>134</v>
      </c>
      <c r="D164">
        <f t="shared" si="56"/>
        <v>16.083916083916044</v>
      </c>
      <c r="E164">
        <f t="shared" si="57"/>
        <v>5</v>
      </c>
      <c r="F164">
        <f t="shared" si="58"/>
        <v>16.666666666666657</v>
      </c>
      <c r="G164">
        <f t="shared" si="59"/>
        <v>3.7878787878787961</v>
      </c>
      <c r="H164">
        <f t="shared" si="60"/>
        <v>-8.7301587301587418</v>
      </c>
      <c r="I164" s="128">
        <f t="shared" si="61"/>
        <v>0.79365079365079794</v>
      </c>
      <c r="J164">
        <f t="shared" si="62"/>
        <v>-2.7472527472527517</v>
      </c>
      <c r="K164">
        <f t="shared" si="63"/>
        <v>25.274725274725277</v>
      </c>
      <c r="L164">
        <f t="shared" si="64"/>
        <v>31.868131868131861</v>
      </c>
      <c r="M164">
        <f t="shared" si="65"/>
        <v>3.7296037296037383</v>
      </c>
      <c r="N164">
        <f t="shared" si="8"/>
        <v>-3.5409035409035425</v>
      </c>
      <c r="O164">
        <f t="shared" si="9"/>
        <v>13.492063492063494</v>
      </c>
      <c r="P164" s="128">
        <f t="shared" si="10"/>
        <v>12.271062271062277</v>
      </c>
      <c r="Q164">
        <f t="shared" si="11"/>
        <v>28.571428571428569</v>
      </c>
      <c r="R164">
        <f t="shared" si="12"/>
        <v>9.5238095238095184</v>
      </c>
      <c r="S164">
        <f t="shared" si="13"/>
        <v>9.340659340659343</v>
      </c>
      <c r="T164">
        <f t="shared" si="14"/>
        <v>20.512820512820518</v>
      </c>
      <c r="U164">
        <f t="shared" si="15"/>
        <v>47.802197802197796</v>
      </c>
      <c r="V164">
        <f t="shared" si="16"/>
        <v>41.666666666666671</v>
      </c>
      <c r="W164">
        <f t="shared" si="17"/>
        <v>12.698412698412696</v>
      </c>
      <c r="X164">
        <f t="shared" si="18"/>
        <v>5.5555555555555571</v>
      </c>
      <c r="Y164">
        <f t="shared" si="19"/>
        <v>-14.041514041514041</v>
      </c>
      <c r="Z164">
        <f t="shared" si="20"/>
        <v>-1.6594516594516477</v>
      </c>
      <c r="AA164">
        <f t="shared" si="21"/>
        <v>-4.7619047619047663</v>
      </c>
      <c r="AB164" s="128">
        <f t="shared" si="22"/>
        <v>4.2735042735042796</v>
      </c>
      <c r="AC164">
        <f t="shared" si="23"/>
        <v>24.743589743589745</v>
      </c>
      <c r="AD164">
        <f t="shared" si="24"/>
        <v>11.8925518925519</v>
      </c>
      <c r="AE164">
        <f t="shared" si="25"/>
        <v>-2.5641025641025621</v>
      </c>
      <c r="AF164">
        <f t="shared" si="26"/>
        <v>5.0061050061050025</v>
      </c>
      <c r="AG164" s="128">
        <f t="shared" si="27"/>
        <v>6.3492063492063551</v>
      </c>
      <c r="AH164">
        <f t="shared" si="28"/>
        <v>21.428571428571431</v>
      </c>
      <c r="AI164">
        <f t="shared" si="29"/>
        <v>19.780219780219777</v>
      </c>
      <c r="AJ164">
        <f t="shared" si="30"/>
        <v>-12.087912087912084</v>
      </c>
      <c r="AK164">
        <f t="shared" si="31"/>
        <v>0</v>
      </c>
      <c r="AL164" s="128">
        <f t="shared" si="32"/>
        <v>26.923076923076923</v>
      </c>
      <c r="AO164">
        <f t="shared" si="33"/>
        <v>6.4119214119214121</v>
      </c>
      <c r="AP164">
        <f t="shared" si="34"/>
        <v>0</v>
      </c>
      <c r="AQ164">
        <f t="shared" si="35"/>
        <v>8.3333333333333286</v>
      </c>
      <c r="AR164">
        <f t="shared" si="36"/>
        <v>19.23076923076923</v>
      </c>
      <c r="AS164">
        <f t="shared" si="37"/>
        <v>10.989010989010985</v>
      </c>
      <c r="AT164">
        <f t="shared" si="38"/>
        <v>-6.4935064935064943</v>
      </c>
      <c r="AU164" s="142">
        <f t="shared" si="39"/>
        <v>11.111111111111114</v>
      </c>
      <c r="AV164" s="142">
        <f t="shared" si="40"/>
        <v>14.529914529914535</v>
      </c>
      <c r="AW164" s="142">
        <f t="shared" si="41"/>
        <v>23.199023199023195</v>
      </c>
      <c r="AX164" s="142">
        <f t="shared" si="42"/>
        <v>15.384615384615387</v>
      </c>
      <c r="AY164" s="142">
        <f t="shared" si="43"/>
        <v>-4.7619047619047592</v>
      </c>
      <c r="AZ164">
        <f t="shared" si="44"/>
        <v>30.769230769230766</v>
      </c>
      <c r="BA164">
        <f t="shared" si="45"/>
        <v>20.512820512820504</v>
      </c>
      <c r="BB164">
        <f t="shared" si="46"/>
        <v>12.82051282051281</v>
      </c>
      <c r="BC164">
        <f t="shared" si="47"/>
        <v>36.538461538461533</v>
      </c>
      <c r="BD164">
        <f t="shared" si="48"/>
        <v>23.076923076923066</v>
      </c>
      <c r="BE164">
        <f t="shared" si="49"/>
        <v>-3.1746031746031704</v>
      </c>
      <c r="BF164">
        <f t="shared" si="50"/>
        <v>8.7301587301587276</v>
      </c>
      <c r="BG164">
        <f t="shared" si="51"/>
        <v>3.1746031746031775</v>
      </c>
      <c r="BH164">
        <f t="shared" si="52"/>
        <v>11.29426129426129</v>
      </c>
      <c r="BI164">
        <f t="shared" si="53"/>
        <v>1.5873015873015817</v>
      </c>
      <c r="BJ164">
        <f t="shared" si="54"/>
        <v>1.5873015873015817</v>
      </c>
      <c r="BK164">
        <f t="shared" si="55"/>
        <v>15.873015873015866</v>
      </c>
    </row>
    <row r="165" spans="2:63">
      <c r="B165" t="s">
        <v>403</v>
      </c>
      <c r="D165">
        <f t="shared" si="56"/>
        <v>11.111111111111114</v>
      </c>
      <c r="E165">
        <f t="shared" si="57"/>
        <v>-20</v>
      </c>
      <c r="F165">
        <f t="shared" si="58"/>
        <v>15</v>
      </c>
      <c r="G165">
        <f t="shared" si="59"/>
        <v>40</v>
      </c>
      <c r="H165">
        <f t="shared" si="60"/>
        <v>-8.7542087542087472</v>
      </c>
      <c r="I165" s="128">
        <f t="shared" si="61"/>
        <v>2.7777777777777786</v>
      </c>
      <c r="J165">
        <f t="shared" si="62"/>
        <v>20</v>
      </c>
      <c r="K165">
        <f t="shared" si="63"/>
        <v>35.555555555555557</v>
      </c>
      <c r="L165">
        <f t="shared" si="64"/>
        <v>-25</v>
      </c>
      <c r="M165">
        <f t="shared" si="65"/>
        <v>-10.936507936507951</v>
      </c>
      <c r="N165">
        <f t="shared" si="8"/>
        <v>-20.606060606060598</v>
      </c>
      <c r="O165">
        <f t="shared" si="9"/>
        <v>6.6666666666666572</v>
      </c>
      <c r="P165" s="128">
        <f t="shared" si="10"/>
        <v>4.9494949494949623</v>
      </c>
      <c r="Q165">
        <f t="shared" si="11"/>
        <v>28.571428571428569</v>
      </c>
      <c r="R165">
        <f t="shared" si="12"/>
        <v>18.571428571428569</v>
      </c>
      <c r="S165">
        <f t="shared" si="13"/>
        <v>20</v>
      </c>
      <c r="T165">
        <f t="shared" si="14"/>
        <v>55.555555555555557</v>
      </c>
      <c r="U165">
        <f t="shared" si="15"/>
        <v>-25</v>
      </c>
      <c r="V165">
        <f t="shared" si="16"/>
        <v>-4.2857142857142847</v>
      </c>
      <c r="W165">
        <f t="shared" si="17"/>
        <v>25.555555555555564</v>
      </c>
      <c r="X165">
        <f t="shared" si="18"/>
        <v>19.292929292929283</v>
      </c>
      <c r="Y165">
        <f t="shared" si="19"/>
        <v>21.212121212121211</v>
      </c>
      <c r="Z165">
        <f t="shared" si="20"/>
        <v>4.0740740740740762</v>
      </c>
      <c r="AA165">
        <f t="shared" si="21"/>
        <v>1.1111111111111072</v>
      </c>
      <c r="AB165" s="128">
        <f t="shared" si="22"/>
        <v>12.222222222222221</v>
      </c>
      <c r="AC165">
        <f t="shared" si="23"/>
        <v>-7.1111111111111001</v>
      </c>
      <c r="AD165">
        <f t="shared" si="24"/>
        <v>9.3474426807759414E-2</v>
      </c>
      <c r="AE165">
        <f t="shared" si="25"/>
        <v>-0.5611672278338915</v>
      </c>
      <c r="AF165">
        <f t="shared" si="26"/>
        <v>15.883838383838381</v>
      </c>
      <c r="AG165" s="128">
        <f t="shared" si="27"/>
        <v>25.420875420875426</v>
      </c>
      <c r="AH165">
        <f t="shared" si="28"/>
        <v>37.777777777777779</v>
      </c>
      <c r="AI165">
        <f t="shared" si="29"/>
        <v>20</v>
      </c>
      <c r="AJ165">
        <f t="shared" si="30"/>
        <v>9.7222222222222214</v>
      </c>
      <c r="AK165">
        <f t="shared" si="31"/>
        <v>48.888888888888886</v>
      </c>
      <c r="AL165" s="128">
        <f t="shared" si="32"/>
        <v>-6.6666666666666572</v>
      </c>
      <c r="AO165">
        <f t="shared" si="33"/>
        <v>-14.944444444444457</v>
      </c>
      <c r="AP165">
        <f t="shared" si="34"/>
        <v>-8.8888888888888857</v>
      </c>
      <c r="AQ165">
        <f t="shared" si="35"/>
        <v>-20.833333333333343</v>
      </c>
      <c r="AR165">
        <f t="shared" si="36"/>
        <v>-55</v>
      </c>
      <c r="AS165">
        <f t="shared" si="37"/>
        <v>6.6666666666666714</v>
      </c>
      <c r="AT165">
        <f t="shared" si="38"/>
        <v>3.3333333333333428</v>
      </c>
      <c r="AU165" s="142">
        <f t="shared" si="39"/>
        <v>-18.333333333333329</v>
      </c>
      <c r="AV165" s="142">
        <f t="shared" si="40"/>
        <v>12.380952380952387</v>
      </c>
      <c r="AW165" s="142">
        <f t="shared" si="41"/>
        <v>6.6666666666666714</v>
      </c>
      <c r="AX165" s="142">
        <f t="shared" si="42"/>
        <v>-4.44444444444445</v>
      </c>
      <c r="AY165" s="142">
        <f t="shared" si="43"/>
        <v>4.1975308641975175</v>
      </c>
      <c r="AZ165">
        <f t="shared" si="44"/>
        <v>30</v>
      </c>
      <c r="BA165">
        <f t="shared" si="45"/>
        <v>-22.222222222222214</v>
      </c>
      <c r="BB165">
        <f t="shared" si="46"/>
        <v>10</v>
      </c>
      <c r="BC165">
        <f t="shared" si="47"/>
        <v>-33.333333333333329</v>
      </c>
      <c r="BD165">
        <f t="shared" si="48"/>
        <v>-20</v>
      </c>
      <c r="BE165">
        <f t="shared" si="49"/>
        <v>6.6666666666666679</v>
      </c>
      <c r="BF165">
        <f t="shared" si="50"/>
        <v>12.929292929292924</v>
      </c>
      <c r="BG165">
        <f t="shared" si="51"/>
        <v>17.777777777777779</v>
      </c>
      <c r="BH165">
        <f t="shared" si="52"/>
        <v>26.161616161616159</v>
      </c>
      <c r="BI165">
        <f t="shared" si="53"/>
        <v>20.202020202020208</v>
      </c>
      <c r="BJ165">
        <f t="shared" si="54"/>
        <v>22.222222222222214</v>
      </c>
      <c r="BK165">
        <f t="shared" si="55"/>
        <v>33.838383838383834</v>
      </c>
    </row>
    <row r="166" spans="2:63">
      <c r="B166" t="s">
        <v>136</v>
      </c>
      <c r="D166">
        <f t="shared" si="56"/>
        <v>46.153846153846153</v>
      </c>
      <c r="E166">
        <f t="shared" si="57"/>
        <v>24.675324675324688</v>
      </c>
      <c r="F166">
        <f t="shared" si="58"/>
        <v>36.363636363636367</v>
      </c>
      <c r="G166">
        <f t="shared" si="59"/>
        <v>10.606060606060606</v>
      </c>
      <c r="H166">
        <f t="shared" si="60"/>
        <v>11.609686609686605</v>
      </c>
      <c r="I166" s="128">
        <f t="shared" si="61"/>
        <v>3.3068783068783105</v>
      </c>
      <c r="J166">
        <f t="shared" si="62"/>
        <v>53.571428571428569</v>
      </c>
      <c r="K166">
        <f t="shared" si="63"/>
        <v>42.857142857142861</v>
      </c>
      <c r="L166">
        <f t="shared" si="64"/>
        <v>0.69930069930069294</v>
      </c>
      <c r="M166">
        <f t="shared" si="65"/>
        <v>24.345178630892914</v>
      </c>
      <c r="N166">
        <f t="shared" si="8"/>
        <v>1.7094017094017033</v>
      </c>
      <c r="O166">
        <f t="shared" si="9"/>
        <v>11.375661375661373</v>
      </c>
      <c r="P166" s="128">
        <f t="shared" si="10"/>
        <v>0</v>
      </c>
      <c r="Q166">
        <f t="shared" si="11"/>
        <v>21.428571428571431</v>
      </c>
      <c r="R166">
        <f t="shared" si="12"/>
        <v>-3.2051282051282044</v>
      </c>
      <c r="S166">
        <f t="shared" si="13"/>
        <v>-1.190476190476204</v>
      </c>
      <c r="T166">
        <f t="shared" si="14"/>
        <v>-17.857142857142854</v>
      </c>
      <c r="U166">
        <f t="shared" si="15"/>
        <v>-45.454545454545467</v>
      </c>
      <c r="V166">
        <f t="shared" si="16"/>
        <v>12.878787878787882</v>
      </c>
      <c r="W166">
        <f t="shared" si="17"/>
        <v>7.5396825396825449</v>
      </c>
      <c r="X166">
        <f t="shared" si="18"/>
        <v>8.9225589225589275</v>
      </c>
      <c r="Y166">
        <f t="shared" si="19"/>
        <v>3.7037037037036953</v>
      </c>
      <c r="Z166">
        <f t="shared" si="20"/>
        <v>16.969696969696969</v>
      </c>
      <c r="AA166">
        <f t="shared" si="21"/>
        <v>6.3492063492063409</v>
      </c>
      <c r="AB166" s="128">
        <f t="shared" si="22"/>
        <v>8.3333333333333286</v>
      </c>
      <c r="AC166">
        <f t="shared" si="23"/>
        <v>-13.359307359307358</v>
      </c>
      <c r="AD166">
        <f t="shared" si="24"/>
        <v>4.5102305102304996</v>
      </c>
      <c r="AE166">
        <f t="shared" si="25"/>
        <v>-11.324786324786327</v>
      </c>
      <c r="AF166">
        <f t="shared" si="26"/>
        <v>8.0262330262330295</v>
      </c>
      <c r="AG166" s="128">
        <f t="shared" si="27"/>
        <v>-6.0846560846560891</v>
      </c>
      <c r="AH166">
        <f t="shared" si="28"/>
        <v>59.615384615384613</v>
      </c>
      <c r="AI166">
        <f t="shared" si="29"/>
        <v>65.03496503496504</v>
      </c>
      <c r="AJ166">
        <f t="shared" si="30"/>
        <v>33.974358974358978</v>
      </c>
      <c r="AK166">
        <f t="shared" si="31"/>
        <v>0</v>
      </c>
      <c r="AL166" s="128">
        <f t="shared" si="32"/>
        <v>46.428571428571431</v>
      </c>
      <c r="AO166">
        <f t="shared" si="33"/>
        <v>28.568098568098563</v>
      </c>
      <c r="AP166">
        <f t="shared" si="34"/>
        <v>17.948717948717942</v>
      </c>
      <c r="AQ166">
        <f t="shared" si="35"/>
        <v>26.190476190476186</v>
      </c>
      <c r="AR166">
        <f t="shared" si="36"/>
        <v>52.380952380952372</v>
      </c>
      <c r="AS166">
        <f t="shared" si="37"/>
        <v>19.047619047619044</v>
      </c>
      <c r="AT166">
        <f t="shared" si="38"/>
        <v>27.27272727272727</v>
      </c>
      <c r="AU166" s="142">
        <f t="shared" si="39"/>
        <v>17.08754208754209</v>
      </c>
      <c r="AV166" s="142">
        <f t="shared" si="40"/>
        <v>-0.37037037037037379</v>
      </c>
      <c r="AW166" s="142">
        <f t="shared" si="41"/>
        <v>2.7195027195027137</v>
      </c>
      <c r="AX166" s="142">
        <f t="shared" si="42"/>
        <v>3.7037037037036953</v>
      </c>
      <c r="AY166" s="142">
        <f t="shared" si="43"/>
        <v>-0.58922558922559887</v>
      </c>
      <c r="AZ166">
        <f t="shared" si="44"/>
        <v>-9.5238095238095255</v>
      </c>
      <c r="BA166">
        <f t="shared" si="45"/>
        <v>-15.714285714285715</v>
      </c>
      <c r="BB166">
        <f t="shared" si="46"/>
        <v>-29.870129870129869</v>
      </c>
      <c r="BC166">
        <f t="shared" si="47"/>
        <v>-15.584415584415584</v>
      </c>
      <c r="BD166">
        <f t="shared" si="48"/>
        <v>3.8961038961038987</v>
      </c>
      <c r="BE166">
        <f t="shared" si="49"/>
        <v>10.028860028860027</v>
      </c>
      <c r="BF166">
        <f t="shared" si="50"/>
        <v>6.0606060606060597</v>
      </c>
      <c r="BG166">
        <f t="shared" si="51"/>
        <v>1.9841269841269877</v>
      </c>
      <c r="BH166">
        <f t="shared" si="52"/>
        <v>14.03133903133903</v>
      </c>
      <c r="BI166">
        <f t="shared" si="53"/>
        <v>-8.8624338624338606</v>
      </c>
      <c r="BJ166">
        <f t="shared" si="54"/>
        <v>-1.0582010582010639</v>
      </c>
      <c r="BK166">
        <f t="shared" si="55"/>
        <v>-8.3333333333333286</v>
      </c>
    </row>
    <row r="167" spans="2:63">
      <c r="B167" t="s">
        <v>137</v>
      </c>
      <c r="D167">
        <f t="shared" si="56"/>
        <v>-23.076923076923066</v>
      </c>
      <c r="E167">
        <f t="shared" si="57"/>
        <v>5.7692307692307736</v>
      </c>
      <c r="F167">
        <f t="shared" si="58"/>
        <v>4.487179487179489</v>
      </c>
      <c r="G167">
        <f t="shared" si="59"/>
        <v>0</v>
      </c>
      <c r="H167">
        <f t="shared" si="60"/>
        <v>0.31746031746031633</v>
      </c>
      <c r="I167" s="128">
        <f t="shared" si="61"/>
        <v>11.700336700336706</v>
      </c>
      <c r="J167">
        <f t="shared" si="62"/>
        <v>-8.4848484848484844</v>
      </c>
      <c r="K167">
        <f t="shared" si="63"/>
        <v>24.615384615384613</v>
      </c>
      <c r="L167">
        <f t="shared" si="64"/>
        <v>21.153846153846153</v>
      </c>
      <c r="M167">
        <f t="shared" si="65"/>
        <v>-2.9449122306265139</v>
      </c>
      <c r="N167">
        <f t="shared" si="8"/>
        <v>2.3504273504273527</v>
      </c>
      <c r="O167">
        <f t="shared" si="9"/>
        <v>3.5256410256410291</v>
      </c>
      <c r="P167" s="128">
        <f t="shared" si="10"/>
        <v>12.072649572649574</v>
      </c>
      <c r="Q167">
        <f t="shared" si="11"/>
        <v>33.333333333333343</v>
      </c>
      <c r="R167">
        <f t="shared" si="12"/>
        <v>16.239316239316246</v>
      </c>
      <c r="S167">
        <f t="shared" si="13"/>
        <v>14.285714285714292</v>
      </c>
      <c r="T167">
        <f t="shared" si="14"/>
        <v>17.857142857142858</v>
      </c>
      <c r="U167">
        <f t="shared" si="15"/>
        <v>33.333333333333343</v>
      </c>
      <c r="V167">
        <f t="shared" si="16"/>
        <v>80.909090909090907</v>
      </c>
      <c r="W167">
        <f t="shared" si="17"/>
        <v>3.6324786324786231</v>
      </c>
      <c r="X167">
        <f t="shared" si="18"/>
        <v>2.1367521367521363</v>
      </c>
      <c r="Y167">
        <f t="shared" si="19"/>
        <v>7.6923076923076934</v>
      </c>
      <c r="Z167">
        <f t="shared" si="20"/>
        <v>-8.4935897435897374</v>
      </c>
      <c r="AA167">
        <f t="shared" si="21"/>
        <v>-5.5555555555555571</v>
      </c>
      <c r="AB167" s="128">
        <f t="shared" si="22"/>
        <v>32.196969696969688</v>
      </c>
      <c r="AC167">
        <f t="shared" si="23"/>
        <v>11.112304362304343</v>
      </c>
      <c r="AD167">
        <f t="shared" si="24"/>
        <v>14.644586894586894</v>
      </c>
      <c r="AE167">
        <f t="shared" si="25"/>
        <v>-17.777777777777779</v>
      </c>
      <c r="AF167">
        <f t="shared" si="26"/>
        <v>14.049145299145295</v>
      </c>
      <c r="AG167" s="128">
        <f t="shared" si="27"/>
        <v>0.44515669515668321</v>
      </c>
      <c r="AH167">
        <f t="shared" si="28"/>
        <v>28.846153846153847</v>
      </c>
      <c r="AI167">
        <f t="shared" si="29"/>
        <v>39.393939393939391</v>
      </c>
      <c r="AJ167">
        <f t="shared" si="30"/>
        <v>53.333333333333336</v>
      </c>
      <c r="AK167">
        <f t="shared" si="31"/>
        <v>53.246753246753258</v>
      </c>
      <c r="AL167" s="128">
        <f t="shared" si="32"/>
        <v>60.389610389610397</v>
      </c>
      <c r="AO167">
        <f t="shared" si="33"/>
        <v>0.30469530469531492</v>
      </c>
      <c r="AP167">
        <f t="shared" si="34"/>
        <v>14.285714285714292</v>
      </c>
      <c r="AQ167">
        <f t="shared" si="35"/>
        <v>-3.5714285714285694</v>
      </c>
      <c r="AR167">
        <f t="shared" si="36"/>
        <v>0.69930069930069294</v>
      </c>
      <c r="AS167">
        <f t="shared" si="37"/>
        <v>-16.483516483516482</v>
      </c>
      <c r="AT167">
        <f t="shared" si="38"/>
        <v>6.5934065934065984</v>
      </c>
      <c r="AU167" s="142">
        <f t="shared" si="39"/>
        <v>7.318376068376061</v>
      </c>
      <c r="AV167" s="142">
        <f t="shared" si="40"/>
        <v>12.731481481481488</v>
      </c>
      <c r="AW167" s="142">
        <f t="shared" si="41"/>
        <v>20.000000000000007</v>
      </c>
      <c r="AX167" s="142">
        <f t="shared" si="42"/>
        <v>16.34615384615384</v>
      </c>
      <c r="AY167" s="142">
        <f t="shared" si="43"/>
        <v>16.82692307692308</v>
      </c>
      <c r="AZ167">
        <f t="shared" si="44"/>
        <v>15.865384615384613</v>
      </c>
      <c r="BA167">
        <f t="shared" si="45"/>
        <v>12.727272727272734</v>
      </c>
      <c r="BB167">
        <f t="shared" si="46"/>
        <v>4.1666666666666572</v>
      </c>
      <c r="BC167">
        <f t="shared" si="47"/>
        <v>-2.1978021978022042</v>
      </c>
      <c r="BD167">
        <f t="shared" si="48"/>
        <v>25</v>
      </c>
      <c r="BE167">
        <f t="shared" si="49"/>
        <v>-2.0299145299145209</v>
      </c>
      <c r="BF167">
        <f t="shared" si="50"/>
        <v>18.536324786324784</v>
      </c>
      <c r="BG167">
        <f t="shared" si="51"/>
        <v>10.844017094017097</v>
      </c>
      <c r="BH167">
        <f t="shared" si="52"/>
        <v>28.846153846153843</v>
      </c>
      <c r="BI167">
        <f t="shared" si="53"/>
        <v>-10.309829059829056</v>
      </c>
      <c r="BJ167">
        <f t="shared" si="54"/>
        <v>3.0448717948717956</v>
      </c>
      <c r="BK167">
        <f t="shared" si="55"/>
        <v>8.6004273504273527</v>
      </c>
    </row>
    <row r="168" spans="2:63">
      <c r="B168" t="s">
        <v>138</v>
      </c>
      <c r="D168">
        <f t="shared" si="56"/>
        <v>21.212121212121204</v>
      </c>
      <c r="E168">
        <f t="shared" si="57"/>
        <v>15.555555555555557</v>
      </c>
      <c r="F168">
        <f t="shared" si="58"/>
        <v>6.6666666666666572</v>
      </c>
      <c r="G168">
        <f t="shared" si="59"/>
        <v>64.285714285714278</v>
      </c>
      <c r="H168">
        <f t="shared" si="60"/>
        <v>-30.952380952380953</v>
      </c>
      <c r="I168" s="128">
        <f t="shared" si="61"/>
        <v>-33.100233100233098</v>
      </c>
      <c r="J168">
        <f t="shared" si="62"/>
        <v>-1.538461538461533</v>
      </c>
      <c r="K168">
        <f t="shared" si="63"/>
        <v>-20</v>
      </c>
      <c r="L168">
        <f t="shared" si="64"/>
        <v>28.571428571428569</v>
      </c>
      <c r="M168">
        <f t="shared" si="65"/>
        <v>-11.053391053391053</v>
      </c>
      <c r="N168">
        <f t="shared" si="8"/>
        <v>-20.808080808080803</v>
      </c>
      <c r="O168">
        <f t="shared" si="9"/>
        <v>-16.089466089466086</v>
      </c>
      <c r="P168" s="128">
        <f t="shared" si="10"/>
        <v>-17.327117327117332</v>
      </c>
      <c r="Q168">
        <f t="shared" si="11"/>
        <v>16.666666666666664</v>
      </c>
      <c r="R168">
        <f t="shared" si="12"/>
        <v>14.166666666666668</v>
      </c>
      <c r="S168">
        <f t="shared" si="13"/>
        <v>-23.636363636363633</v>
      </c>
      <c r="T168">
        <f t="shared" si="14"/>
        <v>-30.357142857142858</v>
      </c>
      <c r="U168">
        <f t="shared" si="15"/>
        <v>-6.6666666666666607</v>
      </c>
      <c r="V168">
        <f t="shared" si="16"/>
        <v>24.603174603174605</v>
      </c>
      <c r="W168">
        <f t="shared" si="17"/>
        <v>-25.993265993265993</v>
      </c>
      <c r="X168">
        <f t="shared" si="18"/>
        <v>-18.855218855218851</v>
      </c>
      <c r="Y168">
        <f t="shared" si="19"/>
        <v>-5.2525252525252526</v>
      </c>
      <c r="Z168">
        <f t="shared" si="20"/>
        <v>-25.858585858585862</v>
      </c>
      <c r="AA168">
        <f t="shared" si="21"/>
        <v>-40.067340067340069</v>
      </c>
      <c r="AB168" s="128">
        <f t="shared" si="22"/>
        <v>-12.525252525252522</v>
      </c>
      <c r="AC168">
        <f t="shared" si="23"/>
        <v>61.868131868131883</v>
      </c>
      <c r="AD168">
        <f t="shared" si="24"/>
        <v>-11.606837606837601</v>
      </c>
      <c r="AE168">
        <f t="shared" si="25"/>
        <v>-1.2432012432012414</v>
      </c>
      <c r="AF168">
        <f t="shared" si="26"/>
        <v>-8.1890331890331893</v>
      </c>
      <c r="AG168" s="128">
        <f t="shared" si="27"/>
        <v>-7.5517075517075654</v>
      </c>
      <c r="AH168">
        <f t="shared" si="28"/>
        <v>16.969696969696969</v>
      </c>
      <c r="AI168" t="str">
        <f t="shared" si="29"/>
        <v/>
      </c>
      <c r="AJ168">
        <f t="shared" si="30"/>
        <v>-2.2222222222222214</v>
      </c>
      <c r="AK168">
        <f t="shared" si="31"/>
        <v>17.777777777777779</v>
      </c>
      <c r="AL168" s="128">
        <f t="shared" si="32"/>
        <v>22.5</v>
      </c>
      <c r="AO168">
        <f t="shared" si="33"/>
        <v>-16.903318903318912</v>
      </c>
      <c r="AP168">
        <f t="shared" si="34"/>
        <v>-4.2857142857142847</v>
      </c>
      <c r="AQ168">
        <f t="shared" si="35"/>
        <v>-8.571428571428573</v>
      </c>
      <c r="AR168">
        <f t="shared" si="36"/>
        <v>-34.126984126984127</v>
      </c>
      <c r="AS168">
        <f t="shared" si="37"/>
        <v>-38.961038961038973</v>
      </c>
      <c r="AT168">
        <f t="shared" si="38"/>
        <v>1.4285714285714306</v>
      </c>
      <c r="AU168" s="142">
        <f t="shared" si="39"/>
        <v>-3.9316239316239319</v>
      </c>
      <c r="AV168" s="142">
        <f t="shared" si="40"/>
        <v>-5.0427350427350461</v>
      </c>
      <c r="AW168" s="142">
        <f t="shared" si="41"/>
        <v>-14.358974358974365</v>
      </c>
      <c r="AX168" s="142">
        <f t="shared" si="42"/>
        <v>-14.358974358974365</v>
      </c>
      <c r="AY168" s="142">
        <f t="shared" si="43"/>
        <v>-20.341880341880341</v>
      </c>
      <c r="AZ168">
        <f t="shared" si="44"/>
        <v>52.38095238095238</v>
      </c>
      <c r="BA168">
        <f t="shared" si="45"/>
        <v>73.504273504273499</v>
      </c>
      <c r="BB168">
        <f t="shared" si="46"/>
        <v>58.119658119658112</v>
      </c>
      <c r="BC168">
        <f t="shared" si="47"/>
        <v>54.700854700854713</v>
      </c>
      <c r="BD168">
        <f t="shared" si="48"/>
        <v>70.634920634920633</v>
      </c>
      <c r="BE168">
        <f t="shared" si="49"/>
        <v>-18.470418470418469</v>
      </c>
      <c r="BF168">
        <f t="shared" si="50"/>
        <v>-1.2265512265512228</v>
      </c>
      <c r="BG168">
        <f t="shared" si="51"/>
        <v>-14.86291486291486</v>
      </c>
      <c r="BH168">
        <f t="shared" si="52"/>
        <v>1.8037518037518048</v>
      </c>
      <c r="BI168">
        <f t="shared" si="53"/>
        <v>-20.851370851370859</v>
      </c>
      <c r="BJ168">
        <f t="shared" si="54"/>
        <v>-13.492063492063494</v>
      </c>
      <c r="BK168">
        <f t="shared" si="55"/>
        <v>11.688311688311686</v>
      </c>
    </row>
    <row r="169" spans="2:63">
      <c r="B169" t="s">
        <v>139</v>
      </c>
      <c r="D169">
        <f t="shared" si="56"/>
        <v>-7.6923076923076934</v>
      </c>
      <c r="E169">
        <f t="shared" si="57"/>
        <v>7.6923076923076934</v>
      </c>
      <c r="F169">
        <f t="shared" si="58"/>
        <v>7.6923076923076792</v>
      </c>
      <c r="G169">
        <f t="shared" si="59"/>
        <v>31.666666666666657</v>
      </c>
      <c r="H169">
        <f t="shared" si="60"/>
        <v>-6.1050061050061117</v>
      </c>
      <c r="I169" s="128">
        <f t="shared" si="61"/>
        <v>-21.367521367521363</v>
      </c>
      <c r="J169">
        <f t="shared" si="62"/>
        <v>35.256410256410263</v>
      </c>
      <c r="K169">
        <f t="shared" si="63"/>
        <v>32.417582417582416</v>
      </c>
      <c r="L169">
        <f t="shared" si="64"/>
        <v>-5.4945054945055034</v>
      </c>
      <c r="M169">
        <f t="shared" si="65"/>
        <v>10.291613148756028</v>
      </c>
      <c r="N169">
        <f t="shared" si="8"/>
        <v>9.0476190476190439</v>
      </c>
      <c r="O169">
        <f t="shared" si="9"/>
        <v>13.068783068783077</v>
      </c>
      <c r="P169" s="128">
        <f t="shared" si="10"/>
        <v>-1.6931216931216895</v>
      </c>
      <c r="Q169">
        <f t="shared" si="11"/>
        <v>9.0909090909090935</v>
      </c>
      <c r="R169">
        <f t="shared" si="12"/>
        <v>0</v>
      </c>
      <c r="S169">
        <f t="shared" si="13"/>
        <v>2.797202797202786</v>
      </c>
      <c r="T169">
        <f t="shared" si="14"/>
        <v>21.969696969696962</v>
      </c>
      <c r="U169">
        <f t="shared" si="15"/>
        <v>38.571428571428569</v>
      </c>
      <c r="V169">
        <f t="shared" si="16"/>
        <v>38.961038961038952</v>
      </c>
      <c r="W169">
        <f t="shared" si="17"/>
        <v>1.5873015873015959</v>
      </c>
      <c r="X169">
        <f t="shared" si="18"/>
        <v>2.1082621082621174</v>
      </c>
      <c r="Y169">
        <f t="shared" si="19"/>
        <v>6.5079365079365061</v>
      </c>
      <c r="Z169">
        <f t="shared" si="20"/>
        <v>-3.1986531986531901</v>
      </c>
      <c r="AA169">
        <f t="shared" si="21"/>
        <v>-2.3809523809523796</v>
      </c>
      <c r="AB169" s="128">
        <f t="shared" si="22"/>
        <v>-7.142857142857153</v>
      </c>
      <c r="AC169">
        <f t="shared" si="23"/>
        <v>-11.025641025641022</v>
      </c>
      <c r="AD169">
        <f t="shared" si="24"/>
        <v>2.7004477004477252</v>
      </c>
      <c r="AE169">
        <f t="shared" si="25"/>
        <v>-12.891737891737876</v>
      </c>
      <c r="AF169">
        <f t="shared" si="26"/>
        <v>1.4550264550264558</v>
      </c>
      <c r="AG169" s="128">
        <f t="shared" si="27"/>
        <v>-9.1534391534391517</v>
      </c>
      <c r="AH169">
        <f t="shared" si="28"/>
        <v>-3.2051282051282044</v>
      </c>
      <c r="AI169">
        <f t="shared" si="29"/>
        <v>67.948717948717956</v>
      </c>
      <c r="AJ169">
        <f t="shared" si="30"/>
        <v>69.230769230769226</v>
      </c>
      <c r="AK169">
        <f t="shared" si="31"/>
        <v>36.363636363636367</v>
      </c>
      <c r="AL169" s="128">
        <f t="shared" si="32"/>
        <v>28.205128205128212</v>
      </c>
      <c r="AO169">
        <f t="shared" si="33"/>
        <v>9.2237762237762269</v>
      </c>
      <c r="AP169">
        <f t="shared" si="34"/>
        <v>5.7142857142857082</v>
      </c>
      <c r="AQ169">
        <f t="shared" si="35"/>
        <v>-26.153846153846153</v>
      </c>
      <c r="AR169">
        <f t="shared" si="36"/>
        <v>14.285714285714292</v>
      </c>
      <c r="AS169">
        <f t="shared" si="37"/>
        <v>45.454545454545453</v>
      </c>
      <c r="AT169">
        <f t="shared" si="38"/>
        <v>6.8181818181818272</v>
      </c>
      <c r="AU169" s="142">
        <f t="shared" si="39"/>
        <v>12.210012210012223</v>
      </c>
      <c r="AV169" s="142">
        <f t="shared" si="40"/>
        <v>4.7619047619047592</v>
      </c>
      <c r="AW169" s="142">
        <f t="shared" si="41"/>
        <v>-3.2356532356532313</v>
      </c>
      <c r="AX169" s="142">
        <f t="shared" si="42"/>
        <v>1.3532763532763568</v>
      </c>
      <c r="AY169" s="142">
        <f t="shared" si="43"/>
        <v>-1.5873015873015817</v>
      </c>
      <c r="AZ169">
        <f t="shared" si="44"/>
        <v>-15.384615384615387</v>
      </c>
      <c r="BA169">
        <f t="shared" si="45"/>
        <v>-7.6923076923076934</v>
      </c>
      <c r="BB169">
        <f t="shared" si="46"/>
        <v>-7.6923076923076792</v>
      </c>
      <c r="BC169">
        <f t="shared" si="47"/>
        <v>-16.666666666666657</v>
      </c>
      <c r="BD169">
        <f t="shared" si="48"/>
        <v>-7.6923076923076934</v>
      </c>
      <c r="BE169">
        <f t="shared" si="49"/>
        <v>4.5502645502645471</v>
      </c>
      <c r="BF169">
        <f t="shared" si="50"/>
        <v>6.5079365079365026</v>
      </c>
      <c r="BG169">
        <f t="shared" si="51"/>
        <v>0.42328042328041704</v>
      </c>
      <c r="BH169">
        <f t="shared" si="52"/>
        <v>-5.6613756613756578</v>
      </c>
      <c r="BI169">
        <f t="shared" si="53"/>
        <v>-14.285714285714278</v>
      </c>
      <c r="BJ169">
        <f t="shared" si="54"/>
        <v>-5.1322751322751259</v>
      </c>
      <c r="BK169">
        <f t="shared" si="55"/>
        <v>-8.0423280423280517</v>
      </c>
    </row>
    <row r="170" spans="2:63">
      <c r="B170" t="s">
        <v>140</v>
      </c>
      <c r="D170">
        <f t="shared" si="56"/>
        <v>33.333333333333343</v>
      </c>
      <c r="E170">
        <f t="shared" si="57"/>
        <v>46.212121212121204</v>
      </c>
      <c r="F170">
        <f t="shared" si="58"/>
        <v>37.121212121212118</v>
      </c>
      <c r="G170">
        <f t="shared" si="59"/>
        <v>36.363636363636374</v>
      </c>
      <c r="H170">
        <f t="shared" si="60"/>
        <v>5.6565656565656539</v>
      </c>
      <c r="I170" s="128">
        <f t="shared" si="61"/>
        <v>-28.181818181818194</v>
      </c>
      <c r="J170">
        <f t="shared" si="62"/>
        <v>2.8571428571428612</v>
      </c>
      <c r="K170">
        <f t="shared" si="63"/>
        <v>20.97902097902098</v>
      </c>
      <c r="L170">
        <f t="shared" si="64"/>
        <v>5.7142857142857082</v>
      </c>
      <c r="M170">
        <f t="shared" si="65"/>
        <v>44.065934065934059</v>
      </c>
      <c r="N170">
        <f t="shared" si="8"/>
        <v>13.227513227513221</v>
      </c>
      <c r="O170">
        <f t="shared" si="9"/>
        <v>3.1746031746031704</v>
      </c>
      <c r="P170" s="128">
        <f t="shared" si="10"/>
        <v>18.376068376068382</v>
      </c>
      <c r="Q170">
        <f t="shared" si="11"/>
        <v>37.5</v>
      </c>
      <c r="R170">
        <f t="shared" si="12"/>
        <v>70</v>
      </c>
      <c r="S170">
        <f t="shared" si="13"/>
        <v>32.307692307692307</v>
      </c>
      <c r="T170">
        <f t="shared" si="14"/>
        <v>55</v>
      </c>
      <c r="U170">
        <f t="shared" si="15"/>
        <v>30.158730158730151</v>
      </c>
      <c r="V170">
        <f t="shared" si="16"/>
        <v>35.042735042735046</v>
      </c>
      <c r="W170">
        <f t="shared" si="17"/>
        <v>-11.47186147186148</v>
      </c>
      <c r="X170">
        <f t="shared" si="18"/>
        <v>-0.52910052910052485</v>
      </c>
      <c r="Y170">
        <f t="shared" si="19"/>
        <v>3.4391534391534435</v>
      </c>
      <c r="Z170">
        <f t="shared" si="20"/>
        <v>3.917378917378926</v>
      </c>
      <c r="AA170">
        <f t="shared" si="21"/>
        <v>-10.978835978835974</v>
      </c>
      <c r="AB170" s="128">
        <f t="shared" si="22"/>
        <v>14.285714285714278</v>
      </c>
      <c r="AC170">
        <f t="shared" si="23"/>
        <v>45.681818181818166</v>
      </c>
      <c r="AD170">
        <f t="shared" si="24"/>
        <v>10.434010434010432</v>
      </c>
      <c r="AE170">
        <f t="shared" si="25"/>
        <v>-10.185185185185183</v>
      </c>
      <c r="AF170">
        <f t="shared" si="26"/>
        <v>5.4563492063492092</v>
      </c>
      <c r="AG170" s="128">
        <f t="shared" si="27"/>
        <v>3.3509700176366977</v>
      </c>
      <c r="AH170">
        <f t="shared" si="28"/>
        <v>76.923076923076934</v>
      </c>
      <c r="AI170">
        <f t="shared" si="29"/>
        <v>8.5470085470085486</v>
      </c>
      <c r="AJ170">
        <f t="shared" si="30"/>
        <v>11.965811965811966</v>
      </c>
      <c r="AK170">
        <f t="shared" si="31"/>
        <v>49.206349206349209</v>
      </c>
      <c r="AL170" s="128">
        <f t="shared" si="32"/>
        <v>33.333333333333343</v>
      </c>
      <c r="AO170">
        <f t="shared" si="33"/>
        <v>45.364635364635355</v>
      </c>
      <c r="AP170">
        <f t="shared" si="34"/>
        <v>45.45454545454546</v>
      </c>
      <c r="AQ170">
        <f t="shared" si="35"/>
        <v>51.298701298701303</v>
      </c>
      <c r="AR170">
        <f t="shared" si="36"/>
        <v>46.153846153846153</v>
      </c>
      <c r="AS170">
        <f t="shared" si="37"/>
        <v>51.048951048951039</v>
      </c>
      <c r="AT170">
        <f t="shared" si="38"/>
        <v>32.86713286713286</v>
      </c>
      <c r="AU170" s="142">
        <f t="shared" si="39"/>
        <v>19.40836940836941</v>
      </c>
      <c r="AV170" s="142">
        <f t="shared" si="40"/>
        <v>25.97402597402597</v>
      </c>
      <c r="AW170" s="142">
        <f t="shared" si="41"/>
        <v>-3.9316239316239319</v>
      </c>
      <c r="AX170" s="142">
        <f t="shared" si="42"/>
        <v>3.5042735042734989</v>
      </c>
      <c r="AY170" s="142">
        <f t="shared" si="43"/>
        <v>7.2150072150072191</v>
      </c>
      <c r="AZ170">
        <f t="shared" si="44"/>
        <v>37.5</v>
      </c>
      <c r="BA170">
        <f t="shared" si="45"/>
        <v>55.555555555555557</v>
      </c>
      <c r="BB170">
        <f t="shared" si="46"/>
        <v>55.555555555555543</v>
      </c>
      <c r="BC170">
        <f t="shared" si="47"/>
        <v>57.575757575757578</v>
      </c>
      <c r="BD170">
        <f t="shared" si="48"/>
        <v>22.222222222222214</v>
      </c>
      <c r="BE170">
        <f t="shared" si="49"/>
        <v>-0.92592592592592382</v>
      </c>
      <c r="BF170">
        <f t="shared" si="50"/>
        <v>13.888888888888889</v>
      </c>
      <c r="BG170">
        <f t="shared" si="51"/>
        <v>-2.2486772486772537</v>
      </c>
      <c r="BH170">
        <f t="shared" si="52"/>
        <v>11.111111111111107</v>
      </c>
      <c r="BI170">
        <f t="shared" si="53"/>
        <v>-2.6455026455026314</v>
      </c>
      <c r="BJ170">
        <f t="shared" si="54"/>
        <v>3.9682539682539755</v>
      </c>
      <c r="BK170">
        <f t="shared" si="55"/>
        <v>8.7301587301587489</v>
      </c>
    </row>
    <row r="171" spans="2:63">
      <c r="B171" t="s">
        <v>141</v>
      </c>
      <c r="D171">
        <f t="shared" si="56"/>
        <v>51.136363636363633</v>
      </c>
      <c r="E171">
        <f t="shared" si="57"/>
        <v>51.136363636363633</v>
      </c>
      <c r="F171">
        <f t="shared" si="58"/>
        <v>25</v>
      </c>
      <c r="G171">
        <f t="shared" si="59"/>
        <v>43.75</v>
      </c>
      <c r="H171">
        <f t="shared" si="60"/>
        <v>-18.451178451178453</v>
      </c>
      <c r="I171" s="128">
        <f t="shared" si="61"/>
        <v>-44.444444444444436</v>
      </c>
      <c r="J171">
        <f t="shared" si="62"/>
        <v>-13.068181818181827</v>
      </c>
      <c r="K171">
        <f t="shared" si="63"/>
        <v>19.886363636363633</v>
      </c>
      <c r="L171">
        <f t="shared" si="64"/>
        <v>-2.2727272727272698</v>
      </c>
      <c r="M171">
        <f t="shared" si="65"/>
        <v>-2.0595238095238102</v>
      </c>
      <c r="N171">
        <f t="shared" si="8"/>
        <v>-15.90909090909091</v>
      </c>
      <c r="O171">
        <f t="shared" si="9"/>
        <v>-32.18855218855218</v>
      </c>
      <c r="P171" s="128">
        <f t="shared" si="10"/>
        <v>-21.481481481481477</v>
      </c>
      <c r="Q171">
        <f t="shared" si="11"/>
        <v>7.2727272727272663</v>
      </c>
      <c r="R171">
        <f t="shared" si="12"/>
        <v>-15.909090909090907</v>
      </c>
      <c r="S171">
        <f t="shared" si="13"/>
        <v>13.068181818181817</v>
      </c>
      <c r="T171">
        <f t="shared" si="14"/>
        <v>-41.818181818181827</v>
      </c>
      <c r="U171">
        <f t="shared" si="15"/>
        <v>-12.121212121212125</v>
      </c>
      <c r="V171">
        <f t="shared" si="16"/>
        <v>9.6590909090909083</v>
      </c>
      <c r="W171">
        <f t="shared" si="17"/>
        <v>-2.2095959595959656</v>
      </c>
      <c r="X171">
        <f t="shared" si="18"/>
        <v>-5.0505050505050519</v>
      </c>
      <c r="Y171">
        <f t="shared" si="19"/>
        <v>-12.255892255892256</v>
      </c>
      <c r="Z171">
        <f t="shared" si="20"/>
        <v>-37.508417508417502</v>
      </c>
      <c r="AA171">
        <f t="shared" si="21"/>
        <v>-42.803030303030297</v>
      </c>
      <c r="AB171" s="128">
        <f t="shared" si="22"/>
        <v>-35.795454545454547</v>
      </c>
      <c r="AC171">
        <f t="shared" si="23"/>
        <v>44.166666666666657</v>
      </c>
      <c r="AD171">
        <f t="shared" si="24"/>
        <v>-15.223665223665208</v>
      </c>
      <c r="AE171">
        <f t="shared" si="25"/>
        <v>-18.244949494949488</v>
      </c>
      <c r="AF171">
        <f t="shared" si="26"/>
        <v>-11.647727272727273</v>
      </c>
      <c r="AG171" s="128">
        <f t="shared" si="27"/>
        <v>-20.054713804713799</v>
      </c>
      <c r="AH171">
        <f t="shared" si="28"/>
        <v>-14.204545454545453</v>
      </c>
      <c r="AI171">
        <f t="shared" si="29"/>
        <v>-5.6818181818181834</v>
      </c>
      <c r="AJ171">
        <f t="shared" si="30"/>
        <v>-43.636363636363633</v>
      </c>
      <c r="AK171">
        <f t="shared" si="31"/>
        <v>-5.4545454545454533</v>
      </c>
      <c r="AL171" s="128">
        <f t="shared" si="32"/>
        <v>-44.886363636363633</v>
      </c>
      <c r="AO171">
        <f t="shared" si="33"/>
        <v>-2.9166666666666643</v>
      </c>
      <c r="AP171">
        <f t="shared" si="34"/>
        <v>8.75</v>
      </c>
      <c r="AQ171">
        <f t="shared" si="35"/>
        <v>-26.666666666666664</v>
      </c>
      <c r="AR171">
        <f t="shared" si="36"/>
        <v>-3.3333333333333357</v>
      </c>
      <c r="AS171">
        <f t="shared" si="37"/>
        <v>-16.666666666666664</v>
      </c>
      <c r="AT171">
        <f t="shared" si="38"/>
        <v>23.333333333333329</v>
      </c>
      <c r="AU171" s="142">
        <f t="shared" si="39"/>
        <v>-23.953823953823949</v>
      </c>
      <c r="AV171" s="142">
        <f t="shared" si="40"/>
        <v>-6.2049062049061945</v>
      </c>
      <c r="AW171" s="142">
        <f t="shared" si="41"/>
        <v>-10.822510822510822</v>
      </c>
      <c r="AX171" s="142">
        <f t="shared" si="42"/>
        <v>-3.6796536796536685</v>
      </c>
      <c r="AY171" s="142">
        <f t="shared" si="43"/>
        <v>-31.457431457431447</v>
      </c>
      <c r="AZ171">
        <f t="shared" si="44"/>
        <v>56.818181818181813</v>
      </c>
      <c r="BA171">
        <f t="shared" si="45"/>
        <v>25.568181818181817</v>
      </c>
      <c r="BB171">
        <f t="shared" si="46"/>
        <v>50.568181818181813</v>
      </c>
      <c r="BC171">
        <f t="shared" si="47"/>
        <v>12.72727272727273</v>
      </c>
      <c r="BD171">
        <f t="shared" si="48"/>
        <v>75.151515151515142</v>
      </c>
      <c r="BE171">
        <f t="shared" si="49"/>
        <v>-21.843434343434339</v>
      </c>
      <c r="BF171">
        <f t="shared" si="50"/>
        <v>-6.3762626262626245</v>
      </c>
      <c r="BG171">
        <f t="shared" si="51"/>
        <v>-13.194444444444436</v>
      </c>
      <c r="BH171">
        <f t="shared" si="52"/>
        <v>-5.1767676767676747</v>
      </c>
      <c r="BI171">
        <f t="shared" si="53"/>
        <v>-20.707070707070706</v>
      </c>
      <c r="BJ171">
        <f t="shared" si="54"/>
        <v>-17.3611111111111</v>
      </c>
      <c r="BK171">
        <f t="shared" si="55"/>
        <v>-22.095959595959588</v>
      </c>
    </row>
    <row r="172" spans="2:63">
      <c r="B172" t="s">
        <v>142</v>
      </c>
      <c r="D172">
        <f t="shared" si="56"/>
        <v>0</v>
      </c>
      <c r="E172">
        <f t="shared" si="57"/>
        <v>15.384615384615387</v>
      </c>
      <c r="F172">
        <f t="shared" si="58"/>
        <v>25</v>
      </c>
      <c r="G172">
        <f t="shared" si="59"/>
        <v>10.714285714285708</v>
      </c>
      <c r="H172">
        <f t="shared" si="60"/>
        <v>16.239316239316253</v>
      </c>
      <c r="I172" s="128">
        <f t="shared" si="61"/>
        <v>19.047619047619044</v>
      </c>
      <c r="J172">
        <f t="shared" si="62"/>
        <v>0.5494505494505546</v>
      </c>
      <c r="K172">
        <f t="shared" si="63"/>
        <v>0</v>
      </c>
      <c r="L172">
        <f t="shared" si="64"/>
        <v>8.3333333333333428</v>
      </c>
      <c r="M172">
        <f t="shared" si="65"/>
        <v>6.2454212454212268</v>
      </c>
      <c r="N172">
        <f t="shared" si="8"/>
        <v>13.919413919413927</v>
      </c>
      <c r="O172">
        <f t="shared" si="9"/>
        <v>5.5555555555555571</v>
      </c>
      <c r="P172" s="128">
        <f t="shared" si="10"/>
        <v>-1.5873015873015817</v>
      </c>
      <c r="Q172">
        <f t="shared" si="11"/>
        <v>0</v>
      </c>
      <c r="R172">
        <f t="shared" si="12"/>
        <v>7.6923076923076934</v>
      </c>
      <c r="S172">
        <f t="shared" si="13"/>
        <v>8.3333333333333428</v>
      </c>
      <c r="T172">
        <f t="shared" si="14"/>
        <v>4.6153846153846132</v>
      </c>
      <c r="U172">
        <f t="shared" si="15"/>
        <v>18.181818181818173</v>
      </c>
      <c r="V172">
        <f t="shared" si="16"/>
        <v>-8.3333333333333428</v>
      </c>
      <c r="W172">
        <f t="shared" si="17"/>
        <v>16.483516483516489</v>
      </c>
      <c r="X172">
        <f t="shared" si="18"/>
        <v>17.460317460317455</v>
      </c>
      <c r="Y172">
        <f t="shared" si="19"/>
        <v>16.54456654456655</v>
      </c>
      <c r="Z172">
        <f t="shared" si="20"/>
        <v>3.0158730158730123</v>
      </c>
      <c r="AA172">
        <f t="shared" si="21"/>
        <v>28.306878306878311</v>
      </c>
      <c r="AB172" s="128">
        <f t="shared" si="22"/>
        <v>27.849927849927838</v>
      </c>
      <c r="AC172">
        <f t="shared" si="23"/>
        <v>23.717948717948715</v>
      </c>
      <c r="AD172">
        <f t="shared" si="24"/>
        <v>4.5177045177045159</v>
      </c>
      <c r="AE172">
        <f t="shared" si="25"/>
        <v>-3.9682539682539613</v>
      </c>
      <c r="AF172">
        <f t="shared" si="26"/>
        <v>19.642857142857146</v>
      </c>
      <c r="AG172" s="128">
        <f t="shared" si="27"/>
        <v>15.079365079365076</v>
      </c>
      <c r="AH172">
        <f t="shared" si="28"/>
        <v>11.111111111111114</v>
      </c>
      <c r="AI172">
        <f t="shared" si="29"/>
        <v>6.8181818181818272</v>
      </c>
      <c r="AJ172">
        <f t="shared" si="30"/>
        <v>10</v>
      </c>
      <c r="AK172">
        <f t="shared" si="31"/>
        <v>11.111111111111114</v>
      </c>
      <c r="AL172" s="128">
        <f t="shared" si="32"/>
        <v>10</v>
      </c>
      <c r="AO172">
        <f t="shared" si="33"/>
        <v>7.0329670329670222</v>
      </c>
      <c r="AP172">
        <f t="shared" si="34"/>
        <v>0</v>
      </c>
      <c r="AQ172">
        <f t="shared" si="35"/>
        <v>-7.6923076923076934</v>
      </c>
      <c r="AR172">
        <f t="shared" si="36"/>
        <v>1.2820512820512704</v>
      </c>
      <c r="AS172">
        <f t="shared" si="37"/>
        <v>33.333333333333343</v>
      </c>
      <c r="AT172">
        <f t="shared" si="38"/>
        <v>8.241758241758248</v>
      </c>
      <c r="AU172" s="142">
        <f t="shared" si="39"/>
        <v>22.222222222222221</v>
      </c>
      <c r="AV172" s="142">
        <f t="shared" si="40"/>
        <v>7.9365079365079367</v>
      </c>
      <c r="AW172" s="142">
        <f t="shared" si="41"/>
        <v>-2.5641025641025692</v>
      </c>
      <c r="AX172" s="142">
        <f t="shared" si="42"/>
        <v>-3.4188034188034209</v>
      </c>
      <c r="AY172" s="142">
        <f t="shared" si="43"/>
        <v>-1.5873015873015817</v>
      </c>
      <c r="AZ172">
        <f t="shared" si="44"/>
        <v>23.076923076923066</v>
      </c>
      <c r="BA172">
        <f t="shared" si="45"/>
        <v>22.435897435897431</v>
      </c>
      <c r="BB172">
        <f t="shared" si="46"/>
        <v>25</v>
      </c>
      <c r="BC172">
        <f t="shared" si="47"/>
        <v>30.769230769230774</v>
      </c>
      <c r="BD172">
        <f t="shared" si="48"/>
        <v>17.307692307692307</v>
      </c>
      <c r="BE172">
        <f t="shared" si="49"/>
        <v>11.904761904761912</v>
      </c>
      <c r="BF172">
        <f t="shared" si="50"/>
        <v>16.666666666666668</v>
      </c>
      <c r="BG172">
        <f t="shared" si="51"/>
        <v>26.190476190476197</v>
      </c>
      <c r="BH172">
        <f t="shared" si="52"/>
        <v>23.809523809523803</v>
      </c>
      <c r="BI172">
        <f t="shared" si="53"/>
        <v>11.1111111111111</v>
      </c>
      <c r="BJ172">
        <f t="shared" si="54"/>
        <v>12.698412698412696</v>
      </c>
      <c r="BK172">
        <f t="shared" si="55"/>
        <v>21.428571428571445</v>
      </c>
    </row>
    <row r="173" spans="2:63">
      <c r="B173" t="s">
        <v>143</v>
      </c>
      <c r="D173">
        <f t="shared" si="56"/>
        <v>0</v>
      </c>
      <c r="E173">
        <f t="shared" si="57"/>
        <v>0</v>
      </c>
      <c r="F173">
        <f t="shared" si="58"/>
        <v>16.666666666666664</v>
      </c>
      <c r="G173">
        <f t="shared" si="59"/>
        <v>33.333333333333329</v>
      </c>
      <c r="H173">
        <f t="shared" si="60"/>
        <v>19.444444444444443</v>
      </c>
      <c r="I173" s="128">
        <f t="shared" si="61"/>
        <v>22.222222222222221</v>
      </c>
      <c r="J173">
        <f t="shared" si="62"/>
        <v>-11.363636363636367</v>
      </c>
      <c r="K173">
        <f t="shared" si="63"/>
        <v>-10.606060606060606</v>
      </c>
      <c r="L173">
        <f t="shared" si="64"/>
        <v>25</v>
      </c>
      <c r="M173">
        <f t="shared" si="65"/>
        <v>23.80952380952381</v>
      </c>
      <c r="N173">
        <f t="shared" si="8"/>
        <v>15.740740740740737</v>
      </c>
      <c r="O173">
        <f t="shared" si="9"/>
        <v>12.962962962962969</v>
      </c>
      <c r="P173" s="128">
        <f t="shared" si="10"/>
        <v>12.962962962962962</v>
      </c>
      <c r="Q173">
        <f t="shared" si="11"/>
        <v>46.666666666666671</v>
      </c>
      <c r="R173">
        <f t="shared" si="12"/>
        <v>27.272727272727266</v>
      </c>
      <c r="S173">
        <f t="shared" si="13"/>
        <v>16.666666666666664</v>
      </c>
      <c r="T173">
        <f t="shared" si="14"/>
        <v>25</v>
      </c>
      <c r="U173">
        <f t="shared" si="15"/>
        <v>33.333333333333336</v>
      </c>
      <c r="V173">
        <f t="shared" si="16"/>
        <v>66.666666666666657</v>
      </c>
      <c r="W173">
        <f t="shared" si="17"/>
        <v>12.037037037037038</v>
      </c>
      <c r="X173">
        <f t="shared" si="18"/>
        <v>10.942760942760945</v>
      </c>
      <c r="Y173">
        <f t="shared" si="19"/>
        <v>17.592592592592595</v>
      </c>
      <c r="Z173">
        <f t="shared" si="20"/>
        <v>-12.037037037037024</v>
      </c>
      <c r="AA173">
        <f t="shared" si="21"/>
        <v>-0.92592592592592382</v>
      </c>
      <c r="AB173" s="128">
        <f t="shared" si="22"/>
        <v>-0.92592592592592382</v>
      </c>
      <c r="AC173">
        <f t="shared" si="23"/>
        <v>31.515151515151516</v>
      </c>
      <c r="AD173">
        <f t="shared" si="24"/>
        <v>9.9494949494949481</v>
      </c>
      <c r="AE173">
        <f t="shared" si="25"/>
        <v>10.185185185185187</v>
      </c>
      <c r="AF173">
        <f t="shared" si="26"/>
        <v>7.2180134680134671</v>
      </c>
      <c r="AG173" s="128">
        <f t="shared" si="27"/>
        <v>5.5555555555555571</v>
      </c>
      <c r="AH173">
        <f t="shared" si="28"/>
        <v>50</v>
      </c>
      <c r="AI173">
        <f t="shared" si="29"/>
        <v>-8.3333333333333321</v>
      </c>
      <c r="AJ173">
        <f t="shared" si="30"/>
        <v>16.666666666666664</v>
      </c>
      <c r="AK173">
        <f t="shared" si="31"/>
        <v>25</v>
      </c>
      <c r="AL173" s="128">
        <f t="shared" si="32"/>
        <v>25</v>
      </c>
      <c r="AO173">
        <f t="shared" si="33"/>
        <v>23.333333333333329</v>
      </c>
      <c r="AP173">
        <f t="shared" si="34"/>
        <v>-8.3333333333333428</v>
      </c>
      <c r="AQ173">
        <f t="shared" si="35"/>
        <v>33.333333333333329</v>
      </c>
      <c r="AR173">
        <f t="shared" si="36"/>
        <v>8.3333333333333286</v>
      </c>
      <c r="AS173">
        <f t="shared" si="37"/>
        <v>33.333333333333329</v>
      </c>
      <c r="AT173">
        <f t="shared" si="38"/>
        <v>50.000000000000014</v>
      </c>
      <c r="AU173" s="142">
        <f t="shared" si="39"/>
        <v>6.3973063973064086</v>
      </c>
      <c r="AV173" s="142">
        <f t="shared" si="40"/>
        <v>12.962962962962969</v>
      </c>
      <c r="AW173" s="142">
        <f t="shared" si="41"/>
        <v>4.4612794612794602</v>
      </c>
      <c r="AX173" s="142">
        <f t="shared" si="42"/>
        <v>13.888888888888886</v>
      </c>
      <c r="AY173" s="142">
        <f t="shared" si="43"/>
        <v>12.037037037037038</v>
      </c>
      <c r="AZ173">
        <f t="shared" si="44"/>
        <v>19.69696969696971</v>
      </c>
      <c r="BA173">
        <f t="shared" si="45"/>
        <v>50.000000000000014</v>
      </c>
      <c r="BB173">
        <f t="shared" si="46"/>
        <v>37.87878787878789</v>
      </c>
      <c r="BC173">
        <f t="shared" si="47"/>
        <v>24.999999999999986</v>
      </c>
      <c r="BD173">
        <f t="shared" si="48"/>
        <v>25</v>
      </c>
      <c r="BE173">
        <f t="shared" si="49"/>
        <v>0.92592592592592382</v>
      </c>
      <c r="BF173">
        <f t="shared" si="50"/>
        <v>18.518518518518515</v>
      </c>
      <c r="BG173">
        <f t="shared" si="51"/>
        <v>6.481481481481481</v>
      </c>
      <c r="BH173">
        <f t="shared" si="52"/>
        <v>2.9461279461279446</v>
      </c>
      <c r="BI173">
        <f t="shared" si="53"/>
        <v>-0.92592592592592382</v>
      </c>
      <c r="BJ173">
        <f t="shared" si="54"/>
        <v>9.2592592592592595</v>
      </c>
      <c r="BK173">
        <f t="shared" si="55"/>
        <v>8.3333333333333357</v>
      </c>
    </row>
    <row r="174" spans="2:63">
      <c r="B174" t="s">
        <v>145</v>
      </c>
      <c r="D174">
        <f t="shared" si="56"/>
        <v>-21.428571428571431</v>
      </c>
      <c r="E174">
        <f t="shared" si="57"/>
        <v>15.079365079365076</v>
      </c>
      <c r="F174">
        <f t="shared" si="58"/>
        <v>-7.1428571428571388</v>
      </c>
      <c r="G174">
        <f t="shared" si="59"/>
        <v>5.7142857142857082</v>
      </c>
      <c r="H174">
        <f t="shared" si="60"/>
        <v>39.682539682539691</v>
      </c>
      <c r="I174" s="128">
        <f t="shared" si="61"/>
        <v>3.1746031746031775</v>
      </c>
      <c r="J174">
        <f t="shared" si="62"/>
        <v>12.5</v>
      </c>
      <c r="K174">
        <f t="shared" si="63"/>
        <v>55.555555555555557</v>
      </c>
      <c r="L174">
        <f t="shared" si="64"/>
        <v>22.857142857142861</v>
      </c>
      <c r="M174">
        <f t="shared" si="65"/>
        <v>5.8441558441558499</v>
      </c>
      <c r="N174">
        <f t="shared" si="8"/>
        <v>23.386243386243386</v>
      </c>
      <c r="O174">
        <f t="shared" si="9"/>
        <v>21.428571428571431</v>
      </c>
      <c r="P174" s="128">
        <f t="shared" si="10"/>
        <v>32.905982905982903</v>
      </c>
      <c r="Q174">
        <f t="shared" si="11"/>
        <v>10.714285714285708</v>
      </c>
      <c r="R174">
        <f t="shared" si="12"/>
        <v>-7.1428571428571388</v>
      </c>
      <c r="S174">
        <f t="shared" si="13"/>
        <v>-7.1428571428571388</v>
      </c>
      <c r="T174">
        <f t="shared" si="14"/>
        <v>-7.1428571428571459</v>
      </c>
      <c r="U174">
        <f t="shared" si="15"/>
        <v>12.857142857142861</v>
      </c>
      <c r="V174">
        <f t="shared" si="16"/>
        <v>23.214285714285708</v>
      </c>
      <c r="W174">
        <f t="shared" si="17"/>
        <v>22.222222222222243</v>
      </c>
      <c r="X174">
        <f t="shared" si="18"/>
        <v>16.719576719576715</v>
      </c>
      <c r="Y174">
        <f t="shared" si="19"/>
        <v>1.5873015873015817</v>
      </c>
      <c r="Z174">
        <f t="shared" si="20"/>
        <v>23.015873015873012</v>
      </c>
      <c r="AA174">
        <f t="shared" si="21"/>
        <v>22.222222222222229</v>
      </c>
      <c r="AB174" s="128">
        <f t="shared" si="22"/>
        <v>31.587301587301582</v>
      </c>
      <c r="AC174">
        <f t="shared" si="23"/>
        <v>7.857142857142847</v>
      </c>
      <c r="AD174">
        <f t="shared" si="24"/>
        <v>15.707551707551701</v>
      </c>
      <c r="AE174">
        <f t="shared" si="25"/>
        <v>2.1164021164021136</v>
      </c>
      <c r="AF174">
        <f t="shared" si="26"/>
        <v>25.846560846560855</v>
      </c>
      <c r="AG174" s="128">
        <f t="shared" si="27"/>
        <v>23.686067019400355</v>
      </c>
      <c r="AH174">
        <f t="shared" si="28"/>
        <v>19.642857142857139</v>
      </c>
      <c r="AI174">
        <f t="shared" si="29"/>
        <v>-8.9285714285714306</v>
      </c>
      <c r="AJ174">
        <f t="shared" si="30"/>
        <v>7.1428571428571459</v>
      </c>
      <c r="AK174">
        <f t="shared" si="31"/>
        <v>41.071428571428569</v>
      </c>
      <c r="AL174" s="128">
        <f t="shared" si="32"/>
        <v>37.301587301587304</v>
      </c>
      <c r="AO174">
        <f t="shared" si="33"/>
        <v>6.0519480519480595</v>
      </c>
      <c r="AP174">
        <f t="shared" si="34"/>
        <v>1.9480519480519547</v>
      </c>
      <c r="AQ174">
        <f t="shared" si="35"/>
        <v>22.077922077922075</v>
      </c>
      <c r="AR174">
        <f t="shared" si="36"/>
        <v>0</v>
      </c>
      <c r="AS174">
        <f t="shared" si="37"/>
        <v>11.428571428571431</v>
      </c>
      <c r="AT174">
        <f t="shared" si="38"/>
        <v>-5.1948051948051983</v>
      </c>
      <c r="AU174" s="142">
        <f t="shared" si="39"/>
        <v>12.193362193362191</v>
      </c>
      <c r="AV174" s="142">
        <f t="shared" si="40"/>
        <v>8.9466089466089471</v>
      </c>
      <c r="AW174" s="142">
        <f t="shared" si="41"/>
        <v>9.2592592592592524</v>
      </c>
      <c r="AX174" s="142">
        <f t="shared" si="42"/>
        <v>18.412698412698418</v>
      </c>
      <c r="AY174" s="142">
        <f t="shared" si="43"/>
        <v>29.72582972582974</v>
      </c>
      <c r="AZ174">
        <f t="shared" si="44"/>
        <v>23.214285714285708</v>
      </c>
      <c r="BA174">
        <f t="shared" si="45"/>
        <v>8.9285714285714306</v>
      </c>
      <c r="BB174">
        <f t="shared" si="46"/>
        <v>14.285714285714285</v>
      </c>
      <c r="BC174">
        <f t="shared" si="47"/>
        <v>0</v>
      </c>
      <c r="BD174">
        <f t="shared" si="48"/>
        <v>-7.1428571428571388</v>
      </c>
      <c r="BE174">
        <f t="shared" si="49"/>
        <v>32.169312169312178</v>
      </c>
      <c r="BF174">
        <f t="shared" si="50"/>
        <v>12.010582010582013</v>
      </c>
      <c r="BG174">
        <f t="shared" si="51"/>
        <v>26.984126984126988</v>
      </c>
      <c r="BH174">
        <f t="shared" si="52"/>
        <v>32.222222222222229</v>
      </c>
      <c r="BI174">
        <f t="shared" si="53"/>
        <v>15.18518518518519</v>
      </c>
      <c r="BJ174">
        <f t="shared" si="54"/>
        <v>26.031746031746025</v>
      </c>
      <c r="BK174">
        <f t="shared" si="55"/>
        <v>29.841269841269849</v>
      </c>
    </row>
    <row r="175" spans="2:63">
      <c r="B175" t="s">
        <v>146</v>
      </c>
      <c r="D175">
        <f t="shared" si="56"/>
        <v>-25</v>
      </c>
      <c r="E175">
        <f t="shared" si="57"/>
        <v>44.444444444444443</v>
      </c>
      <c r="F175">
        <f t="shared" si="58"/>
        <v>0</v>
      </c>
      <c r="G175">
        <f t="shared" si="59"/>
        <v>21.212121212121211</v>
      </c>
      <c r="H175">
        <f t="shared" si="60"/>
        <v>-8.080808080808076</v>
      </c>
      <c r="I175" s="128">
        <f t="shared" si="61"/>
        <v>-33.333333333333329</v>
      </c>
      <c r="J175">
        <f t="shared" si="62"/>
        <v>-17.045454545454547</v>
      </c>
      <c r="K175">
        <f t="shared" si="63"/>
        <v>28.571428571428569</v>
      </c>
      <c r="L175">
        <f t="shared" si="64"/>
        <v>5.1948051948051983</v>
      </c>
      <c r="M175">
        <f t="shared" si="65"/>
        <v>-4.791280148423013</v>
      </c>
      <c r="N175">
        <f t="shared" si="8"/>
        <v>-6.2962962962963047</v>
      </c>
      <c r="O175">
        <f t="shared" si="9"/>
        <v>0.18518518518518334</v>
      </c>
      <c r="P175" s="128">
        <f t="shared" si="10"/>
        <v>-10.925925925925931</v>
      </c>
      <c r="Q175">
        <f t="shared" si="11"/>
        <v>5.952380952380949</v>
      </c>
      <c r="R175">
        <f t="shared" si="12"/>
        <v>-16.666666666666657</v>
      </c>
      <c r="S175">
        <f t="shared" si="13"/>
        <v>-8.3333333333333428</v>
      </c>
      <c r="T175">
        <f t="shared" si="14"/>
        <v>-4.7619047619047734</v>
      </c>
      <c r="U175">
        <f t="shared" si="15"/>
        <v>-4.7619047619047734</v>
      </c>
      <c r="V175">
        <f t="shared" si="16"/>
        <v>-35</v>
      </c>
      <c r="W175">
        <f t="shared" si="17"/>
        <v>-5.1851851851851904</v>
      </c>
      <c r="X175">
        <f t="shared" si="18"/>
        <v>-0.74074074074074758</v>
      </c>
      <c r="Y175">
        <f t="shared" si="19"/>
        <v>5.7407407407407405</v>
      </c>
      <c r="Z175">
        <f t="shared" si="20"/>
        <v>-8.8888888888888999</v>
      </c>
      <c r="AA175">
        <f t="shared" si="21"/>
        <v>-13.055555555555554</v>
      </c>
      <c r="AB175" s="128">
        <f t="shared" si="22"/>
        <v>-7.5925925925925881</v>
      </c>
      <c r="AC175">
        <f t="shared" si="23"/>
        <v>-21.142857142857139</v>
      </c>
      <c r="AD175">
        <f t="shared" si="24"/>
        <v>3.1464646464646364</v>
      </c>
      <c r="AE175">
        <f t="shared" si="25"/>
        <v>-24.81481481481481</v>
      </c>
      <c r="AF175">
        <f t="shared" si="26"/>
        <v>-6.9865319865319897</v>
      </c>
      <c r="AG175" s="128">
        <f t="shared" si="27"/>
        <v>-9.8765432098765302</v>
      </c>
      <c r="AH175">
        <f t="shared" si="28"/>
        <v>-4.5454545454545467</v>
      </c>
      <c r="AI175">
        <f t="shared" si="29"/>
        <v>0</v>
      </c>
      <c r="AJ175">
        <f t="shared" si="30"/>
        <v>15.714285714285715</v>
      </c>
      <c r="AK175">
        <f t="shared" si="31"/>
        <v>6.6666666666666714</v>
      </c>
      <c r="AL175" s="128">
        <f t="shared" si="32"/>
        <v>-33.333333333333343</v>
      </c>
      <c r="AO175">
        <f t="shared" si="33"/>
        <v>-3.8593073593073584</v>
      </c>
      <c r="AP175">
        <f t="shared" si="34"/>
        <v>4.1666666666666572</v>
      </c>
      <c r="AQ175">
        <f t="shared" si="35"/>
        <v>2.5974025974025992</v>
      </c>
      <c r="AR175">
        <f t="shared" si="36"/>
        <v>38.333333333333336</v>
      </c>
      <c r="AS175">
        <f t="shared" si="37"/>
        <v>-39.393939393939391</v>
      </c>
      <c r="AT175">
        <f t="shared" si="38"/>
        <v>-25</v>
      </c>
      <c r="AU175" s="142">
        <f t="shared" si="39"/>
        <v>25.555555555555543</v>
      </c>
      <c r="AV175" s="142">
        <f t="shared" si="40"/>
        <v>6.4646464646464636</v>
      </c>
      <c r="AW175" s="142">
        <f t="shared" si="41"/>
        <v>-6.0606060606060623</v>
      </c>
      <c r="AX175" s="142">
        <f t="shared" si="42"/>
        <v>-7.0707070707070727</v>
      </c>
      <c r="AY175" s="142">
        <f t="shared" si="43"/>
        <v>-3.156565656565661</v>
      </c>
      <c r="AZ175">
        <f t="shared" si="44"/>
        <v>-33.333333333333343</v>
      </c>
      <c r="BA175">
        <f t="shared" si="45"/>
        <v>-26.666666666666671</v>
      </c>
      <c r="BB175">
        <f t="shared" si="46"/>
        <v>-18.333333333333329</v>
      </c>
      <c r="BC175">
        <f t="shared" si="47"/>
        <v>-16.666666666666657</v>
      </c>
      <c r="BD175">
        <f t="shared" si="48"/>
        <v>-10.714285714285708</v>
      </c>
      <c r="BE175">
        <f t="shared" si="49"/>
        <v>-7.9629629629629584</v>
      </c>
      <c r="BF175">
        <f t="shared" si="50"/>
        <v>-4.8148148148148184</v>
      </c>
      <c r="BG175">
        <f t="shared" si="51"/>
        <v>-2.0202020202020172</v>
      </c>
      <c r="BH175">
        <f t="shared" si="52"/>
        <v>-13.148148148148145</v>
      </c>
      <c r="BI175">
        <f t="shared" si="53"/>
        <v>-4.9999999999999858</v>
      </c>
      <c r="BJ175">
        <f t="shared" si="54"/>
        <v>-5.1851851851851904</v>
      </c>
      <c r="BK175">
        <f t="shared" si="55"/>
        <v>-19.444444444444443</v>
      </c>
    </row>
    <row r="176" spans="2:63">
      <c r="B176" t="s">
        <v>147</v>
      </c>
      <c r="D176">
        <f t="shared" si="56"/>
        <v>-46.666666666666671</v>
      </c>
      <c r="E176">
        <f t="shared" si="57"/>
        <v>-9.0909090909090935</v>
      </c>
      <c r="F176">
        <f t="shared" si="58"/>
        <v>0</v>
      </c>
      <c r="G176">
        <f t="shared" si="59"/>
        <v>-8.3916083916083934</v>
      </c>
      <c r="H176">
        <f t="shared" si="60"/>
        <v>-47.81144781144782</v>
      </c>
      <c r="I176" s="128">
        <f t="shared" si="61"/>
        <v>-10.185185185185183</v>
      </c>
      <c r="J176">
        <f t="shared" si="62"/>
        <v>-1.2987012987012996</v>
      </c>
      <c r="K176">
        <f t="shared" si="63"/>
        <v>-5.5555555555555571</v>
      </c>
      <c r="L176">
        <f t="shared" si="64"/>
        <v>-33.333333333333343</v>
      </c>
      <c r="M176">
        <f t="shared" si="65"/>
        <v>-12.077922077922082</v>
      </c>
      <c r="N176">
        <f t="shared" si="8"/>
        <v>-2.5252525252525331</v>
      </c>
      <c r="O176">
        <f t="shared" si="9"/>
        <v>-8.6700336700336678</v>
      </c>
      <c r="P176" s="128">
        <f t="shared" si="10"/>
        <v>-1.3468013468013496</v>
      </c>
      <c r="Q176">
        <f t="shared" si="11"/>
        <v>44.444444444444443</v>
      </c>
      <c r="R176">
        <f t="shared" si="12"/>
        <v>3.5714285714285694</v>
      </c>
      <c r="S176">
        <f t="shared" si="13"/>
        <v>-7.5757575757575637</v>
      </c>
      <c r="T176">
        <f t="shared" si="14"/>
        <v>-5.5555555555555571</v>
      </c>
      <c r="U176">
        <f t="shared" si="15"/>
        <v>16.666666666666657</v>
      </c>
      <c r="V176">
        <f t="shared" si="16"/>
        <v>18.333333333333336</v>
      </c>
      <c r="W176">
        <f t="shared" si="17"/>
        <v>-6.3390313390313437</v>
      </c>
      <c r="X176">
        <f t="shared" si="18"/>
        <v>5.55555555555555</v>
      </c>
      <c r="Y176">
        <f t="shared" si="19"/>
        <v>-11.111111111111114</v>
      </c>
      <c r="Z176">
        <f t="shared" si="20"/>
        <v>-6.0541310541310622</v>
      </c>
      <c r="AA176">
        <f t="shared" si="21"/>
        <v>0.64102564102564941</v>
      </c>
      <c r="AB176" s="128">
        <f t="shared" si="22"/>
        <v>37.794612794612789</v>
      </c>
      <c r="AC176">
        <f t="shared" si="23"/>
        <v>18.730158730158735</v>
      </c>
      <c r="AD176">
        <f t="shared" si="24"/>
        <v>18.868686868686865</v>
      </c>
      <c r="AE176">
        <f t="shared" si="25"/>
        <v>-25.353535353535349</v>
      </c>
      <c r="AF176">
        <f t="shared" si="26"/>
        <v>13.479344729344731</v>
      </c>
      <c r="AG176" s="128">
        <f t="shared" si="27"/>
        <v>12.34567901234567</v>
      </c>
      <c r="AH176">
        <f t="shared" si="28"/>
        <v>8.3333333333333428</v>
      </c>
      <c r="AI176">
        <f t="shared" si="29"/>
        <v>16.666666666666664</v>
      </c>
      <c r="AJ176">
        <f t="shared" si="30"/>
        <v>-4.5454545454545467</v>
      </c>
      <c r="AK176">
        <f t="shared" si="31"/>
        <v>16.666666666666671</v>
      </c>
      <c r="AL176" s="128">
        <f t="shared" si="32"/>
        <v>30.555555555555557</v>
      </c>
      <c r="AO176">
        <f t="shared" si="33"/>
        <v>-8.9090909090909065</v>
      </c>
      <c r="AP176">
        <f t="shared" si="34"/>
        <v>-6.8181818181818272</v>
      </c>
      <c r="AQ176">
        <f t="shared" si="35"/>
        <v>-14.393939393939398</v>
      </c>
      <c r="AR176">
        <f t="shared" si="36"/>
        <v>-41.666666666666657</v>
      </c>
      <c r="AS176">
        <f t="shared" si="37"/>
        <v>-6.6666666666666572</v>
      </c>
      <c r="AT176">
        <f t="shared" si="38"/>
        <v>25.000000000000007</v>
      </c>
      <c r="AU176" s="142">
        <f t="shared" si="39"/>
        <v>23.232323232323232</v>
      </c>
      <c r="AV176" s="142">
        <f t="shared" si="40"/>
        <v>10.10101010101009</v>
      </c>
      <c r="AW176" s="142">
        <f t="shared" si="41"/>
        <v>16.565656565656568</v>
      </c>
      <c r="AX176" s="142">
        <f t="shared" si="42"/>
        <v>17.171717171717169</v>
      </c>
      <c r="AY176" s="142">
        <f t="shared" si="43"/>
        <v>27.272727272727259</v>
      </c>
      <c r="AZ176">
        <f t="shared" si="44"/>
        <v>28.571428571428569</v>
      </c>
      <c r="BA176">
        <f t="shared" si="45"/>
        <v>42.857142857142861</v>
      </c>
      <c r="BB176">
        <f t="shared" si="46"/>
        <v>-25</v>
      </c>
      <c r="BC176">
        <f t="shared" si="47"/>
        <v>25</v>
      </c>
      <c r="BD176">
        <f t="shared" si="48"/>
        <v>22.222222222222214</v>
      </c>
      <c r="BE176">
        <f t="shared" si="49"/>
        <v>4.2735042735042725</v>
      </c>
      <c r="BF176">
        <f t="shared" si="50"/>
        <v>0.92592592592592382</v>
      </c>
      <c r="BG176">
        <f t="shared" si="51"/>
        <v>11.680911680911692</v>
      </c>
      <c r="BH176">
        <f t="shared" si="52"/>
        <v>37.037037037037031</v>
      </c>
      <c r="BI176">
        <f t="shared" si="53"/>
        <v>15.17094017094017</v>
      </c>
      <c r="BJ176">
        <f t="shared" si="54"/>
        <v>16.168091168091152</v>
      </c>
      <c r="BK176">
        <f t="shared" si="55"/>
        <v>5.6980056980057014</v>
      </c>
    </row>
    <row r="177" spans="2:63">
      <c r="B177" t="s">
        <v>148</v>
      </c>
      <c r="D177">
        <f t="shared" si="56"/>
        <v>-8.3333333333333428</v>
      </c>
      <c r="E177">
        <f t="shared" si="57"/>
        <v>5</v>
      </c>
      <c r="F177">
        <f t="shared" si="58"/>
        <v>2.7272727272727337</v>
      </c>
      <c r="G177">
        <f t="shared" si="59"/>
        <v>41.818181818181827</v>
      </c>
      <c r="H177">
        <f t="shared" si="60"/>
        <v>5.5555555555555571</v>
      </c>
      <c r="I177" s="128">
        <f t="shared" si="61"/>
        <v>26.363636363636367</v>
      </c>
      <c r="J177">
        <f t="shared" si="62"/>
        <v>16.666666666666671</v>
      </c>
      <c r="K177">
        <f t="shared" si="63"/>
        <v>41.666666666666657</v>
      </c>
      <c r="L177">
        <f t="shared" si="64"/>
        <v>-1.6666666666666643</v>
      </c>
      <c r="M177">
        <f t="shared" si="65"/>
        <v>-13.486909915481341</v>
      </c>
      <c r="N177">
        <f t="shared" si="8"/>
        <v>-0.30864197530863891</v>
      </c>
      <c r="O177">
        <f t="shared" si="9"/>
        <v>3.3333333333333286</v>
      </c>
      <c r="P177" s="128">
        <f t="shared" si="10"/>
        <v>1.8518518518518547</v>
      </c>
      <c r="Q177">
        <f t="shared" si="11"/>
        <v>44.444444444444443</v>
      </c>
      <c r="R177">
        <f t="shared" si="12"/>
        <v>37.373737373737384</v>
      </c>
      <c r="S177" t="str">
        <f t="shared" si="13"/>
        <v/>
      </c>
      <c r="T177">
        <f t="shared" si="14"/>
        <v>11.363636363636367</v>
      </c>
      <c r="U177">
        <f t="shared" si="15"/>
        <v>46.464646464646464</v>
      </c>
      <c r="V177">
        <f t="shared" si="16"/>
        <v>20.454545454545453</v>
      </c>
      <c r="W177">
        <f t="shared" si="17"/>
        <v>5.1851851851851904</v>
      </c>
      <c r="X177">
        <f t="shared" si="18"/>
        <v>11.851851851851855</v>
      </c>
      <c r="Y177">
        <f t="shared" si="19"/>
        <v>0</v>
      </c>
      <c r="Z177">
        <f t="shared" si="20"/>
        <v>-6.3492063492063551</v>
      </c>
      <c r="AA177">
        <f t="shared" si="21"/>
        <v>-1.2345679012345698</v>
      </c>
      <c r="AB177" s="128">
        <f t="shared" si="22"/>
        <v>6.018518518518519</v>
      </c>
      <c r="AC177">
        <f t="shared" si="23"/>
        <v>-32.38095238095238</v>
      </c>
      <c r="AD177">
        <f t="shared" si="24"/>
        <v>7.1111111111111072</v>
      </c>
      <c r="AE177">
        <f t="shared" si="25"/>
        <v>2.0202020202020137</v>
      </c>
      <c r="AF177">
        <f t="shared" si="26"/>
        <v>8.8138327721661156</v>
      </c>
      <c r="AG177" s="128">
        <f t="shared" si="27"/>
        <v>18.047138047138041</v>
      </c>
      <c r="AH177">
        <f t="shared" si="28"/>
        <v>50.909090909090907</v>
      </c>
      <c r="AI177" t="str">
        <f t="shared" si="29"/>
        <v/>
      </c>
      <c r="AJ177">
        <f t="shared" si="30"/>
        <v>-15.555555555555557</v>
      </c>
      <c r="AK177">
        <f t="shared" si="31"/>
        <v>21.428571428571431</v>
      </c>
      <c r="AL177" s="128">
        <f t="shared" si="32"/>
        <v>-2.5</v>
      </c>
      <c r="AO177">
        <f t="shared" si="33"/>
        <v>-10.901875901875904</v>
      </c>
      <c r="AP177">
        <f t="shared" si="34"/>
        <v>-5.5555555555555571</v>
      </c>
      <c r="AQ177">
        <f t="shared" si="35"/>
        <v>1.0101010101010104</v>
      </c>
      <c r="AR177">
        <f t="shared" si="36"/>
        <v>-25.974025974025977</v>
      </c>
      <c r="AS177">
        <f t="shared" si="37"/>
        <v>-21.212121212121204</v>
      </c>
      <c r="AT177">
        <f t="shared" si="38"/>
        <v>-2.7777777777777857</v>
      </c>
      <c r="AU177" s="142">
        <f t="shared" si="39"/>
        <v>3.3333333333333286</v>
      </c>
      <c r="AV177" s="142">
        <f t="shared" si="40"/>
        <v>11.111111111111114</v>
      </c>
      <c r="AW177" s="142">
        <f t="shared" si="41"/>
        <v>15.555555555555557</v>
      </c>
      <c r="AX177" s="142">
        <f t="shared" si="42"/>
        <v>-5.5555555555555571</v>
      </c>
      <c r="AY177" s="142">
        <f t="shared" si="43"/>
        <v>11.111111111111107</v>
      </c>
      <c r="AZ177">
        <f t="shared" si="44"/>
        <v>-35.714285714285708</v>
      </c>
      <c r="BA177">
        <f t="shared" si="45"/>
        <v>-43.333333333333343</v>
      </c>
      <c r="BB177">
        <f t="shared" si="46"/>
        <v>-11.428571428571431</v>
      </c>
      <c r="BC177">
        <f t="shared" si="47"/>
        <v>-65.714285714285708</v>
      </c>
      <c r="BD177">
        <f t="shared" si="48"/>
        <v>-5.7142857142857082</v>
      </c>
      <c r="BE177">
        <f t="shared" si="49"/>
        <v>1.5151515151515156</v>
      </c>
      <c r="BF177">
        <f t="shared" si="50"/>
        <v>3.5353535353535435</v>
      </c>
      <c r="BG177">
        <f t="shared" si="51"/>
        <v>21.71717171717173</v>
      </c>
      <c r="BH177">
        <f t="shared" si="52"/>
        <v>8.4876543209876534</v>
      </c>
      <c r="BI177">
        <f t="shared" si="53"/>
        <v>5.4545454545454675</v>
      </c>
      <c r="BJ177">
        <f t="shared" si="54"/>
        <v>25.757575757575758</v>
      </c>
      <c r="BK177">
        <f t="shared" si="55"/>
        <v>22.929292929292927</v>
      </c>
    </row>
    <row r="178" spans="2:63">
      <c r="B178" t="s">
        <v>150</v>
      </c>
      <c r="D178">
        <f t="shared" si="56"/>
        <v>11.111111111111114</v>
      </c>
      <c r="E178">
        <f t="shared" si="57"/>
        <v>13.131313131313121</v>
      </c>
      <c r="F178">
        <f t="shared" si="58"/>
        <v>5</v>
      </c>
      <c r="G178">
        <f t="shared" si="59"/>
        <v>67.777777777777771</v>
      </c>
      <c r="H178">
        <f t="shared" si="60"/>
        <v>48.888888888888886</v>
      </c>
      <c r="I178" s="128">
        <f t="shared" si="61"/>
        <v>32.222222222222229</v>
      </c>
      <c r="J178">
        <f t="shared" si="62"/>
        <v>9.0909090909090917</v>
      </c>
      <c r="K178">
        <f t="shared" si="63"/>
        <v>39.393939393939405</v>
      </c>
      <c r="L178">
        <f t="shared" si="64"/>
        <v>14.444444444444443</v>
      </c>
      <c r="M178">
        <f t="shared" si="65"/>
        <v>28.248196248196251</v>
      </c>
      <c r="N178">
        <f t="shared" si="8"/>
        <v>-14.444444444444443</v>
      </c>
      <c r="O178">
        <f t="shared" si="9"/>
        <v>-11.111111111111114</v>
      </c>
      <c r="P178" s="128">
        <f t="shared" si="10"/>
        <v>-2.5925925925925952</v>
      </c>
      <c r="Q178">
        <f t="shared" si="11"/>
        <v>41.428571428571431</v>
      </c>
      <c r="R178">
        <f t="shared" si="12"/>
        <v>8.5714285714285694</v>
      </c>
      <c r="S178">
        <f t="shared" si="13"/>
        <v>-30</v>
      </c>
      <c r="T178">
        <f t="shared" si="14"/>
        <v>58.888888888888886</v>
      </c>
      <c r="U178">
        <f t="shared" si="15"/>
        <v>42.857142857142854</v>
      </c>
      <c r="V178">
        <f t="shared" si="16"/>
        <v>10.714285714285715</v>
      </c>
      <c r="W178">
        <f t="shared" si="17"/>
        <v>-6.6666666666666572</v>
      </c>
      <c r="X178">
        <f t="shared" si="18"/>
        <v>0.37037037037037379</v>
      </c>
      <c r="Y178">
        <f t="shared" si="19"/>
        <v>2.2222222222222214</v>
      </c>
      <c r="Z178">
        <f t="shared" si="20"/>
        <v>-35.802469135802468</v>
      </c>
      <c r="AA178">
        <f t="shared" si="21"/>
        <v>-5.8585858585858688</v>
      </c>
      <c r="AB178" s="128">
        <f t="shared" si="22"/>
        <v>29.135802469135804</v>
      </c>
      <c r="AC178">
        <f t="shared" si="23"/>
        <v>45.858585858585855</v>
      </c>
      <c r="AD178">
        <f t="shared" si="24"/>
        <v>12.257896424563086</v>
      </c>
      <c r="AE178">
        <f t="shared" si="25"/>
        <v>35.74074074074074</v>
      </c>
      <c r="AF178">
        <f t="shared" si="26"/>
        <v>12.80022446689113</v>
      </c>
      <c r="AG178" s="128">
        <f t="shared" si="27"/>
        <v>-6.1728395061728349</v>
      </c>
      <c r="AH178">
        <f t="shared" si="28"/>
        <v>-7.5</v>
      </c>
      <c r="AI178">
        <f t="shared" si="29"/>
        <v>29.87012987012988</v>
      </c>
      <c r="AJ178">
        <f t="shared" si="30"/>
        <v>55.555555555555543</v>
      </c>
      <c r="AK178">
        <f t="shared" si="31"/>
        <v>37.5</v>
      </c>
      <c r="AL178" s="128">
        <f t="shared" si="32"/>
        <v>30.303030303030305</v>
      </c>
      <c r="AO178">
        <f t="shared" si="33"/>
        <v>28.565656565656571</v>
      </c>
      <c r="AP178">
        <f t="shared" si="34"/>
        <v>-6.0606060606060588</v>
      </c>
      <c r="AQ178">
        <f t="shared" si="35"/>
        <v>22.222222222222221</v>
      </c>
      <c r="AR178">
        <f t="shared" si="36"/>
        <v>60</v>
      </c>
      <c r="AS178">
        <f t="shared" si="37"/>
        <v>22.222222222222229</v>
      </c>
      <c r="AT178">
        <f t="shared" si="38"/>
        <v>44.444444444444443</v>
      </c>
      <c r="AU178" s="142">
        <f t="shared" si="39"/>
        <v>18.939393939393931</v>
      </c>
      <c r="AV178" s="142">
        <f t="shared" si="40"/>
        <v>52.222222222222236</v>
      </c>
      <c r="AW178" s="142">
        <f t="shared" si="41"/>
        <v>-6.9444444444444429</v>
      </c>
      <c r="AX178" s="142">
        <f t="shared" si="42"/>
        <v>-8.6419753086419746</v>
      </c>
      <c r="AY178" s="142">
        <f t="shared" si="43"/>
        <v>5.7142857142857153</v>
      </c>
      <c r="AZ178">
        <f t="shared" si="44"/>
        <v>54.54545454545454</v>
      </c>
      <c r="BA178">
        <f t="shared" si="45"/>
        <v>54.54545454545454</v>
      </c>
      <c r="BB178">
        <f t="shared" si="46"/>
        <v>34.343434343434339</v>
      </c>
      <c r="BC178">
        <f t="shared" si="47"/>
        <v>33.333333333333329</v>
      </c>
      <c r="BD178">
        <f t="shared" si="48"/>
        <v>52.525252525252526</v>
      </c>
      <c r="BE178">
        <f t="shared" si="49"/>
        <v>5.5555555555555571</v>
      </c>
      <c r="BF178">
        <f t="shared" si="50"/>
        <v>16.262626262626263</v>
      </c>
      <c r="BG178">
        <f t="shared" si="51"/>
        <v>-11.111111111111114</v>
      </c>
      <c r="BH178">
        <f t="shared" si="52"/>
        <v>40.493827160493822</v>
      </c>
      <c r="BI178">
        <f t="shared" si="53"/>
        <v>-6.8518518518518547</v>
      </c>
      <c r="BJ178">
        <f t="shared" si="54"/>
        <v>-4.6296296296296333</v>
      </c>
      <c r="BK178">
        <f t="shared" si="55"/>
        <v>-7.0370370370370381</v>
      </c>
    </row>
    <row r="179" spans="2:63">
      <c r="B179" t="s">
        <v>151</v>
      </c>
      <c r="D179">
        <f t="shared" si="56"/>
        <v>0</v>
      </c>
      <c r="E179">
        <f t="shared" si="57"/>
        <v>0</v>
      </c>
      <c r="F179">
        <f t="shared" si="58"/>
        <v>32.857142857142861</v>
      </c>
      <c r="G179">
        <f t="shared" si="59"/>
        <v>60</v>
      </c>
      <c r="H179">
        <f t="shared" si="60"/>
        <v>10.622710622710628</v>
      </c>
      <c r="I179" s="128">
        <f t="shared" si="61"/>
        <v>-7.9365079365079367</v>
      </c>
      <c r="J179">
        <f t="shared" si="62"/>
        <v>25.274725274725277</v>
      </c>
      <c r="K179">
        <f t="shared" si="63"/>
        <v>18.333333333333329</v>
      </c>
      <c r="L179">
        <f t="shared" si="64"/>
        <v>22.857142857142861</v>
      </c>
      <c r="M179" t="str">
        <f t="shared" si="65"/>
        <v/>
      </c>
      <c r="N179">
        <f t="shared" si="8"/>
        <v>-8.8215488215488307</v>
      </c>
      <c r="O179">
        <f t="shared" si="9"/>
        <v>-13.888888888888893</v>
      </c>
      <c r="P179" s="128">
        <f t="shared" si="10"/>
        <v>-10.028860028860031</v>
      </c>
      <c r="Q179">
        <f t="shared" si="11"/>
        <v>14.285714285714292</v>
      </c>
      <c r="R179">
        <f t="shared" si="12"/>
        <v>19.318181818181827</v>
      </c>
      <c r="S179">
        <f t="shared" si="13"/>
        <v>-14.285714285714278</v>
      </c>
      <c r="T179">
        <f t="shared" si="14"/>
        <v>25.454545454545453</v>
      </c>
      <c r="U179">
        <f t="shared" si="15"/>
        <v>16.666666666666657</v>
      </c>
      <c r="V179">
        <f t="shared" si="16"/>
        <v>-1.9230769230769234</v>
      </c>
      <c r="W179">
        <f t="shared" si="17"/>
        <v>-1.481481481481481</v>
      </c>
      <c r="X179">
        <f t="shared" si="18"/>
        <v>-6.8686868686868721</v>
      </c>
      <c r="Y179">
        <f t="shared" si="19"/>
        <v>-8.518518518518519</v>
      </c>
      <c r="Z179">
        <f t="shared" si="20"/>
        <v>-14.685314685314694</v>
      </c>
      <c r="AA179">
        <f t="shared" si="21"/>
        <v>-23.465423465423477</v>
      </c>
      <c r="AB179" s="128">
        <f t="shared" si="22"/>
        <v>-12.051282051282055</v>
      </c>
      <c r="AC179" t="str">
        <f t="shared" si="23"/>
        <v/>
      </c>
      <c r="AD179">
        <f t="shared" si="24"/>
        <v>9.1211504544837823</v>
      </c>
      <c r="AE179">
        <f t="shared" si="25"/>
        <v>-27.521367521367512</v>
      </c>
      <c r="AF179">
        <f t="shared" si="26"/>
        <v>2.0153457653457636</v>
      </c>
      <c r="AG179" s="128">
        <f t="shared" si="27"/>
        <v>5.6762990096323591</v>
      </c>
      <c r="AH179">
        <f t="shared" si="28"/>
        <v>18.571428571428569</v>
      </c>
      <c r="AI179">
        <f t="shared" si="29"/>
        <v>-9.5238095238095184</v>
      </c>
      <c r="AJ179">
        <f t="shared" si="30"/>
        <v>-5.5555555555555571</v>
      </c>
      <c r="AK179">
        <f t="shared" si="31"/>
        <v>22.222222222222214</v>
      </c>
      <c r="AL179" s="128">
        <f t="shared" si="32"/>
        <v>57.142857142857139</v>
      </c>
      <c r="AO179" t="str">
        <f t="shared" si="33"/>
        <v/>
      </c>
      <c r="AP179" t="str">
        <f t="shared" si="34"/>
        <v/>
      </c>
      <c r="AQ179" t="str">
        <f t="shared" si="35"/>
        <v/>
      </c>
      <c r="AR179" t="str">
        <f t="shared" si="36"/>
        <v/>
      </c>
      <c r="AS179" t="str">
        <f t="shared" si="37"/>
        <v/>
      </c>
      <c r="AT179" t="str">
        <f t="shared" si="38"/>
        <v/>
      </c>
      <c r="AU179" s="142">
        <f t="shared" si="39"/>
        <v>6.1375661375661323</v>
      </c>
      <c r="AV179" s="142">
        <f t="shared" si="40"/>
        <v>6.5527065527065531</v>
      </c>
      <c r="AW179" s="142">
        <f t="shared" si="41"/>
        <v>6.6096866096866194</v>
      </c>
      <c r="AX179" s="142">
        <f t="shared" si="42"/>
        <v>13.485280151946824</v>
      </c>
      <c r="AY179" s="142">
        <f t="shared" si="43"/>
        <v>12.820512820512825</v>
      </c>
      <c r="AZ179" t="str">
        <f t="shared" si="44"/>
        <v/>
      </c>
      <c r="BA179" t="str">
        <f t="shared" si="45"/>
        <v/>
      </c>
      <c r="BB179" t="str">
        <f t="shared" si="46"/>
        <v/>
      </c>
      <c r="BC179" t="str">
        <f t="shared" si="47"/>
        <v/>
      </c>
      <c r="BD179" t="str">
        <f t="shared" si="48"/>
        <v/>
      </c>
      <c r="BE179">
        <f t="shared" si="49"/>
        <v>-7.2222222222222214</v>
      </c>
      <c r="BF179">
        <f t="shared" si="50"/>
        <v>5.7720057720057696</v>
      </c>
      <c r="BG179">
        <f t="shared" si="51"/>
        <v>3.4798534798534888</v>
      </c>
      <c r="BH179">
        <f t="shared" si="52"/>
        <v>6.0317460317460387</v>
      </c>
      <c r="BI179">
        <f t="shared" si="53"/>
        <v>5.2910052910052912</v>
      </c>
      <c r="BJ179">
        <f t="shared" si="54"/>
        <v>2.9629629629629761</v>
      </c>
      <c r="BK179">
        <f t="shared" si="55"/>
        <v>8.7749287749287816</v>
      </c>
    </row>
    <row r="180" spans="2:63">
      <c r="B180" t="s">
        <v>152</v>
      </c>
      <c r="D180">
        <f t="shared" si="56"/>
        <v>-6.25</v>
      </c>
      <c r="E180">
        <f t="shared" si="57"/>
        <v>11.931818181818173</v>
      </c>
      <c r="F180">
        <f t="shared" si="58"/>
        <v>13.939393939393938</v>
      </c>
      <c r="G180">
        <f t="shared" si="59"/>
        <v>14.772727272727266</v>
      </c>
      <c r="H180">
        <f t="shared" si="60"/>
        <v>26.031746031746032</v>
      </c>
      <c r="I180" s="128">
        <f t="shared" si="61"/>
        <v>7.5783475783475751</v>
      </c>
      <c r="J180">
        <f t="shared" si="62"/>
        <v>27.142857142857139</v>
      </c>
      <c r="K180">
        <f t="shared" si="63"/>
        <v>40</v>
      </c>
      <c r="L180">
        <f t="shared" si="64"/>
        <v>4.8484848484848442</v>
      </c>
      <c r="M180">
        <f t="shared" si="65"/>
        <v>15.743506493506494</v>
      </c>
      <c r="N180">
        <f t="shared" si="8"/>
        <v>6.712962962962969</v>
      </c>
      <c r="O180">
        <f t="shared" si="9"/>
        <v>7.1759259259259096</v>
      </c>
      <c r="P180" s="128">
        <f t="shared" si="10"/>
        <v>6.8518518518518547</v>
      </c>
      <c r="Q180">
        <f t="shared" si="11"/>
        <v>10</v>
      </c>
      <c r="R180">
        <f t="shared" si="12"/>
        <v>-15.909090909090907</v>
      </c>
      <c r="S180">
        <f t="shared" si="13"/>
        <v>-6.6666666666666714</v>
      </c>
      <c r="T180">
        <f t="shared" si="14"/>
        <v>22.222222222222214</v>
      </c>
      <c r="U180">
        <f t="shared" si="15"/>
        <v>53.75</v>
      </c>
      <c r="V180">
        <f t="shared" si="16"/>
        <v>-1.2987012987013031</v>
      </c>
      <c r="W180">
        <f t="shared" si="17"/>
        <v>-1.7094017094017175</v>
      </c>
      <c r="X180">
        <f t="shared" si="18"/>
        <v>-5.341880341880767E-2</v>
      </c>
      <c r="Y180">
        <f t="shared" si="19"/>
        <v>5.8226495726495813</v>
      </c>
      <c r="Z180">
        <f t="shared" si="20"/>
        <v>-15.491452991453002</v>
      </c>
      <c r="AA180">
        <f t="shared" si="21"/>
        <v>-8.2341269841269877</v>
      </c>
      <c r="AB180" s="128">
        <f t="shared" si="22"/>
        <v>5.9829059829059759</v>
      </c>
      <c r="AC180">
        <f t="shared" si="23"/>
        <v>30.758547008547005</v>
      </c>
      <c r="AD180">
        <f t="shared" si="24"/>
        <v>9.5622895622895641</v>
      </c>
      <c r="AE180">
        <f t="shared" si="25"/>
        <v>-23.809523809523803</v>
      </c>
      <c r="AF180">
        <f t="shared" si="26"/>
        <v>6.7177960927960925</v>
      </c>
      <c r="AG180" s="128">
        <f t="shared" si="27"/>
        <v>7.7937186270519589</v>
      </c>
      <c r="AH180">
        <f t="shared" si="28"/>
        <v>36.666666666666671</v>
      </c>
      <c r="AI180">
        <f t="shared" si="29"/>
        <v>7.1428571428571459</v>
      </c>
      <c r="AJ180">
        <f t="shared" si="30"/>
        <v>16.346153846153847</v>
      </c>
      <c r="AK180">
        <f t="shared" si="31"/>
        <v>74.166666666666671</v>
      </c>
      <c r="AL180" s="128">
        <f t="shared" si="32"/>
        <v>10</v>
      </c>
      <c r="AO180">
        <f t="shared" si="33"/>
        <v>18.340909090909086</v>
      </c>
      <c r="AP180">
        <f t="shared" si="34"/>
        <v>44.318181818181813</v>
      </c>
      <c r="AQ180">
        <f t="shared" si="35"/>
        <v>28.484848484848481</v>
      </c>
      <c r="AR180">
        <f t="shared" si="36"/>
        <v>-10.227272727272734</v>
      </c>
      <c r="AS180">
        <f t="shared" si="37"/>
        <v>11.515151515151501</v>
      </c>
      <c r="AT180">
        <f t="shared" si="38"/>
        <v>17.613636363636367</v>
      </c>
      <c r="AU180" s="142">
        <f t="shared" si="39"/>
        <v>-1.7094017094017104</v>
      </c>
      <c r="AV180" s="142">
        <f t="shared" si="40"/>
        <v>-5.9116809116809108</v>
      </c>
      <c r="AW180" s="142">
        <f t="shared" si="41"/>
        <v>23.941798941798943</v>
      </c>
      <c r="AX180" s="142">
        <f t="shared" si="42"/>
        <v>15.873015873015873</v>
      </c>
      <c r="AY180" s="142">
        <f t="shared" si="43"/>
        <v>15.617715617715618</v>
      </c>
      <c r="AZ180">
        <f t="shared" si="44"/>
        <v>34.027777777777779</v>
      </c>
      <c r="BA180">
        <f t="shared" si="45"/>
        <v>23.931623931623932</v>
      </c>
      <c r="BB180">
        <f t="shared" si="46"/>
        <v>20</v>
      </c>
      <c r="BC180">
        <f t="shared" si="47"/>
        <v>40</v>
      </c>
      <c r="BD180">
        <f t="shared" si="48"/>
        <v>35.833333333333329</v>
      </c>
      <c r="BE180">
        <f t="shared" si="49"/>
        <v>2.0634920634920704</v>
      </c>
      <c r="BF180">
        <f t="shared" si="50"/>
        <v>0.85470085470085522</v>
      </c>
      <c r="BG180">
        <f t="shared" si="51"/>
        <v>12.5</v>
      </c>
      <c r="BH180">
        <f t="shared" si="52"/>
        <v>11.452991452991455</v>
      </c>
      <c r="BI180">
        <f t="shared" si="53"/>
        <v>-1.8849206349206469</v>
      </c>
      <c r="BJ180">
        <f t="shared" si="54"/>
        <v>3.6706349206349103</v>
      </c>
      <c r="BK180">
        <f t="shared" si="55"/>
        <v>21.595441595441585</v>
      </c>
    </row>
    <row r="181" spans="2:63">
      <c r="B181" t="s">
        <v>153</v>
      </c>
      <c r="D181">
        <f t="shared" si="56"/>
        <v>-1.025641025641022</v>
      </c>
      <c r="E181">
        <f t="shared" si="57"/>
        <v>31.282051282051277</v>
      </c>
      <c r="F181">
        <f t="shared" si="58"/>
        <v>36.923076923076934</v>
      </c>
      <c r="G181">
        <f t="shared" si="59"/>
        <v>30</v>
      </c>
      <c r="H181">
        <f t="shared" si="60"/>
        <v>-23.703703703703709</v>
      </c>
      <c r="I181" s="128">
        <f t="shared" si="61"/>
        <v>-30.462962962962962</v>
      </c>
      <c r="J181">
        <f t="shared" si="62"/>
        <v>40.512820512820511</v>
      </c>
      <c r="K181">
        <f t="shared" si="63"/>
        <v>55.494505494505503</v>
      </c>
      <c r="L181">
        <f t="shared" si="64"/>
        <v>37.948717948717949</v>
      </c>
      <c r="M181">
        <f t="shared" si="65"/>
        <v>4.2857142857142776</v>
      </c>
      <c r="N181">
        <f t="shared" si="8"/>
        <v>15.092592592592588</v>
      </c>
      <c r="O181">
        <f t="shared" si="9"/>
        <v>21.994301994301988</v>
      </c>
      <c r="P181" s="128">
        <f t="shared" si="10"/>
        <v>15.754985754985757</v>
      </c>
      <c r="Q181">
        <f t="shared" si="11"/>
        <v>13.333333333333329</v>
      </c>
      <c r="R181">
        <f t="shared" si="12"/>
        <v>40</v>
      </c>
      <c r="S181">
        <f t="shared" si="13"/>
        <v>-7.6923076923076934</v>
      </c>
      <c r="T181">
        <f t="shared" si="14"/>
        <v>-12.637362637362639</v>
      </c>
      <c r="U181">
        <f t="shared" si="15"/>
        <v>53.333333333333321</v>
      </c>
      <c r="V181">
        <f t="shared" si="16"/>
        <v>5.8441558441558428</v>
      </c>
      <c r="W181">
        <f t="shared" si="17"/>
        <v>9.458689458689463</v>
      </c>
      <c r="X181">
        <f t="shared" si="18"/>
        <v>10.000000000000007</v>
      </c>
      <c r="Y181">
        <f t="shared" si="19"/>
        <v>-0.37037037037036669</v>
      </c>
      <c r="Z181">
        <f t="shared" si="20"/>
        <v>4.2592592592592666</v>
      </c>
      <c r="AA181">
        <f t="shared" si="21"/>
        <v>-3.5327635327635392</v>
      </c>
      <c r="AB181" s="128">
        <f t="shared" si="22"/>
        <v>-1.481481481481481</v>
      </c>
      <c r="AC181">
        <f t="shared" si="23"/>
        <v>-10.128205128205124</v>
      </c>
      <c r="AD181">
        <f t="shared" si="24"/>
        <v>-4.8215488215488165</v>
      </c>
      <c r="AE181">
        <f t="shared" si="25"/>
        <v>-0.37037037037037024</v>
      </c>
      <c r="AF181">
        <f t="shared" si="26"/>
        <v>7.2044159544159498</v>
      </c>
      <c r="AG181" s="128">
        <f t="shared" si="27"/>
        <v>-8.6942070275403651</v>
      </c>
      <c r="AH181">
        <f t="shared" si="28"/>
        <v>37.948717948717949</v>
      </c>
      <c r="AI181">
        <f t="shared" si="29"/>
        <v>38.787878787878789</v>
      </c>
      <c r="AJ181">
        <f t="shared" si="30"/>
        <v>13.333333333333332</v>
      </c>
      <c r="AK181">
        <f t="shared" si="31"/>
        <v>31.282051282051277</v>
      </c>
      <c r="AL181" s="128">
        <f t="shared" si="32"/>
        <v>41.666666666666671</v>
      </c>
      <c r="AO181">
        <f t="shared" si="33"/>
        <v>-6</v>
      </c>
      <c r="AP181">
        <f t="shared" si="34"/>
        <v>-1.025641025641022</v>
      </c>
      <c r="AQ181">
        <f t="shared" si="35"/>
        <v>-62.564102564102555</v>
      </c>
      <c r="AR181">
        <f t="shared" si="36"/>
        <v>44.615384615384613</v>
      </c>
      <c r="AS181">
        <f t="shared" si="37"/>
        <v>-3.3333333333333286</v>
      </c>
      <c r="AT181">
        <f t="shared" si="38"/>
        <v>-7.6923076923076934</v>
      </c>
      <c r="AU181" s="142">
        <f t="shared" si="39"/>
        <v>-7.2727272727272805</v>
      </c>
      <c r="AV181" s="142">
        <f t="shared" si="40"/>
        <v>-1.4814814814814952</v>
      </c>
      <c r="AW181" s="142">
        <f t="shared" si="41"/>
        <v>1.481481481481481</v>
      </c>
      <c r="AX181" s="142">
        <f t="shared" si="42"/>
        <v>-4.7138047138047199</v>
      </c>
      <c r="AY181" s="142">
        <f t="shared" si="43"/>
        <v>-12.12121212121211</v>
      </c>
      <c r="AZ181">
        <f t="shared" si="44"/>
        <v>-15.384615384615387</v>
      </c>
      <c r="BA181">
        <f t="shared" si="45"/>
        <v>-25.000000000000007</v>
      </c>
      <c r="BB181">
        <f t="shared" si="46"/>
        <v>23.076923076923073</v>
      </c>
      <c r="BC181">
        <f t="shared" si="47"/>
        <v>-16.666666666666657</v>
      </c>
      <c r="BD181">
        <f t="shared" si="48"/>
        <v>-16.666666666666657</v>
      </c>
      <c r="BE181">
        <f t="shared" si="49"/>
        <v>12.535612535612533</v>
      </c>
      <c r="BF181">
        <f t="shared" si="50"/>
        <v>16.481481481481481</v>
      </c>
      <c r="BG181">
        <f t="shared" si="51"/>
        <v>14.245014245014247</v>
      </c>
      <c r="BH181">
        <f t="shared" si="52"/>
        <v>-14.444444444444445</v>
      </c>
      <c r="BI181">
        <f t="shared" si="53"/>
        <v>-7.2222222222222285</v>
      </c>
      <c r="BJ181">
        <f t="shared" si="54"/>
        <v>-10.427350427350433</v>
      </c>
      <c r="BK181">
        <f t="shared" si="55"/>
        <v>-8.4330484330484392</v>
      </c>
    </row>
    <row r="182" spans="2:63">
      <c r="B182" t="s">
        <v>154</v>
      </c>
      <c r="D182">
        <f t="shared" si="56"/>
        <v>0</v>
      </c>
      <c r="E182">
        <f t="shared" si="57"/>
        <v>-1.4423076923076934</v>
      </c>
      <c r="F182">
        <f t="shared" si="58"/>
        <v>0</v>
      </c>
      <c r="G182">
        <f t="shared" si="59"/>
        <v>25</v>
      </c>
      <c r="H182">
        <f t="shared" si="60"/>
        <v>-1.923076923076934</v>
      </c>
      <c r="I182" s="128">
        <f t="shared" si="61"/>
        <v>0.74074074074073337</v>
      </c>
      <c r="J182">
        <f t="shared" si="62"/>
        <v>15.865384615384613</v>
      </c>
      <c r="K182">
        <f t="shared" si="63"/>
        <v>42.857142857142861</v>
      </c>
      <c r="L182">
        <f t="shared" si="64"/>
        <v>5.6410256410256352</v>
      </c>
      <c r="M182">
        <f t="shared" si="65"/>
        <v>14.748168498168496</v>
      </c>
      <c r="N182">
        <f t="shared" si="8"/>
        <v>21.420940170940163</v>
      </c>
      <c r="O182">
        <f t="shared" si="9"/>
        <v>26.442307692307701</v>
      </c>
      <c r="P182" s="128">
        <f t="shared" si="10"/>
        <v>28.205128205128204</v>
      </c>
      <c r="Q182">
        <f t="shared" si="11"/>
        <v>26.666666666666671</v>
      </c>
      <c r="R182">
        <f t="shared" si="12"/>
        <v>-2.0512820512820582</v>
      </c>
      <c r="S182">
        <f t="shared" si="13"/>
        <v>4.6153846153846132</v>
      </c>
      <c r="T182">
        <f t="shared" si="14"/>
        <v>10.256410256410277</v>
      </c>
      <c r="U182">
        <f t="shared" si="15"/>
        <v>62.5</v>
      </c>
      <c r="V182">
        <f t="shared" si="16"/>
        <v>56.493506493506487</v>
      </c>
      <c r="W182">
        <f t="shared" si="17"/>
        <v>24.999999999999993</v>
      </c>
      <c r="X182">
        <f t="shared" si="18"/>
        <v>26.157407407407405</v>
      </c>
      <c r="Y182">
        <f t="shared" si="19"/>
        <v>27.546296296296298</v>
      </c>
      <c r="Z182">
        <f t="shared" si="20"/>
        <v>11.805555555555557</v>
      </c>
      <c r="AA182">
        <f t="shared" si="21"/>
        <v>7.5854700854700852</v>
      </c>
      <c r="AB182" s="128">
        <f t="shared" si="22"/>
        <v>14.155982905982903</v>
      </c>
      <c r="AC182">
        <f t="shared" si="23"/>
        <v>11.147435897435884</v>
      </c>
      <c r="AD182">
        <f t="shared" si="24"/>
        <v>14.489658489658481</v>
      </c>
      <c r="AE182">
        <f t="shared" si="25"/>
        <v>5.0925925925925881</v>
      </c>
      <c r="AF182">
        <f t="shared" si="26"/>
        <v>19.177350427350433</v>
      </c>
      <c r="AG182" s="128">
        <f t="shared" si="27"/>
        <v>10.701566951566946</v>
      </c>
      <c r="AH182">
        <f t="shared" si="28"/>
        <v>20.879120879120876</v>
      </c>
      <c r="AI182">
        <f t="shared" si="29"/>
        <v>38.095238095238088</v>
      </c>
      <c r="AJ182">
        <f t="shared" si="30"/>
        <v>58.333333333333336</v>
      </c>
      <c r="AK182">
        <f t="shared" si="31"/>
        <v>13.333333333333329</v>
      </c>
      <c r="AL182" s="128">
        <f t="shared" si="32"/>
        <v>25.641025641025649</v>
      </c>
      <c r="AO182">
        <f t="shared" si="33"/>
        <v>5.6410256410256352</v>
      </c>
      <c r="AP182">
        <f t="shared" si="34"/>
        <v>-2.8846153846153868</v>
      </c>
      <c r="AQ182">
        <f t="shared" si="35"/>
        <v>11.057692307692307</v>
      </c>
      <c r="AR182">
        <f t="shared" si="36"/>
        <v>-15.384615384615387</v>
      </c>
      <c r="AS182">
        <f t="shared" si="37"/>
        <v>16.666666666666657</v>
      </c>
      <c r="AT182">
        <f t="shared" si="38"/>
        <v>18.75</v>
      </c>
      <c r="AU182" s="142">
        <f t="shared" si="39"/>
        <v>4.175084175084173</v>
      </c>
      <c r="AV182" s="142">
        <f t="shared" si="40"/>
        <v>8.8215488215488165</v>
      </c>
      <c r="AW182" s="142">
        <f t="shared" si="41"/>
        <v>13.56421356421356</v>
      </c>
      <c r="AX182" s="142">
        <f t="shared" si="42"/>
        <v>21.789321789321797</v>
      </c>
      <c r="AY182" s="142">
        <f t="shared" si="43"/>
        <v>24.098124098124096</v>
      </c>
      <c r="AZ182">
        <f t="shared" si="44"/>
        <v>-1.4423076923076934</v>
      </c>
      <c r="BA182">
        <f t="shared" si="45"/>
        <v>11.057692307692307</v>
      </c>
      <c r="BB182">
        <f t="shared" si="46"/>
        <v>3.3653846153846132</v>
      </c>
      <c r="BC182">
        <f t="shared" si="47"/>
        <v>37.948717948717949</v>
      </c>
      <c r="BD182">
        <f t="shared" si="48"/>
        <v>4.8076923076923066</v>
      </c>
      <c r="BE182">
        <f t="shared" si="49"/>
        <v>15.5982905982906</v>
      </c>
      <c r="BF182">
        <f t="shared" si="50"/>
        <v>28.044871794871796</v>
      </c>
      <c r="BG182">
        <f t="shared" si="51"/>
        <v>9.241452991452995</v>
      </c>
      <c r="BH182">
        <f t="shared" si="52"/>
        <v>23.824786324786331</v>
      </c>
      <c r="BI182">
        <f t="shared" si="53"/>
        <v>9.2414529914530021</v>
      </c>
      <c r="BJ182">
        <f t="shared" si="54"/>
        <v>11.164529914529908</v>
      </c>
      <c r="BK182">
        <f t="shared" si="55"/>
        <v>11.698717948717956</v>
      </c>
    </row>
    <row r="183" spans="2:63">
      <c r="B183" t="s">
        <v>155</v>
      </c>
      <c r="D183">
        <f t="shared" si="56"/>
        <v>-33.9366515837104</v>
      </c>
      <c r="E183">
        <f t="shared" si="57"/>
        <v>-38.888888888888886</v>
      </c>
      <c r="F183">
        <f t="shared" si="58"/>
        <v>-9.049773755656112</v>
      </c>
      <c r="G183">
        <f t="shared" si="59"/>
        <v>0.90497737556560764</v>
      </c>
      <c r="H183">
        <f t="shared" si="60"/>
        <v>-11.640211640211632</v>
      </c>
      <c r="I183" s="128">
        <f t="shared" si="61"/>
        <v>5.2910052910052841</v>
      </c>
      <c r="J183">
        <f t="shared" si="62"/>
        <v>28.571428571428573</v>
      </c>
      <c r="K183">
        <f t="shared" si="63"/>
        <v>-4.7008547008547197</v>
      </c>
      <c r="L183">
        <f t="shared" si="64"/>
        <v>-24.436090225563916</v>
      </c>
      <c r="M183">
        <f t="shared" si="65"/>
        <v>17.321398734932565</v>
      </c>
      <c r="N183">
        <f t="shared" si="8"/>
        <v>-37.742504409171083</v>
      </c>
      <c r="O183">
        <f t="shared" si="9"/>
        <v>-27.689594356261026</v>
      </c>
      <c r="P183" s="128">
        <f t="shared" si="10"/>
        <v>-26.10229276895943</v>
      </c>
      <c r="Q183">
        <f t="shared" si="11"/>
        <v>5.6390977443608961</v>
      </c>
      <c r="R183">
        <f t="shared" si="12"/>
        <v>11.904761904761912</v>
      </c>
      <c r="S183">
        <f t="shared" si="13"/>
        <v>2.2556390977443499</v>
      </c>
      <c r="T183">
        <f t="shared" si="14"/>
        <v>42.857142857142861</v>
      </c>
      <c r="U183">
        <f t="shared" si="15"/>
        <v>20.634920634920647</v>
      </c>
      <c r="V183">
        <f t="shared" si="16"/>
        <v>3.571428571428573</v>
      </c>
      <c r="W183">
        <f t="shared" si="17"/>
        <v>-12.740183792815372</v>
      </c>
      <c r="X183">
        <f t="shared" si="18"/>
        <v>4.3859649122806985</v>
      </c>
      <c r="Y183">
        <f t="shared" si="19"/>
        <v>-20.593149540517963</v>
      </c>
      <c r="Z183">
        <f t="shared" si="20"/>
        <v>-7.6023391812865384</v>
      </c>
      <c r="AA183">
        <f t="shared" si="21"/>
        <v>-10.066833751044271</v>
      </c>
      <c r="AB183" s="128">
        <f t="shared" si="22"/>
        <v>31.045751633986924</v>
      </c>
      <c r="AC183">
        <f t="shared" si="23"/>
        <v>2.2610447687847</v>
      </c>
      <c r="AD183">
        <f t="shared" si="24"/>
        <v>-11.858465608465607</v>
      </c>
      <c r="AE183">
        <f t="shared" si="25"/>
        <v>-44.402673350041766</v>
      </c>
      <c r="AF183">
        <f t="shared" si="26"/>
        <v>5.3455397753643439</v>
      </c>
      <c r="AG183" s="128">
        <f t="shared" si="27"/>
        <v>-4.1539032767102952</v>
      </c>
      <c r="AH183">
        <f t="shared" si="28"/>
        <v>12.14574898785424</v>
      </c>
      <c r="AI183">
        <f t="shared" si="29"/>
        <v>19.747899159663863</v>
      </c>
      <c r="AJ183">
        <f t="shared" si="30"/>
        <v>-16.742081447963798</v>
      </c>
      <c r="AK183">
        <f t="shared" si="31"/>
        <v>-28.991596638655466</v>
      </c>
      <c r="AL183" s="128">
        <f t="shared" si="32"/>
        <v>19.924812030075174</v>
      </c>
      <c r="AO183">
        <f t="shared" si="33"/>
        <v>16.096908939014199</v>
      </c>
      <c r="AP183">
        <f t="shared" si="34"/>
        <v>-6.3492063492063551</v>
      </c>
      <c r="AQ183">
        <f t="shared" si="35"/>
        <v>17.61904761904762</v>
      </c>
      <c r="AR183">
        <f t="shared" si="36"/>
        <v>25.563909774436091</v>
      </c>
      <c r="AS183">
        <f t="shared" si="37"/>
        <v>7.1428571428571459</v>
      </c>
      <c r="AT183">
        <f t="shared" si="38"/>
        <v>36.507936507936499</v>
      </c>
      <c r="AU183" s="142">
        <f t="shared" si="39"/>
        <v>-17.724867724867728</v>
      </c>
      <c r="AV183" s="142">
        <f t="shared" si="40"/>
        <v>-8.7301587301587205</v>
      </c>
      <c r="AW183" s="142">
        <f t="shared" si="41"/>
        <v>-4.9603174603174551</v>
      </c>
      <c r="AX183" s="142">
        <f t="shared" si="42"/>
        <v>-13.492063492063494</v>
      </c>
      <c r="AY183" s="142">
        <f t="shared" si="43"/>
        <v>-14.384920634920633</v>
      </c>
      <c r="AZ183">
        <f t="shared" si="44"/>
        <v>-11.904761904761912</v>
      </c>
      <c r="BA183">
        <f t="shared" si="45"/>
        <v>-20.300751879699249</v>
      </c>
      <c r="BB183">
        <f t="shared" si="46"/>
        <v>14.705882352941174</v>
      </c>
      <c r="BC183">
        <f t="shared" si="47"/>
        <v>-10.084033613445378</v>
      </c>
      <c r="BD183">
        <f t="shared" si="48"/>
        <v>38.888888888888886</v>
      </c>
      <c r="BE183">
        <f t="shared" si="49"/>
        <v>-3.8847117794486294</v>
      </c>
      <c r="BF183">
        <f t="shared" si="50"/>
        <v>5.8201058201058196</v>
      </c>
      <c r="BG183">
        <f t="shared" si="51"/>
        <v>-4.0100250626566378</v>
      </c>
      <c r="BH183">
        <f t="shared" si="52"/>
        <v>23.456790123456791</v>
      </c>
      <c r="BI183">
        <f t="shared" si="53"/>
        <v>-11.319966583124483</v>
      </c>
      <c r="BJ183">
        <f t="shared" si="54"/>
        <v>-8.0200501253132828</v>
      </c>
      <c r="BK183">
        <f t="shared" si="55"/>
        <v>6.8783068783068728</v>
      </c>
    </row>
    <row r="184" spans="2:63">
      <c r="B184" t="s">
        <v>157</v>
      </c>
      <c r="D184">
        <f t="shared" si="56"/>
        <v>28.571428571428569</v>
      </c>
      <c r="E184">
        <f t="shared" si="57"/>
        <v>57.142857142857146</v>
      </c>
      <c r="F184">
        <f t="shared" si="58"/>
        <v>46.428571428571431</v>
      </c>
      <c r="G184">
        <f t="shared" si="59"/>
        <v>85.714285714285722</v>
      </c>
      <c r="H184">
        <f t="shared" si="60"/>
        <v>18.097643097643093</v>
      </c>
      <c r="I184" s="128">
        <f t="shared" si="61"/>
        <v>6.7901234567901128</v>
      </c>
      <c r="J184">
        <f t="shared" si="62"/>
        <v>33.333333333333329</v>
      </c>
      <c r="K184">
        <f t="shared" si="63"/>
        <v>42.857142857142861</v>
      </c>
      <c r="L184">
        <f t="shared" si="64"/>
        <v>36.363636363636367</v>
      </c>
      <c r="M184">
        <f t="shared" si="65"/>
        <v>40.857142857142854</v>
      </c>
      <c r="N184">
        <f t="shared" si="8"/>
        <v>32.45791245791245</v>
      </c>
      <c r="O184">
        <f t="shared" si="9"/>
        <v>31.245791245791253</v>
      </c>
      <c r="P184" s="128">
        <f t="shared" si="10"/>
        <v>20.606060606060602</v>
      </c>
      <c r="Q184">
        <f t="shared" si="11"/>
        <v>30</v>
      </c>
      <c r="R184">
        <f t="shared" si="12"/>
        <v>75</v>
      </c>
      <c r="S184">
        <f t="shared" si="13"/>
        <v>46.666666666666671</v>
      </c>
      <c r="T184">
        <f t="shared" si="14"/>
        <v>35.555555555555557</v>
      </c>
      <c r="U184">
        <f t="shared" si="15"/>
        <v>53.333333333333343</v>
      </c>
      <c r="V184">
        <f t="shared" si="16"/>
        <v>32.478632478632491</v>
      </c>
      <c r="W184">
        <f t="shared" si="17"/>
        <v>25.656565656565661</v>
      </c>
      <c r="X184">
        <f t="shared" si="18"/>
        <v>19.663299663299675</v>
      </c>
      <c r="Y184">
        <f t="shared" si="19"/>
        <v>21.010101010101003</v>
      </c>
      <c r="Z184">
        <f t="shared" si="20"/>
        <v>29.629629629629633</v>
      </c>
      <c r="AA184">
        <f t="shared" si="21"/>
        <v>3.7037037037037095</v>
      </c>
      <c r="AB184" s="128">
        <f t="shared" si="22"/>
        <v>12.861952861952858</v>
      </c>
      <c r="AC184">
        <f t="shared" si="23"/>
        <v>34.623376623376629</v>
      </c>
      <c r="AD184">
        <f t="shared" si="24"/>
        <v>16.543209876543202</v>
      </c>
      <c r="AE184">
        <f t="shared" si="25"/>
        <v>-10.101010101010104</v>
      </c>
      <c r="AF184">
        <f t="shared" si="26"/>
        <v>29.705387205387197</v>
      </c>
      <c r="AG184" s="128">
        <f t="shared" si="27"/>
        <v>16.666666666666671</v>
      </c>
      <c r="AH184">
        <f t="shared" si="28"/>
        <v>56.666666666666671</v>
      </c>
      <c r="AI184">
        <f t="shared" si="29"/>
        <v>21.428571428571427</v>
      </c>
      <c r="AJ184">
        <f t="shared" si="30"/>
        <v>32.857142857142854</v>
      </c>
      <c r="AK184">
        <f t="shared" si="31"/>
        <v>53.333333333333329</v>
      </c>
      <c r="AL184" s="128">
        <f t="shared" si="32"/>
        <v>51.111111111111107</v>
      </c>
      <c r="AO184">
        <f t="shared" si="33"/>
        <v>40</v>
      </c>
      <c r="AP184">
        <f t="shared" si="34"/>
        <v>43.333333333333329</v>
      </c>
      <c r="AQ184">
        <f t="shared" si="35"/>
        <v>63.333333333333329</v>
      </c>
      <c r="AR184">
        <f t="shared" si="36"/>
        <v>23.333333333333336</v>
      </c>
      <c r="AS184">
        <f t="shared" si="37"/>
        <v>27.142857142857139</v>
      </c>
      <c r="AT184">
        <f t="shared" si="38"/>
        <v>42.857142857142861</v>
      </c>
      <c r="AU184" s="142">
        <f t="shared" si="39"/>
        <v>15.308641975308646</v>
      </c>
      <c r="AV184" s="142">
        <f t="shared" si="40"/>
        <v>8.1481481481481524</v>
      </c>
      <c r="AW184" s="142">
        <f t="shared" si="41"/>
        <v>17.53086419753086</v>
      </c>
      <c r="AX184" s="142">
        <f t="shared" si="42"/>
        <v>16.790123456790127</v>
      </c>
      <c r="AY184" s="142">
        <f t="shared" si="43"/>
        <v>24.938271604938279</v>
      </c>
      <c r="AZ184">
        <f t="shared" si="44"/>
        <v>45.45454545454546</v>
      </c>
      <c r="BA184">
        <f t="shared" si="45"/>
        <v>34.545454545454547</v>
      </c>
      <c r="BB184">
        <f t="shared" si="46"/>
        <v>21.212121212121204</v>
      </c>
      <c r="BC184">
        <f t="shared" si="47"/>
        <v>33.116883116883116</v>
      </c>
      <c r="BD184">
        <f t="shared" si="48"/>
        <v>38.787878787878789</v>
      </c>
      <c r="BE184">
        <f t="shared" si="49"/>
        <v>24.713804713804713</v>
      </c>
      <c r="BF184">
        <f t="shared" si="50"/>
        <v>25.723905723905727</v>
      </c>
      <c r="BG184">
        <f t="shared" si="51"/>
        <v>35.420875420875419</v>
      </c>
      <c r="BH184">
        <f t="shared" si="52"/>
        <v>32.962962962962955</v>
      </c>
      <c r="BI184">
        <f t="shared" si="53"/>
        <v>11.919191919191917</v>
      </c>
      <c r="BJ184">
        <f t="shared" si="54"/>
        <v>16.228956228956221</v>
      </c>
      <c r="BK184">
        <f t="shared" si="55"/>
        <v>21.851851851851848</v>
      </c>
    </row>
    <row r="185" spans="2:63">
      <c r="B185" t="s">
        <v>158</v>
      </c>
      <c r="D185">
        <f t="shared" si="56"/>
        <v>23.232323232323246</v>
      </c>
      <c r="E185">
        <f t="shared" si="57"/>
        <v>6.4171122994652308</v>
      </c>
      <c r="F185">
        <f t="shared" si="58"/>
        <v>31.944444444444443</v>
      </c>
      <c r="G185">
        <f t="shared" si="59"/>
        <v>37.5</v>
      </c>
      <c r="H185">
        <f t="shared" si="60"/>
        <v>-1.7283950617283921</v>
      </c>
      <c r="I185" s="128">
        <f t="shared" si="61"/>
        <v>4.9382716049382651</v>
      </c>
      <c r="J185">
        <f t="shared" si="62"/>
        <v>9.1503267973856168</v>
      </c>
      <c r="K185">
        <f t="shared" si="63"/>
        <v>-5.1470588235294201</v>
      </c>
      <c r="L185">
        <f t="shared" si="64"/>
        <v>5.5555555555555571</v>
      </c>
      <c r="M185">
        <f t="shared" si="65"/>
        <v>6.8755835667600422</v>
      </c>
      <c r="N185">
        <f t="shared" si="8"/>
        <v>1.4814814814814738</v>
      </c>
      <c r="O185">
        <f t="shared" si="9"/>
        <v>14.567901234567898</v>
      </c>
      <c r="P185" s="128">
        <f t="shared" si="10"/>
        <v>5.4320987654320945</v>
      </c>
      <c r="Q185">
        <f t="shared" si="11"/>
        <v>10.457516339869272</v>
      </c>
      <c r="R185">
        <f t="shared" si="12"/>
        <v>-45.138888888888886</v>
      </c>
      <c r="S185">
        <f t="shared" si="13"/>
        <v>2.0833333333333428</v>
      </c>
      <c r="T185">
        <f t="shared" si="14"/>
        <v>46.32352941176471</v>
      </c>
      <c r="U185">
        <f t="shared" si="15"/>
        <v>20.261437908496731</v>
      </c>
      <c r="V185">
        <f t="shared" si="16"/>
        <v>-11.805555555555557</v>
      </c>
      <c r="W185">
        <f t="shared" si="17"/>
        <v>-11.111111111111107</v>
      </c>
      <c r="X185">
        <f t="shared" si="18"/>
        <v>-5.8024691358024683</v>
      </c>
      <c r="Y185">
        <f t="shared" si="19"/>
        <v>-3.2098765432098801</v>
      </c>
      <c r="Z185">
        <f t="shared" si="20"/>
        <v>-18.518518518518519</v>
      </c>
      <c r="AA185">
        <f t="shared" si="21"/>
        <v>-3.8271604938271651</v>
      </c>
      <c r="AB185" s="128">
        <f t="shared" si="22"/>
        <v>-10.493827160493829</v>
      </c>
      <c r="AC185">
        <f t="shared" si="23"/>
        <v>-9.183006535947726</v>
      </c>
      <c r="AD185">
        <f t="shared" si="24"/>
        <v>1.5039281705948468</v>
      </c>
      <c r="AE185">
        <f t="shared" si="25"/>
        <v>8.6419753086419746</v>
      </c>
      <c r="AF185">
        <f t="shared" si="26"/>
        <v>2.345679012345677</v>
      </c>
      <c r="AG185" s="128">
        <f t="shared" si="27"/>
        <v>-3.5390946502057687</v>
      </c>
      <c r="AH185">
        <f t="shared" si="28"/>
        <v>-18.954248366013076</v>
      </c>
      <c r="AI185">
        <f t="shared" si="29"/>
        <v>-9.7222222222222214</v>
      </c>
      <c r="AJ185">
        <f t="shared" si="30"/>
        <v>-2.205882352941174</v>
      </c>
      <c r="AK185">
        <f t="shared" si="31"/>
        <v>1.3888888888888928</v>
      </c>
      <c r="AL185" s="128">
        <f t="shared" si="32"/>
        <v>-20.833333333333343</v>
      </c>
      <c r="AO185">
        <f t="shared" si="33"/>
        <v>7.5898692810457646</v>
      </c>
      <c r="AP185">
        <f t="shared" si="34"/>
        <v>-22.222222222222229</v>
      </c>
      <c r="AQ185">
        <f t="shared" si="35"/>
        <v>8.0882352941176521</v>
      </c>
      <c r="AR185">
        <f t="shared" si="36"/>
        <v>18.055555555555557</v>
      </c>
      <c r="AS185">
        <f t="shared" si="37"/>
        <v>0.69444444444444287</v>
      </c>
      <c r="AT185">
        <f t="shared" si="38"/>
        <v>33.333333333333343</v>
      </c>
      <c r="AU185" s="142">
        <f t="shared" si="39"/>
        <v>-4.3209876543209873</v>
      </c>
      <c r="AV185" s="142">
        <f t="shared" si="40"/>
        <v>8.1930415263748557</v>
      </c>
      <c r="AW185" s="142">
        <f t="shared" si="41"/>
        <v>-0.5611672278338915</v>
      </c>
      <c r="AX185" s="142">
        <f t="shared" si="42"/>
        <v>3.0303030303030312</v>
      </c>
      <c r="AY185" s="142">
        <f t="shared" si="43"/>
        <v>1.1784511784511835</v>
      </c>
      <c r="AZ185">
        <f t="shared" si="44"/>
        <v>-5.5555555555555713</v>
      </c>
      <c r="BA185">
        <f t="shared" si="45"/>
        <v>-1.9607843137254832</v>
      </c>
      <c r="BB185">
        <f t="shared" si="46"/>
        <v>-7.8431372549019471</v>
      </c>
      <c r="BC185">
        <f t="shared" si="47"/>
        <v>-34.027777777777786</v>
      </c>
      <c r="BD185">
        <f t="shared" si="48"/>
        <v>3.4722222222222143</v>
      </c>
      <c r="BE185">
        <f t="shared" si="49"/>
        <v>0.12345679012345911</v>
      </c>
      <c r="BF185">
        <f t="shared" si="50"/>
        <v>9.6296296296296262</v>
      </c>
      <c r="BG185">
        <f t="shared" si="51"/>
        <v>-2.0987654320987659</v>
      </c>
      <c r="BH185">
        <f t="shared" si="52"/>
        <v>1.7283950617283921</v>
      </c>
      <c r="BI185">
        <f t="shared" si="53"/>
        <v>-5.4320987654321016</v>
      </c>
      <c r="BJ185">
        <f t="shared" si="54"/>
        <v>-8.7654320987654444</v>
      </c>
      <c r="BK185">
        <f t="shared" si="55"/>
        <v>3.5802469135802397</v>
      </c>
    </row>
    <row r="186" spans="2:63">
      <c r="B186" t="s">
        <v>159</v>
      </c>
      <c r="D186">
        <f t="shared" si="56"/>
        <v>15.384615384615387</v>
      </c>
      <c r="E186">
        <f t="shared" si="57"/>
        <v>33.333333333333343</v>
      </c>
      <c r="F186">
        <f t="shared" si="58"/>
        <v>27.272727272727266</v>
      </c>
      <c r="G186">
        <f t="shared" si="59"/>
        <v>62.857142857142861</v>
      </c>
      <c r="H186">
        <f t="shared" si="60"/>
        <v>-11.904761904761905</v>
      </c>
      <c r="I186" s="128">
        <f t="shared" si="61"/>
        <v>-19.425019425019432</v>
      </c>
      <c r="J186">
        <f t="shared" si="62"/>
        <v>1.9480519480519547</v>
      </c>
      <c r="K186">
        <f t="shared" si="63"/>
        <v>29.807692307692307</v>
      </c>
      <c r="L186">
        <f t="shared" si="64"/>
        <v>23.030303030303038</v>
      </c>
      <c r="M186">
        <f t="shared" si="65"/>
        <v>8.6139971139971152</v>
      </c>
      <c r="N186">
        <f t="shared" ref="N186:N217" si="66">IFERROR(AVERAGEIFS($N$6:$N$147,$B$6:$B$147,B186,$C$6:$C$147,2017)-AVERAGEIFS($N$6:$N$147,$B$6:$B$147,B186,$C$6:$C$147,2014),"")</f>
        <v>6.4957264957265011</v>
      </c>
      <c r="O186">
        <f t="shared" ref="O186:O217" si="67">IFERROR(AVERAGEIFS($O$6:$O$147,$B$6:$B$147,B186,$C$6:$C$147,2017)-AVERAGEIFS($O$6:$O$147,$B$6:$B$147,B186,$C$6:$C$147,2014),"")</f>
        <v>24.729344729344739</v>
      </c>
      <c r="P186" s="128">
        <f t="shared" ref="P186:P217" si="68">IFERROR(AVERAGEIFS($P$6:$P$147,$B$6:$B$147,B186,$C$6:$C$147,2017)-AVERAGEIFS($P$6:$P$147,$B$6:$B$147,B186,$C$6:$C$147,2014),"")</f>
        <v>25.58404558404559</v>
      </c>
      <c r="Q186">
        <f t="shared" ref="Q186:Q217" si="69">IFERROR(AVERAGEIFS($Q$6:$Q$147,$B$6:$B$147,B186,$C$6:$C$147,2017)-AVERAGEIFS($Q$6:$Q$147,$B$6:$B$147,B186,$C$6:$C$147,2014),"")</f>
        <v>30</v>
      </c>
      <c r="R186">
        <f t="shared" ref="R186:R217" si="70">IFERROR(AVERAGEIFS($R$6:$R$147,$B$6:$B$147,B186,$C$6:$C$147,2017)-AVERAGEIFS($R$6:$R$147,$B$6:$B$147,B186,$C$6:$C$147,2014),"")</f>
        <v>15.079365079365076</v>
      </c>
      <c r="S186">
        <f t="shared" ref="S186:S217" si="71">IFERROR(AVERAGEIFS($S$6:$S$147,$B$6:$B$147,B186,$C$6:$C$147,2017)-AVERAGEIFS($S$6:$S$147,$B$6:$B$147,B186,$C$6:$C$147,2014),"")</f>
        <v>25</v>
      </c>
      <c r="T186">
        <f t="shared" ref="T186:T217" si="72">IFERROR(AVERAGEIFS($T$6:$T$147,$B$6:$B$147,B186,$C$6:$C$147,2017)-AVERAGEIFS($T$6:$T$147,$B$6:$B$147,B186,$C$6:$C$147,2014),"")</f>
        <v>26.923076923076934</v>
      </c>
      <c r="U186">
        <f t="shared" ref="U186:U217" si="73">IFERROR(AVERAGEIFS($U$6:$U$147,$B$6:$B$147,B186,$C$6:$C$147,2017)-AVERAGEIFS($U$6:$U$147,$B$6:$B$147,B186,$C$6:$C$147,2014),"")</f>
        <v>29.807692307692307</v>
      </c>
      <c r="V186">
        <f t="shared" ref="V186:V217" si="74">IFERROR(AVERAGEIFS($V$6:$V$147,$B$6:$B$147,B186,$C$6:$C$147,2017)-AVERAGEIFS($V$6:$V$147,$B$6:$B$147,B186,$C$6:$C$147,2014),"")</f>
        <v>-31.73076923076923</v>
      </c>
      <c r="W186">
        <f t="shared" ref="W186:W217" si="75">IFERROR(AVERAGEIFS($W$6:$W$147,$B$6:$B$147,B186,$C$6:$C$147,2017)-AVERAGEIFS($W$6:$W$147,$B$6:$B$147,B186,$C$6:$C$147,2014),"")</f>
        <v>9.2063492063492092</v>
      </c>
      <c r="X186">
        <f t="shared" ref="X186:X217" si="76">IFERROR(AVERAGEIFS($X$6:$X$147,$B$6:$B$147,B186,$C$6:$C$147,2017)-AVERAGEIFS($X$6:$X$147,$B$6:$B$147,B186,$C$6:$C$147,2014),"")</f>
        <v>0.31746031746031633</v>
      </c>
      <c r="Y186">
        <f t="shared" ref="Y186:Y217" si="77">IFERROR(AVERAGEIFS($Y$6:$Y$147,$B$6:$B$147,B186,$C$6:$C$147,2017)-AVERAGEIFS($Y$6:$Y$147,$B$6:$B$147,B186,$C$6:$C$147,2014),"")</f>
        <v>4.8148148148148167</v>
      </c>
      <c r="Z186">
        <f t="shared" ref="Z186:Z217" si="78">IFERROR(AVERAGEIFS($Z$6:$Z$147,$B$6:$B$147,B186,$C$6:$C$147,2017)-AVERAGEIFS($Z$6:$Z$147,$B$6:$B$147,B186,$C$6:$C$147,2014),"")</f>
        <v>-15.028490028490033</v>
      </c>
      <c r="AA186">
        <f t="shared" ref="AA186:AA217" si="79">IFERROR(AVERAGEIFS($AA$6:$AA$147,$B$6:$B$147,B186,$C$6:$C$147,2017)-AVERAGEIFS($AA$6:$AA$147,$B$6:$B$147,B186,$C$6:$C$147,2014),"")</f>
        <v>9.5156695156695221</v>
      </c>
      <c r="AB186" s="128">
        <f t="shared" ref="AB186:AB217" si="80">IFERROR(AVERAGEIFS($AB$6:$AB$147,$B$6:$B$147,B186,$C$6:$C$147,2017)-AVERAGEIFS($AB$6:$AB$147,$B$6:$B$147,B186,$C$6:$C$147,2014),"")</f>
        <v>5.1282051282051313</v>
      </c>
      <c r="AC186">
        <f t="shared" ref="AC186:AC217" si="81">IFERROR(AVERAGEIFS($AC$6:$AC$147,$B$6:$B$147,B186,$C$6:$C$147,2017)-AVERAGEIFS($AC$6:$AC$147,$B$6:$B$147,B186,$C$6:$C$147,2014),"")</f>
        <v>18.650793650793659</v>
      </c>
      <c r="AD186">
        <f t="shared" ref="AD186:AD217" si="82">IFERROR(AVERAGEIFS($AD$6:$AD$147,$B$6:$B$147,B186,$C$6:$C$147,2017)-AVERAGEIFS($AD$6:$AD$147,$B$6:$B$147,B186,$C$6:$C$147,2014),"")</f>
        <v>-17.825261158594486</v>
      </c>
      <c r="AE186">
        <f t="shared" ref="AE186:AE217" si="83">IFERROR(AVERAGEIFS($AE$6:$AE$147,$B$6:$B$147,B186,$C$6:$C$147,2017)-AVERAGEIFS($AE$6:$AE$147,$B$6:$B$147,B186,$C$6:$C$147,2014),"")</f>
        <v>2.3809523809523796</v>
      </c>
      <c r="AF186">
        <f t="shared" ref="AF186:AF217" si="84">IFERROR(AVERAGEIFS($AF$6:$AF$147,$B$6:$B$147,B186,$C$6:$C$147,2017)-AVERAGEIFS($AF$6:$AF$147,$B$6:$B$147,B186,$C$6:$C$147,2014),"")</f>
        <v>8.8288563288563289</v>
      </c>
      <c r="AG186" s="128">
        <f t="shared" ref="AG186:AG217" si="85">IFERROR(AVERAGEIFS($AG$6:$AG$147,$B$6:$B$147,B186,$C$6:$C$147,2017)-AVERAGEIFS($AG$6:$AG$147,$B$6:$B$147,B186,$C$6:$C$147,2014),"")</f>
        <v>-5.9259259259259238</v>
      </c>
      <c r="AH186">
        <f t="shared" ref="AH186:AH217" si="86">IFERROR(AVERAGEIFS($AH$6:$AH$147,$B$6:$B$147,B186,$C$6:$C$147,2017)-AVERAGEIFS($AH$6:$AH$147,$B$6:$B$147,B186,$C$6:$C$147,2014),"")</f>
        <v>46.428571428571431</v>
      </c>
      <c r="AI186">
        <f t="shared" ref="AI186:AI217" si="87">IFERROR(AVERAGEIFS($AI$6:$AI$147,$B$6:$B$147,B186,$C$6:$C$147,2017)-AVERAGEIFS($AI$6:$AI$147,$B$6:$B$147,B186,$C$6:$C$147,2014),"")</f>
        <v>-9.0909090909090917</v>
      </c>
      <c r="AJ186">
        <f t="shared" ref="AJ186:AJ217" si="88">IFERROR(AVERAGEIFS($AJ$6:$AJ$147,$B$6:$B$147,B186,$C$6:$C$147,2017)-AVERAGEIFS($AJ$6:$AJ$147,$B$6:$B$147,B186,$C$6:$C$147,2014),"")</f>
        <v>-2.2222222222222214</v>
      </c>
      <c r="AK186">
        <f t="shared" ref="AK186:AK217" si="89">IFERROR(AVERAGEIFS($AK$6:$AK$147,$B$6:$B$147,B186,$C$6:$C$147,2017)-AVERAGEIFS($AK$6:$AK$147,$B$6:$B$147,B186,$C$6:$C$147,2014),"")</f>
        <v>56.730769230769226</v>
      </c>
      <c r="AL186" s="128">
        <f t="shared" ref="AL186:AL217" si="90">IFERROR(AVERAGEIFS($AL$6:$AL$147,$B$6:$B$147,B186,$C$6:$C$147,2017)-AVERAGEIFS($AL$6:$AL$147,$B$6:$B$147,B186,$C$6:$C$147,2014),"")</f>
        <v>77.777777777777771</v>
      </c>
      <c r="AO186">
        <f t="shared" ref="AO186:AO217" si="91">IFERROR(AVERAGEIFS($AO$6:$AO$147,$B$6:$B$147,B186,$C$6:$C$147,2017)-AVERAGEIFS($AO$6:$AO$147,$B$6:$B$147,B186,$C$6:$C$147,2014),"")</f>
        <v>7.5101010101010033</v>
      </c>
      <c r="AP186">
        <f t="shared" ref="AP186:AP217" si="92">IFERROR(AVERAGEIFS($AP$6:$AP$147,$B$6:$B$147,B186,$C$6:$C$147,2017)-AVERAGEIFS($AP$6:$AP$147,$B$6:$B$147,B186,$C$6:$C$147,2014),"")</f>
        <v>18.181818181818173</v>
      </c>
      <c r="AQ186">
        <f t="shared" ref="AQ186:AQ217" si="93">IFERROR(AVERAGEIFS($AQ$6:$AQ$147,$B$6:$B$147,B186,$C$6:$C$147,2017)-AVERAGEIFS($AQ$6:$AQ$147,$B$6:$B$147,B186,$C$6:$C$147,2014),"")</f>
        <v>23.232323232323232</v>
      </c>
      <c r="AR186">
        <f t="shared" ref="AR186:AR217" si="94">IFERROR(AVERAGEIFS($AR$6:$AR$147,$B$6:$B$147,B186,$C$6:$C$147,2017)-AVERAGEIFS($AR$6:$AR$147,$B$6:$B$147,B186,$C$6:$C$147,2014),"")</f>
        <v>12.5</v>
      </c>
      <c r="AS186">
        <f t="shared" ref="AS186:AS217" si="95">IFERROR(AVERAGEIFS($AS$6:$AS$147,$B$6:$B$147,B186,$C$6:$C$147,2017)-AVERAGEIFS($AS$6:$AS$147,$B$6:$B$147,B186,$C$6:$C$147,2014),"")</f>
        <v>-24.444444444444443</v>
      </c>
      <c r="AT186">
        <f t="shared" ref="AT186:AT217" si="96">IFERROR(AVERAGEIFS($AT$6:$AT$147,$B$6:$B$147,B186,$C$6:$C$147,2017)-AVERAGEIFS($AT$6:$AT$147,$B$6:$B$147,B186,$C$6:$C$147,2014),"")</f>
        <v>8.080808080808076</v>
      </c>
      <c r="AU186" s="142">
        <f t="shared" ref="AU186:AU217" si="97">IFERROR((100-AVERAGEIFS($AU$6:$AU$147,$B$6:$B$147,B186,$C$6:$C$147,2017))-AVERAGEIFS($AU$6:$AU$147,$B$6:$B$147,B186,$C$6:$C$147,2014),"")</f>
        <v>3.5897435897436054</v>
      </c>
      <c r="AV186" s="142">
        <f t="shared" ref="AV186:AV217" si="98">IFERROR((100-AVERAGEIFS($AV$6:$AV$147,$B$6:$B$147,B186,$C$6:$C$147,2017))-AVERAGEIFS($AV$6:$AV$147,$B$6:$B$147,B186,$C$6:$C$147,2014),"")</f>
        <v>-10</v>
      </c>
      <c r="AW186" s="142">
        <f t="shared" ref="AW186:AW217" si="99">IFERROR((100-AVERAGEIFS($AW$6:$AW$147,$B$6:$B$147,B186,$C$6:$C$147,2017))-AVERAGEIFS($AW$6:$AW$147,$B$6:$B$147,B186,$C$6:$C$147,2014),"")</f>
        <v>-25.364758698092032</v>
      </c>
      <c r="AX186" s="142">
        <f t="shared" ref="AX186:AX217" si="100">IFERROR((100-AVERAGEIFS($AX$6:$AX$147,$B$6:$B$147,B186,$C$6:$C$147,2017))-AVERAGEIFS($AX$6:$AX$147,$B$6:$B$147,B186,$C$6:$C$147,2014),"")</f>
        <v>-26.487093153759815</v>
      </c>
      <c r="AY186" s="142">
        <f t="shared" ref="AY186:AY217" si="101">IFERROR((100-AVERAGEIFS($AY$6:$AY$147,$B$6:$B$147,B186,$C$6:$C$147,2017))-AVERAGEIFS($AY$6:$AY$147,$B$6:$B$147,B186,$C$6:$C$147,2014),"")</f>
        <v>-30.864197530864196</v>
      </c>
      <c r="AZ186">
        <f t="shared" ref="AZ186:AZ217" si="102">IFERROR(AVERAGEIFS($AZ$6:$AZ$147,$B$6:$B$147,B186,$C$6:$C$147,2017)-AVERAGEIFS($AZ$6:$AZ$147,$B$6:$B$147,B186,$C$6:$C$147,2014),"")</f>
        <v>25</v>
      </c>
      <c r="BA186">
        <f t="shared" ref="BA186:BA217" si="103">IFERROR(AVERAGEIFS($BA$6:$BA$147,$B$6:$B$147,B186,$C$6:$C$147,2017)-AVERAGEIFS($BA$6:$BA$147,$B$6:$B$147,B186,$C$6:$C$147,2014),"")</f>
        <v>20.779220779220779</v>
      </c>
      <c r="BB186">
        <f t="shared" ref="BB186:BB217" si="104">IFERROR(AVERAGEIFS($BB$6:$BB$147,$B$6:$B$147,B186,$C$6:$C$147,2017)-AVERAGEIFS($BB$6:$BB$147,$B$6:$B$147,B186,$C$6:$C$147,2014),"")</f>
        <v>34.920634920634932</v>
      </c>
      <c r="BC186">
        <f t="shared" ref="BC186:BC217" si="105">IFERROR(AVERAGEIFS($BC$6:$BC$147,$B$6:$B$147,B186,$C$6:$C$147,2017)-AVERAGEIFS($BC$6:$BC$147,$B$6:$B$147,B186,$C$6:$C$147,2014),"")</f>
        <v>-2.5974025974025992</v>
      </c>
      <c r="BD186">
        <f t="shared" ref="BD186:BD217" si="106">IFERROR(AVERAGEIFS($BD$6:$BD$147,$B$6:$B$147,B186,$C$6:$C$147,2017)-AVERAGEIFS($BD$6:$BD$147,$B$6:$B$147,B186,$C$6:$C$147,2014),"")</f>
        <v>15.15151515151517</v>
      </c>
      <c r="BE186">
        <f t="shared" ref="BE186:BE217" si="107">IFERROR(AVERAGEIFS($BE$6:$BE$147,$B$6:$B$147,B186,$C$6:$C$147,2017)-AVERAGEIFS($BE$6:$BE$147,$B$6:$B$147,B186,$C$6:$C$147,2014),"")</f>
        <v>7.8144078144078186</v>
      </c>
      <c r="BF186">
        <f t="shared" ref="BF186:BF217" si="108">IFERROR(AVERAGEIFS($BF$6:$BF$147,$B$6:$B$147,B186,$C$6:$C$147,2017)-AVERAGEIFS($BF$6:$BF$147,$B$6:$B$147,B186,$C$6:$C$147,2014),"")</f>
        <v>1.8925518925518894</v>
      </c>
      <c r="BG186">
        <f t="shared" ref="BG186:BG217" si="109">IFERROR(AVERAGEIFS($BG$6:$BG$147,$B$6:$B$147,B186,$C$6:$C$147,2017)-AVERAGEIFS($BG$6:$BG$147,$B$6:$B$147,B186,$C$6:$C$147,2014),"")</f>
        <v>10.793650793650798</v>
      </c>
      <c r="BH186">
        <f t="shared" ref="BH186:BH217" si="110">IFERROR(AVERAGEIFS($BH$6:$BH$147,$B$6:$B$147,B186,$C$6:$C$147,2017)-AVERAGEIFS($BH$6:$BH$147,$B$6:$B$147,B186,$C$6:$C$147,2014),"")</f>
        <v>14.81481481481481</v>
      </c>
      <c r="BI186">
        <f t="shared" ref="BI186:BI217" si="111">IFERROR(AVERAGEIFS($BI$6:$BI$147,$B$6:$B$147,B186,$C$6:$C$147,2017)-AVERAGEIFS($BI$6:$BI$147,$B$6:$B$147,B186,$C$6:$C$147,2014),"")</f>
        <v>-6.7195767195767218</v>
      </c>
      <c r="BJ186">
        <f t="shared" ref="BJ186:BJ217" si="112">IFERROR(AVERAGEIFS($BJ$6:$BJ$147,$B$6:$B$147,B186,$C$6:$C$147,2017)-AVERAGEIFS($BJ$6:$BJ$147,$B$6:$B$147,B186,$C$6:$C$147,2014),"")</f>
        <v>-11.32275132275133</v>
      </c>
      <c r="BK186">
        <f t="shared" ref="BK186:BK217" si="113">IFERROR(AVERAGEIFS($BK$6:$BK$147,$B$6:$B$147,B186,$C$6:$C$147,2017)-AVERAGEIFS($BK$6:$BK$147,$B$6:$B$147,B186,$C$6:$C$147,2014),"")</f>
        <v>0.26455026455026598</v>
      </c>
    </row>
    <row r="187" spans="2:63">
      <c r="B187" t="s">
        <v>160</v>
      </c>
      <c r="D187">
        <f t="shared" si="56"/>
        <v>0</v>
      </c>
      <c r="E187">
        <f t="shared" si="57"/>
        <v>12.5</v>
      </c>
      <c r="F187">
        <f t="shared" si="58"/>
        <v>4.1666666666666572</v>
      </c>
      <c r="G187">
        <f t="shared" si="59"/>
        <v>28.571428571428569</v>
      </c>
      <c r="H187">
        <f t="shared" si="60"/>
        <v>17.777777777777771</v>
      </c>
      <c r="I187" s="128">
        <f t="shared" si="61"/>
        <v>1.5432098765432087</v>
      </c>
      <c r="J187">
        <f t="shared" si="62"/>
        <v>32.307692307692307</v>
      </c>
      <c r="K187">
        <f t="shared" si="63"/>
        <v>50</v>
      </c>
      <c r="L187">
        <f t="shared" si="64"/>
        <v>30</v>
      </c>
      <c r="M187">
        <f t="shared" si="65"/>
        <v>13.581418581418589</v>
      </c>
      <c r="N187">
        <f t="shared" si="66"/>
        <v>-2.7065527065527064</v>
      </c>
      <c r="O187">
        <f t="shared" si="67"/>
        <v>13.888888888888879</v>
      </c>
      <c r="P187" s="128">
        <f t="shared" si="68"/>
        <v>9.7578347578347575</v>
      </c>
      <c r="Q187">
        <f t="shared" si="69"/>
        <v>20</v>
      </c>
      <c r="R187">
        <f t="shared" si="70"/>
        <v>27.272727272727266</v>
      </c>
      <c r="S187">
        <f t="shared" si="71"/>
        <v>3.4188034188034209</v>
      </c>
      <c r="T187">
        <f t="shared" si="72"/>
        <v>-2.3809523809523654</v>
      </c>
      <c r="U187">
        <f t="shared" si="73"/>
        <v>49.450549450549453</v>
      </c>
      <c r="V187">
        <f t="shared" si="74"/>
        <v>39.393939393939405</v>
      </c>
      <c r="W187">
        <f t="shared" si="75"/>
        <v>12.12121212121211</v>
      </c>
      <c r="X187">
        <f t="shared" si="76"/>
        <v>4.487179487179489</v>
      </c>
      <c r="Y187">
        <f t="shared" si="77"/>
        <v>-6.8376068376068346</v>
      </c>
      <c r="Z187">
        <f t="shared" si="78"/>
        <v>11.282051282051285</v>
      </c>
      <c r="AA187">
        <f t="shared" si="79"/>
        <v>20.979020979020966</v>
      </c>
      <c r="AB187" s="128">
        <f t="shared" si="80"/>
        <v>11.266511266511273</v>
      </c>
      <c r="AC187">
        <f t="shared" si="81"/>
        <v>29.674436674436677</v>
      </c>
      <c r="AD187">
        <f t="shared" si="82"/>
        <v>11.790468790468786</v>
      </c>
      <c r="AE187">
        <f t="shared" si="83"/>
        <v>12.820512820512818</v>
      </c>
      <c r="AF187">
        <f t="shared" si="84"/>
        <v>15.831390831390834</v>
      </c>
      <c r="AG187" s="128">
        <f t="shared" si="85"/>
        <v>2.0720020720020642</v>
      </c>
      <c r="AH187">
        <f t="shared" si="86"/>
        <v>25</v>
      </c>
      <c r="AI187">
        <f t="shared" si="87"/>
        <v>48.484848484848499</v>
      </c>
      <c r="AJ187">
        <f t="shared" si="88"/>
        <v>47.727272727272734</v>
      </c>
      <c r="AK187">
        <f t="shared" si="89"/>
        <v>46.464646464646464</v>
      </c>
      <c r="AL187" s="128">
        <f t="shared" si="90"/>
        <v>47.222222222222214</v>
      </c>
      <c r="AO187">
        <f t="shared" si="91"/>
        <v>9.3216783216783199</v>
      </c>
      <c r="AP187">
        <f t="shared" si="92"/>
        <v>9.0909090909090935</v>
      </c>
      <c r="AQ187">
        <f t="shared" si="93"/>
        <v>2.797202797202786</v>
      </c>
      <c r="AR187">
        <f t="shared" si="94"/>
        <v>-0.7692307692307736</v>
      </c>
      <c r="AS187">
        <f t="shared" si="95"/>
        <v>10.489510489510479</v>
      </c>
      <c r="AT187">
        <f t="shared" si="96"/>
        <v>25</v>
      </c>
      <c r="AU187" s="142">
        <f t="shared" si="97"/>
        <v>3.5742035742035725</v>
      </c>
      <c r="AV187" s="142">
        <f t="shared" si="98"/>
        <v>5.5944055944055862</v>
      </c>
      <c r="AW187" s="142">
        <f t="shared" si="99"/>
        <v>8.5016835016835017</v>
      </c>
      <c r="AX187" s="142">
        <f t="shared" si="100"/>
        <v>26.068376068376068</v>
      </c>
      <c r="AY187" s="142">
        <f t="shared" si="101"/>
        <v>15.213675213675216</v>
      </c>
      <c r="AZ187">
        <f t="shared" si="102"/>
        <v>33.333333333333343</v>
      </c>
      <c r="BA187">
        <f t="shared" si="103"/>
        <v>32.307692307692307</v>
      </c>
      <c r="BB187">
        <f t="shared" si="104"/>
        <v>21.367521367521377</v>
      </c>
      <c r="BC187">
        <f t="shared" si="105"/>
        <v>36.363636363636367</v>
      </c>
      <c r="BD187">
        <f t="shared" si="106"/>
        <v>25</v>
      </c>
      <c r="BE187">
        <f t="shared" si="107"/>
        <v>7.7700077700077799</v>
      </c>
      <c r="BF187">
        <f t="shared" si="108"/>
        <v>18.803418803418804</v>
      </c>
      <c r="BG187">
        <f t="shared" si="109"/>
        <v>23.543123543123542</v>
      </c>
      <c r="BH187">
        <f t="shared" si="110"/>
        <v>13.209013209013214</v>
      </c>
      <c r="BI187">
        <f t="shared" si="111"/>
        <v>0.77700077700077941</v>
      </c>
      <c r="BJ187">
        <f t="shared" si="112"/>
        <v>-0.3885003885003897</v>
      </c>
      <c r="BK187">
        <f t="shared" si="113"/>
        <v>5.8275058275058171</v>
      </c>
    </row>
    <row r="188" spans="2:63">
      <c r="B188" t="s">
        <v>161</v>
      </c>
      <c r="D188">
        <f t="shared" si="56"/>
        <v>6.4935064935064943</v>
      </c>
      <c r="E188">
        <f t="shared" si="57"/>
        <v>-3.896103896103881</v>
      </c>
      <c r="F188">
        <f t="shared" si="58"/>
        <v>-10.489510489510479</v>
      </c>
      <c r="G188">
        <f t="shared" si="59"/>
        <v>-32.857142857142861</v>
      </c>
      <c r="H188">
        <f t="shared" si="60"/>
        <v>3.2488628979857026</v>
      </c>
      <c r="I188" s="128">
        <f t="shared" si="61"/>
        <v>-12.962962962962955</v>
      </c>
      <c r="J188">
        <f t="shared" si="62"/>
        <v>1.7857142857142847</v>
      </c>
      <c r="K188">
        <f t="shared" si="63"/>
        <v>5.3846153846153868</v>
      </c>
      <c r="L188">
        <f t="shared" si="64"/>
        <v>-10.256410256410277</v>
      </c>
      <c r="M188">
        <f t="shared" si="65"/>
        <v>-0.41422862851433706</v>
      </c>
      <c r="N188">
        <f t="shared" si="66"/>
        <v>1.7543859649122737</v>
      </c>
      <c r="O188">
        <f t="shared" si="67"/>
        <v>-3.3788174139051392</v>
      </c>
      <c r="P188" s="128">
        <f t="shared" si="68"/>
        <v>-3.2894736842105203</v>
      </c>
      <c r="Q188">
        <f t="shared" si="69"/>
        <v>-30</v>
      </c>
      <c r="R188">
        <f t="shared" si="70"/>
        <v>-37.5</v>
      </c>
      <c r="S188" t="str">
        <f t="shared" si="71"/>
        <v/>
      </c>
      <c r="T188">
        <f t="shared" si="72"/>
        <v>-29.487179487179489</v>
      </c>
      <c r="U188">
        <f t="shared" si="73"/>
        <v>-58.974358974358978</v>
      </c>
      <c r="V188">
        <f t="shared" si="74"/>
        <v>-45.714285714285715</v>
      </c>
      <c r="W188">
        <f t="shared" si="75"/>
        <v>-15.906432748538016</v>
      </c>
      <c r="X188">
        <f t="shared" si="76"/>
        <v>-16.491228070175431</v>
      </c>
      <c r="Y188">
        <f t="shared" si="77"/>
        <v>-2.865497076023388</v>
      </c>
      <c r="Z188">
        <f t="shared" si="78"/>
        <v>-4.7619047619047592</v>
      </c>
      <c r="AA188">
        <f t="shared" si="79"/>
        <v>10.123456790123456</v>
      </c>
      <c r="AB188" s="128">
        <f t="shared" si="80"/>
        <v>-4.4973544973544932</v>
      </c>
      <c r="AC188">
        <f t="shared" si="81"/>
        <v>-29.450549450549456</v>
      </c>
      <c r="AD188">
        <f t="shared" si="82"/>
        <v>3.0224631940318289</v>
      </c>
      <c r="AE188">
        <f t="shared" si="83"/>
        <v>3.9181286549707579</v>
      </c>
      <c r="AF188">
        <f t="shared" si="84"/>
        <v>-22.824695180216331</v>
      </c>
      <c r="AG188" s="128">
        <f t="shared" si="85"/>
        <v>-1.6835016835016887</v>
      </c>
      <c r="AH188">
        <f t="shared" si="86"/>
        <v>-23.015873015873012</v>
      </c>
      <c r="AI188">
        <f t="shared" si="87"/>
        <v>-29.166666666666671</v>
      </c>
      <c r="AJ188">
        <f t="shared" si="88"/>
        <v>-12.121212121212125</v>
      </c>
      <c r="AK188">
        <f t="shared" si="89"/>
        <v>-20.833333333333343</v>
      </c>
      <c r="AL188" s="128">
        <f t="shared" si="90"/>
        <v>-19.69696969696971</v>
      </c>
      <c r="AO188">
        <f t="shared" si="91"/>
        <v>3.1127206127206151</v>
      </c>
      <c r="AP188">
        <f t="shared" si="92"/>
        <v>28.484848484848492</v>
      </c>
      <c r="AQ188">
        <f t="shared" si="93"/>
        <v>-7.1428571428571459</v>
      </c>
      <c r="AR188">
        <f t="shared" si="94"/>
        <v>18.269230769230774</v>
      </c>
      <c r="AS188">
        <f t="shared" si="95"/>
        <v>-32.38095238095238</v>
      </c>
      <c r="AT188">
        <f t="shared" si="96"/>
        <v>8.3333333333333428</v>
      </c>
      <c r="AU188" s="142">
        <f t="shared" si="97"/>
        <v>8.6419753086419817</v>
      </c>
      <c r="AV188" s="142">
        <f t="shared" si="98"/>
        <v>-6.4705882352941231</v>
      </c>
      <c r="AW188" s="142">
        <f t="shared" si="99"/>
        <v>-6.1794414735591232</v>
      </c>
      <c r="AX188" s="142">
        <f t="shared" si="100"/>
        <v>22.592592592592595</v>
      </c>
      <c r="AY188" s="142">
        <f t="shared" si="101"/>
        <v>-3.4722222222222285</v>
      </c>
      <c r="AZ188">
        <f t="shared" si="102"/>
        <v>-38.095238095238088</v>
      </c>
      <c r="BA188">
        <f t="shared" si="103"/>
        <v>-28.571428571428569</v>
      </c>
      <c r="BB188">
        <f t="shared" si="104"/>
        <v>-8.3333333333333357</v>
      </c>
      <c r="BC188">
        <f t="shared" si="105"/>
        <v>-44.047619047619051</v>
      </c>
      <c r="BD188">
        <f t="shared" si="106"/>
        <v>-28.205128205128212</v>
      </c>
      <c r="BE188">
        <f t="shared" si="107"/>
        <v>-30.980392156862742</v>
      </c>
      <c r="BF188">
        <f t="shared" si="108"/>
        <v>-27.160493827160494</v>
      </c>
      <c r="BG188">
        <f t="shared" si="109"/>
        <v>-8.8888888888888786</v>
      </c>
      <c r="BH188">
        <f t="shared" si="110"/>
        <v>-24.269005847953217</v>
      </c>
      <c r="BI188">
        <f t="shared" si="111"/>
        <v>-4.1467304625199404</v>
      </c>
      <c r="BJ188">
        <f t="shared" si="112"/>
        <v>-4.7315257841573555</v>
      </c>
      <c r="BK188">
        <f t="shared" si="113"/>
        <v>3.8277511961722439</v>
      </c>
    </row>
    <row r="189" spans="2:63">
      <c r="B189" t="s">
        <v>162</v>
      </c>
      <c r="D189">
        <f t="shared" si="56"/>
        <v>6.6666666666666714</v>
      </c>
      <c r="E189">
        <f t="shared" si="57"/>
        <v>33.333333333333343</v>
      </c>
      <c r="F189">
        <f t="shared" si="58"/>
        <v>7.1428571428571388</v>
      </c>
      <c r="G189">
        <f t="shared" si="59"/>
        <v>15.384615384615373</v>
      </c>
      <c r="H189">
        <f t="shared" si="60"/>
        <v>0.16025641025640169</v>
      </c>
      <c r="I189" s="128">
        <f t="shared" si="61"/>
        <v>-10.897435897435898</v>
      </c>
      <c r="J189">
        <f t="shared" si="62"/>
        <v>4.7619047619047734</v>
      </c>
      <c r="K189">
        <f t="shared" si="63"/>
        <v>34.615384615384613</v>
      </c>
      <c r="L189">
        <f t="shared" si="64"/>
        <v>18.75</v>
      </c>
      <c r="M189">
        <f t="shared" si="65"/>
        <v>-3.4922815279958144</v>
      </c>
      <c r="N189">
        <f t="shared" si="66"/>
        <v>2.8749028749028653</v>
      </c>
      <c r="O189">
        <f t="shared" si="67"/>
        <v>5.3561253561253466</v>
      </c>
      <c r="P189" s="128">
        <f t="shared" si="68"/>
        <v>18.148148148148152</v>
      </c>
      <c r="Q189">
        <f t="shared" si="69"/>
        <v>23.076923076923066</v>
      </c>
      <c r="R189">
        <f t="shared" si="70"/>
        <v>0</v>
      </c>
      <c r="S189">
        <f t="shared" si="71"/>
        <v>0</v>
      </c>
      <c r="T189">
        <f t="shared" si="72"/>
        <v>13.888888888888872</v>
      </c>
      <c r="U189">
        <f t="shared" si="73"/>
        <v>14.743589743589723</v>
      </c>
      <c r="V189">
        <f t="shared" si="74"/>
        <v>-6.0606060606060765</v>
      </c>
      <c r="W189">
        <f t="shared" si="75"/>
        <v>23.29059829059829</v>
      </c>
      <c r="X189">
        <f t="shared" si="76"/>
        <v>5.021367521367516</v>
      </c>
      <c r="Y189">
        <f t="shared" si="77"/>
        <v>4.6474358974358978</v>
      </c>
      <c r="Z189">
        <f t="shared" si="78"/>
        <v>33.8888888888889</v>
      </c>
      <c r="AA189">
        <f t="shared" si="79"/>
        <v>4.7008547008546984</v>
      </c>
      <c r="AB189" s="128">
        <f t="shared" si="80"/>
        <v>4.1880341880341803</v>
      </c>
      <c r="AC189">
        <f t="shared" si="81"/>
        <v>5.8124098124098253</v>
      </c>
      <c r="AD189">
        <f t="shared" si="82"/>
        <v>-5.2300785634118938</v>
      </c>
      <c r="AE189">
        <f t="shared" si="83"/>
        <v>0.23148148148148096</v>
      </c>
      <c r="AF189">
        <f t="shared" si="84"/>
        <v>8.1860269360269342</v>
      </c>
      <c r="AG189" s="128">
        <f t="shared" si="85"/>
        <v>10.185185185185176</v>
      </c>
      <c r="AH189">
        <f t="shared" si="86"/>
        <v>40.909090909090907</v>
      </c>
      <c r="AI189">
        <f t="shared" si="87"/>
        <v>57.575757575757564</v>
      </c>
      <c r="AJ189">
        <f t="shared" si="88"/>
        <v>55.555555555555543</v>
      </c>
      <c r="AK189">
        <f t="shared" si="89"/>
        <v>45.454545454545453</v>
      </c>
      <c r="AL189" s="128">
        <f t="shared" si="90"/>
        <v>25</v>
      </c>
      <c r="AO189">
        <f t="shared" si="91"/>
        <v>-0.5448717948717956</v>
      </c>
      <c r="AP189">
        <f t="shared" si="92"/>
        <v>-9.1346153846153868</v>
      </c>
      <c r="AQ189">
        <f t="shared" si="93"/>
        <v>4.9450549450549346</v>
      </c>
      <c r="AR189">
        <f t="shared" si="94"/>
        <v>12.179487179487182</v>
      </c>
      <c r="AS189">
        <f t="shared" si="95"/>
        <v>8.3333333333333357</v>
      </c>
      <c r="AT189">
        <f t="shared" si="96"/>
        <v>-19.047619047619051</v>
      </c>
      <c r="AU189" s="142">
        <f t="shared" si="97"/>
        <v>-3.0303030303030312</v>
      </c>
      <c r="AV189" s="142">
        <f t="shared" si="98"/>
        <v>-4.0404040404040416</v>
      </c>
      <c r="AW189" s="142">
        <f t="shared" si="99"/>
        <v>-13.355780022446694</v>
      </c>
      <c r="AX189" s="142">
        <f t="shared" si="100"/>
        <v>-3.7037037037036953</v>
      </c>
      <c r="AY189" s="142">
        <f t="shared" si="101"/>
        <v>-2.020202020202035</v>
      </c>
      <c r="AZ189">
        <f t="shared" si="102"/>
        <v>7.1428571428571388</v>
      </c>
      <c r="BA189">
        <f t="shared" si="103"/>
        <v>-1.6666666666666572</v>
      </c>
      <c r="BB189">
        <f t="shared" si="104"/>
        <v>26.363636363636367</v>
      </c>
      <c r="BC189">
        <f t="shared" si="105"/>
        <v>-2.7777777777777715</v>
      </c>
      <c r="BD189">
        <f t="shared" si="106"/>
        <v>0</v>
      </c>
      <c r="BE189">
        <f t="shared" si="107"/>
        <v>7.9012345679012341</v>
      </c>
      <c r="BF189">
        <f t="shared" si="108"/>
        <v>3.2098765432098766</v>
      </c>
      <c r="BG189">
        <f t="shared" si="109"/>
        <v>10.648148148148145</v>
      </c>
      <c r="BH189">
        <f t="shared" si="110"/>
        <v>10.984848484848477</v>
      </c>
      <c r="BI189">
        <f t="shared" si="111"/>
        <v>4.1666666666666714</v>
      </c>
      <c r="BJ189">
        <f t="shared" si="112"/>
        <v>11.574074074074062</v>
      </c>
      <c r="BK189">
        <f t="shared" si="113"/>
        <v>14.814814814814824</v>
      </c>
    </row>
    <row r="190" spans="2:63">
      <c r="B190" t="s">
        <v>163</v>
      </c>
      <c r="D190">
        <f t="shared" si="56"/>
        <v>15.384615384615387</v>
      </c>
      <c r="E190">
        <f t="shared" si="57"/>
        <v>30.769230769230774</v>
      </c>
      <c r="F190">
        <f t="shared" si="58"/>
        <v>45.45454545454546</v>
      </c>
      <c r="G190">
        <f t="shared" si="59"/>
        <v>29.761904761904759</v>
      </c>
      <c r="H190">
        <f t="shared" si="60"/>
        <v>14.75468975468976</v>
      </c>
      <c r="I190" s="128">
        <f t="shared" si="61"/>
        <v>16.137566137566132</v>
      </c>
      <c r="J190">
        <f t="shared" si="62"/>
        <v>55.194805194805198</v>
      </c>
      <c r="K190">
        <f t="shared" si="63"/>
        <v>30.76923076923077</v>
      </c>
      <c r="L190">
        <f t="shared" si="64"/>
        <v>54.945054945054935</v>
      </c>
      <c r="M190">
        <f t="shared" si="65"/>
        <v>40.146520146520153</v>
      </c>
      <c r="N190">
        <f t="shared" si="66"/>
        <v>3.4188034188034138</v>
      </c>
      <c r="O190">
        <f t="shared" si="67"/>
        <v>29.365079365079367</v>
      </c>
      <c r="P190" s="128">
        <f t="shared" si="68"/>
        <v>17.640692640692642</v>
      </c>
      <c r="Q190">
        <f t="shared" si="69"/>
        <v>72.857142857142861</v>
      </c>
      <c r="R190">
        <f t="shared" si="70"/>
        <v>40.909090909090907</v>
      </c>
      <c r="S190">
        <f t="shared" si="71"/>
        <v>69.230769230769226</v>
      </c>
      <c r="T190">
        <f t="shared" si="72"/>
        <v>76.923076923076934</v>
      </c>
      <c r="U190">
        <f t="shared" si="73"/>
        <v>46.153846153846153</v>
      </c>
      <c r="V190">
        <f t="shared" si="74"/>
        <v>23.076923076923077</v>
      </c>
      <c r="W190">
        <f t="shared" si="75"/>
        <v>19.597069597069591</v>
      </c>
      <c r="X190">
        <f t="shared" si="76"/>
        <v>16.05616605616606</v>
      </c>
      <c r="Y190">
        <f t="shared" si="77"/>
        <v>12.393162393162395</v>
      </c>
      <c r="Z190">
        <f t="shared" si="78"/>
        <v>32.098765432098766</v>
      </c>
      <c r="AA190">
        <f t="shared" si="79"/>
        <v>22.619047619047613</v>
      </c>
      <c r="AB190" s="128">
        <f t="shared" si="80"/>
        <v>24.297924297924297</v>
      </c>
      <c r="AC190">
        <f t="shared" si="81"/>
        <v>38.030303030303031</v>
      </c>
      <c r="AD190">
        <f t="shared" si="82"/>
        <v>0.92592592592592382</v>
      </c>
      <c r="AE190">
        <f t="shared" si="83"/>
        <v>0.18315018315018605</v>
      </c>
      <c r="AF190">
        <f t="shared" si="84"/>
        <v>10.04967254967255</v>
      </c>
      <c r="AG190" s="128">
        <f t="shared" si="85"/>
        <v>2.7167277167277106</v>
      </c>
      <c r="AH190">
        <f t="shared" si="86"/>
        <v>48.80952380952381</v>
      </c>
      <c r="AI190">
        <f t="shared" si="87"/>
        <v>50</v>
      </c>
      <c r="AJ190">
        <f t="shared" si="88"/>
        <v>36.363636363636367</v>
      </c>
      <c r="AK190">
        <f t="shared" si="89"/>
        <v>15.384615384615385</v>
      </c>
      <c r="AL190" s="128">
        <f t="shared" si="90"/>
        <v>64.285714285714292</v>
      </c>
      <c r="AO190">
        <f t="shared" si="91"/>
        <v>43.479853479853489</v>
      </c>
      <c r="AP190">
        <f t="shared" si="92"/>
        <v>45.512820512820511</v>
      </c>
      <c r="AQ190">
        <f t="shared" si="93"/>
        <v>23.076923076923077</v>
      </c>
      <c r="AR190">
        <f t="shared" si="94"/>
        <v>64.285714285714292</v>
      </c>
      <c r="AS190">
        <f t="shared" si="95"/>
        <v>30.952380952380963</v>
      </c>
      <c r="AT190">
        <f t="shared" si="96"/>
        <v>53.571428571428569</v>
      </c>
      <c r="AU190" s="142">
        <f t="shared" si="97"/>
        <v>11.111111111111114</v>
      </c>
      <c r="AV190" s="142">
        <f t="shared" si="98"/>
        <v>32.051282051282044</v>
      </c>
      <c r="AW190" s="142">
        <f t="shared" si="99"/>
        <v>-31.552706552706553</v>
      </c>
      <c r="AX190" s="142">
        <f t="shared" si="100"/>
        <v>-23.21937321937321</v>
      </c>
      <c r="AY190" s="142">
        <f t="shared" si="101"/>
        <v>16.239316239316246</v>
      </c>
      <c r="AZ190">
        <f t="shared" si="102"/>
        <v>33.333333333333336</v>
      </c>
      <c r="BA190">
        <f t="shared" si="103"/>
        <v>34.523809523809518</v>
      </c>
      <c r="BB190">
        <f t="shared" si="104"/>
        <v>50</v>
      </c>
      <c r="BC190">
        <f t="shared" si="105"/>
        <v>26.19047619047619</v>
      </c>
      <c r="BD190">
        <f t="shared" si="106"/>
        <v>46.103896103896105</v>
      </c>
      <c r="BE190">
        <f t="shared" si="107"/>
        <v>11.266511266511266</v>
      </c>
      <c r="BF190">
        <f t="shared" si="108"/>
        <v>9.0909090909090899</v>
      </c>
      <c r="BG190">
        <f t="shared" si="109"/>
        <v>5.8608058608058649</v>
      </c>
      <c r="BH190">
        <f t="shared" si="110"/>
        <v>13.980463980463988</v>
      </c>
      <c r="BI190">
        <f t="shared" si="111"/>
        <v>-1.0378510378510342</v>
      </c>
      <c r="BJ190">
        <f t="shared" si="112"/>
        <v>5.3724053724053817</v>
      </c>
      <c r="BK190">
        <f t="shared" si="113"/>
        <v>3.8156288156288127</v>
      </c>
    </row>
    <row r="191" spans="2:63">
      <c r="B191" t="s">
        <v>164</v>
      </c>
      <c r="D191">
        <f t="shared" si="56"/>
        <v>0</v>
      </c>
      <c r="E191">
        <f t="shared" si="57"/>
        <v>14.285714285714292</v>
      </c>
      <c r="F191">
        <f t="shared" si="58"/>
        <v>25.824175824175825</v>
      </c>
      <c r="G191">
        <f t="shared" si="59"/>
        <v>28.571428571428569</v>
      </c>
      <c r="H191">
        <f t="shared" si="60"/>
        <v>9.5238095238095184</v>
      </c>
      <c r="I191" s="128">
        <f t="shared" si="61"/>
        <v>-1.0989010989011092</v>
      </c>
      <c r="J191">
        <f t="shared" si="62"/>
        <v>91.666666666666671</v>
      </c>
      <c r="K191">
        <f t="shared" si="63"/>
        <v>56.043956043956044</v>
      </c>
      <c r="L191">
        <f t="shared" si="64"/>
        <v>25</v>
      </c>
      <c r="M191">
        <f t="shared" si="65"/>
        <v>22.244897959183675</v>
      </c>
      <c r="N191">
        <f t="shared" si="66"/>
        <v>1.1640211640211575</v>
      </c>
      <c r="O191">
        <f t="shared" si="67"/>
        <v>-2.8571428571428612</v>
      </c>
      <c r="P191" s="128">
        <f t="shared" si="68"/>
        <v>-10.714285714285715</v>
      </c>
      <c r="Q191">
        <f t="shared" si="69"/>
        <v>50</v>
      </c>
      <c r="R191">
        <f t="shared" si="70"/>
        <v>2.7777777777777715</v>
      </c>
      <c r="S191">
        <f t="shared" si="71"/>
        <v>46.153846153846153</v>
      </c>
      <c r="T191">
        <f t="shared" si="72"/>
        <v>29.370629370629374</v>
      </c>
      <c r="U191">
        <f t="shared" si="73"/>
        <v>51.92307692307692</v>
      </c>
      <c r="V191">
        <f t="shared" si="74"/>
        <v>70.833333333333343</v>
      </c>
      <c r="W191">
        <f t="shared" si="75"/>
        <v>5.9523809523809632</v>
      </c>
      <c r="X191">
        <f t="shared" si="76"/>
        <v>2.991452991452995</v>
      </c>
      <c r="Y191">
        <f t="shared" si="77"/>
        <v>2.5641025641025621</v>
      </c>
      <c r="Z191">
        <f t="shared" si="78"/>
        <v>-16.269841269841265</v>
      </c>
      <c r="AA191">
        <f t="shared" si="79"/>
        <v>-13.095238095238102</v>
      </c>
      <c r="AB191" s="128">
        <f t="shared" si="80"/>
        <v>-10.383597883597886</v>
      </c>
      <c r="AC191">
        <f t="shared" si="81"/>
        <v>11.204129204129217</v>
      </c>
      <c r="AD191">
        <f t="shared" si="82"/>
        <v>-7.344322344322336</v>
      </c>
      <c r="AE191">
        <f t="shared" si="83"/>
        <v>4.2124542124542046</v>
      </c>
      <c r="AF191">
        <f t="shared" si="84"/>
        <v>-1.2438949938949975</v>
      </c>
      <c r="AG191" s="128">
        <f t="shared" si="85"/>
        <v>-0.13227513227512588</v>
      </c>
      <c r="AH191">
        <f t="shared" si="86"/>
        <v>51.19047619047619</v>
      </c>
      <c r="AI191">
        <f t="shared" si="87"/>
        <v>7.1428571428571388</v>
      </c>
      <c r="AJ191">
        <f t="shared" si="88"/>
        <v>-0.64935064935065157</v>
      </c>
      <c r="AK191">
        <f t="shared" si="89"/>
        <v>10.897435897435891</v>
      </c>
      <c r="AL191" s="128">
        <f t="shared" si="90"/>
        <v>17.857142857142854</v>
      </c>
      <c r="AO191">
        <f t="shared" si="91"/>
        <v>25.714285714285722</v>
      </c>
      <c r="AP191">
        <f t="shared" si="92"/>
        <v>21.428571428571431</v>
      </c>
      <c r="AQ191">
        <f t="shared" si="93"/>
        <v>28.571428571428569</v>
      </c>
      <c r="AR191">
        <f t="shared" si="94"/>
        <v>32.967032967032964</v>
      </c>
      <c r="AS191">
        <f t="shared" si="95"/>
        <v>9.8901098901098905</v>
      </c>
      <c r="AT191">
        <f t="shared" si="96"/>
        <v>35.714285714285715</v>
      </c>
      <c r="AU191" s="142">
        <f t="shared" si="97"/>
        <v>-11.172161172161168</v>
      </c>
      <c r="AV191" s="142">
        <f t="shared" si="98"/>
        <v>-13.308913308913297</v>
      </c>
      <c r="AW191" s="142">
        <f t="shared" si="99"/>
        <v>3.2051282051282115</v>
      </c>
      <c r="AX191" s="142">
        <f t="shared" si="100"/>
        <v>-8.5470085470085451</v>
      </c>
      <c r="AY191" s="142">
        <f t="shared" si="101"/>
        <v>-6.8986568986569026</v>
      </c>
      <c r="AZ191">
        <f t="shared" si="102"/>
        <v>1.025641025641022</v>
      </c>
      <c r="BA191">
        <f t="shared" si="103"/>
        <v>12.587412587412601</v>
      </c>
      <c r="BB191">
        <f t="shared" si="104"/>
        <v>22.077922077922075</v>
      </c>
      <c r="BC191">
        <f t="shared" si="105"/>
        <v>11.53846153846154</v>
      </c>
      <c r="BD191">
        <f t="shared" si="106"/>
        <v>8.7912087912087742</v>
      </c>
      <c r="BE191">
        <f t="shared" si="107"/>
        <v>2.7777777777777715</v>
      </c>
      <c r="BF191">
        <f t="shared" si="108"/>
        <v>-2.1978021978022042</v>
      </c>
      <c r="BG191">
        <f t="shared" si="109"/>
        <v>-9.1269841269841265</v>
      </c>
      <c r="BH191">
        <f t="shared" si="110"/>
        <v>3.5714285714285623</v>
      </c>
      <c r="BI191">
        <f t="shared" si="111"/>
        <v>-0.39682539682539186</v>
      </c>
      <c r="BJ191">
        <f t="shared" si="112"/>
        <v>-3.5714285714285694</v>
      </c>
      <c r="BK191">
        <f t="shared" si="113"/>
        <v>3.5714285714285694</v>
      </c>
    </row>
    <row r="192" spans="2:63">
      <c r="B192" t="s">
        <v>165</v>
      </c>
      <c r="D192">
        <f t="shared" si="56"/>
        <v>6.6666666666666714</v>
      </c>
      <c r="E192">
        <f t="shared" si="57"/>
        <v>6.6666666666666714</v>
      </c>
      <c r="F192">
        <f t="shared" si="58"/>
        <v>93.333333333333329</v>
      </c>
      <c r="G192">
        <f t="shared" si="59"/>
        <v>84.615384615384613</v>
      </c>
      <c r="H192">
        <f t="shared" si="60"/>
        <v>-20.512820512820511</v>
      </c>
      <c r="I192" s="128" t="str">
        <f t="shared" si="61"/>
        <v/>
      </c>
      <c r="J192">
        <f t="shared" si="62"/>
        <v>0</v>
      </c>
      <c r="K192">
        <f t="shared" si="63"/>
        <v>-7.6923076923076925</v>
      </c>
      <c r="L192">
        <f t="shared" si="64"/>
        <v>-71.282051282051285</v>
      </c>
      <c r="M192" t="str">
        <f t="shared" si="65"/>
        <v/>
      </c>
      <c r="N192">
        <f t="shared" si="66"/>
        <v>-2.7920227920227916</v>
      </c>
      <c r="O192">
        <f t="shared" si="67"/>
        <v>-2.6780626780626804</v>
      </c>
      <c r="P192" s="128">
        <f t="shared" si="68"/>
        <v>-19.544159544159541</v>
      </c>
      <c r="Q192">
        <f t="shared" si="69"/>
        <v>85.714285714285722</v>
      </c>
      <c r="R192">
        <f t="shared" si="70"/>
        <v>-4.615384615384615</v>
      </c>
      <c r="S192">
        <f t="shared" si="71"/>
        <v>7.6923076923076925</v>
      </c>
      <c r="T192">
        <f t="shared" si="72"/>
        <v>7.6923076923076925</v>
      </c>
      <c r="U192">
        <f t="shared" si="73"/>
        <v>-11.282051282051283</v>
      </c>
      <c r="V192">
        <f t="shared" si="74"/>
        <v>0</v>
      </c>
      <c r="W192">
        <f t="shared" si="75"/>
        <v>10.883190883190885</v>
      </c>
      <c r="X192">
        <f t="shared" si="76"/>
        <v>3.1908831908831985</v>
      </c>
      <c r="Y192">
        <f t="shared" si="77"/>
        <v>4.2592592592592666</v>
      </c>
      <c r="Z192">
        <f t="shared" si="78"/>
        <v>21.082621082621074</v>
      </c>
      <c r="AA192">
        <f t="shared" si="79"/>
        <v>-11.9088319088319</v>
      </c>
      <c r="AB192" s="128">
        <f t="shared" si="80"/>
        <v>-11.111111111111111</v>
      </c>
      <c r="AC192" t="str">
        <f t="shared" si="81"/>
        <v/>
      </c>
      <c r="AD192">
        <f t="shared" si="82"/>
        <v>4.7977207977207996</v>
      </c>
      <c r="AE192">
        <f t="shared" si="83"/>
        <v>-47.179487179487182</v>
      </c>
      <c r="AF192">
        <f t="shared" si="84"/>
        <v>0.39886039886039981</v>
      </c>
      <c r="AG192" s="128">
        <f t="shared" si="85"/>
        <v>-16.92307692307692</v>
      </c>
      <c r="AH192">
        <f t="shared" si="86"/>
        <v>-5.6410256410256414</v>
      </c>
      <c r="AI192">
        <f t="shared" si="87"/>
        <v>-20</v>
      </c>
      <c r="AJ192">
        <f t="shared" si="88"/>
        <v>-15.384615384615383</v>
      </c>
      <c r="AK192">
        <f t="shared" si="89"/>
        <v>78.571428571428569</v>
      </c>
      <c r="AL192" s="128">
        <f t="shared" si="90"/>
        <v>-45.641025641025642</v>
      </c>
      <c r="AO192" t="str">
        <f t="shared" si="91"/>
        <v/>
      </c>
      <c r="AP192" t="str">
        <f t="shared" si="92"/>
        <v/>
      </c>
      <c r="AQ192" t="str">
        <f t="shared" si="93"/>
        <v/>
      </c>
      <c r="AR192" t="str">
        <f t="shared" si="94"/>
        <v/>
      </c>
      <c r="AS192" t="str">
        <f t="shared" si="95"/>
        <v/>
      </c>
      <c r="AT192" t="str">
        <f t="shared" si="96"/>
        <v/>
      </c>
      <c r="AU192" s="142">
        <f t="shared" si="97"/>
        <v>-2.564102564102555</v>
      </c>
      <c r="AV192" s="142">
        <f t="shared" si="98"/>
        <v>7.0655270655270499</v>
      </c>
      <c r="AW192" s="142">
        <f t="shared" si="99"/>
        <v>-8.0341880341880341</v>
      </c>
      <c r="AX192" s="142">
        <f t="shared" si="100"/>
        <v>10.769230769230774</v>
      </c>
      <c r="AY192" s="142">
        <f t="shared" si="101"/>
        <v>16.752136752136757</v>
      </c>
      <c r="AZ192" t="str">
        <f t="shared" si="102"/>
        <v/>
      </c>
      <c r="BA192" t="str">
        <f t="shared" si="103"/>
        <v/>
      </c>
      <c r="BB192" t="str">
        <f t="shared" si="104"/>
        <v/>
      </c>
      <c r="BC192" t="str">
        <f t="shared" si="105"/>
        <v/>
      </c>
      <c r="BD192" t="str">
        <f t="shared" si="106"/>
        <v/>
      </c>
      <c r="BE192">
        <f t="shared" si="107"/>
        <v>-9.4017094017093896</v>
      </c>
      <c r="BF192">
        <f t="shared" si="108"/>
        <v>13.732193732193736</v>
      </c>
      <c r="BG192">
        <f t="shared" si="109"/>
        <v>-0.62678062678062929</v>
      </c>
      <c r="BH192">
        <f t="shared" si="110"/>
        <v>-2.1082621082621085</v>
      </c>
      <c r="BI192">
        <f t="shared" si="111"/>
        <v>-17.207977207977208</v>
      </c>
      <c r="BJ192">
        <f t="shared" si="112"/>
        <v>-21.196581196581185</v>
      </c>
      <c r="BK192">
        <f t="shared" si="113"/>
        <v>-12.364672364672364</v>
      </c>
    </row>
    <row r="193" spans="2:63">
      <c r="B193" t="s">
        <v>166</v>
      </c>
      <c r="D193">
        <f t="shared" si="56"/>
        <v>6.25</v>
      </c>
      <c r="E193">
        <f t="shared" si="57"/>
        <v>0</v>
      </c>
      <c r="F193">
        <f t="shared" si="58"/>
        <v>25</v>
      </c>
      <c r="G193">
        <f t="shared" si="59"/>
        <v>18.75</v>
      </c>
      <c r="H193">
        <f t="shared" si="60"/>
        <v>8.1481481481481453</v>
      </c>
      <c r="I193" s="128">
        <f t="shared" si="61"/>
        <v>5.9259259259259238</v>
      </c>
      <c r="J193">
        <f t="shared" si="62"/>
        <v>6.1904761904761898</v>
      </c>
      <c r="K193">
        <f t="shared" si="63"/>
        <v>25</v>
      </c>
      <c r="L193">
        <f t="shared" si="64"/>
        <v>0</v>
      </c>
      <c r="M193">
        <f t="shared" si="65"/>
        <v>17.59678416821275</v>
      </c>
      <c r="N193">
        <f t="shared" si="66"/>
        <v>-5.8796296296296333</v>
      </c>
      <c r="O193">
        <f t="shared" si="67"/>
        <v>-7.2222222222222285</v>
      </c>
      <c r="P193" s="128">
        <f t="shared" si="68"/>
        <v>4.7222222222222214</v>
      </c>
      <c r="Q193">
        <f t="shared" si="69"/>
        <v>6.25</v>
      </c>
      <c r="R193">
        <f t="shared" si="70"/>
        <v>23.076923076923066</v>
      </c>
      <c r="S193">
        <f t="shared" si="71"/>
        <v>6.25</v>
      </c>
      <c r="T193">
        <f t="shared" si="72"/>
        <v>20</v>
      </c>
      <c r="U193">
        <f t="shared" si="73"/>
        <v>26.190476190476204</v>
      </c>
      <c r="V193">
        <f t="shared" si="74"/>
        <v>7.1428571428571388</v>
      </c>
      <c r="W193">
        <f t="shared" si="75"/>
        <v>-11.111111111111107</v>
      </c>
      <c r="X193">
        <f t="shared" si="76"/>
        <v>-2.0833333333333428</v>
      </c>
      <c r="Y193">
        <f t="shared" si="77"/>
        <v>0</v>
      </c>
      <c r="Z193">
        <f t="shared" si="78"/>
        <v>4.8148148148148167</v>
      </c>
      <c r="AA193">
        <f t="shared" si="79"/>
        <v>2.5925925925925952</v>
      </c>
      <c r="AB193" s="128">
        <f t="shared" si="80"/>
        <v>4.5833333333333286</v>
      </c>
      <c r="AC193">
        <f t="shared" si="81"/>
        <v>-10.357142857142847</v>
      </c>
      <c r="AD193">
        <f t="shared" si="82"/>
        <v>-29.251933251933245</v>
      </c>
      <c r="AE193">
        <f t="shared" si="83"/>
        <v>-24.206349206349209</v>
      </c>
      <c r="AF193">
        <f t="shared" si="84"/>
        <v>12.5</v>
      </c>
      <c r="AG193" s="128">
        <f t="shared" si="85"/>
        <v>-1.2566137566137598</v>
      </c>
      <c r="AH193">
        <f t="shared" si="86"/>
        <v>0</v>
      </c>
      <c r="AI193">
        <f t="shared" si="87"/>
        <v>38.571428571428569</v>
      </c>
      <c r="AJ193">
        <f t="shared" si="88"/>
        <v>32.967032967032964</v>
      </c>
      <c r="AK193">
        <f t="shared" si="89"/>
        <v>0</v>
      </c>
      <c r="AL193" s="128">
        <f t="shared" si="90"/>
        <v>43.75</v>
      </c>
      <c r="AO193">
        <f t="shared" si="91"/>
        <v>18.978354978355</v>
      </c>
      <c r="AP193">
        <f t="shared" si="92"/>
        <v>0</v>
      </c>
      <c r="AQ193">
        <f t="shared" si="93"/>
        <v>-0.47619047619046739</v>
      </c>
      <c r="AR193">
        <f t="shared" si="94"/>
        <v>20.129870129870127</v>
      </c>
      <c r="AS193">
        <f t="shared" si="95"/>
        <v>35.714285714285715</v>
      </c>
      <c r="AT193">
        <f t="shared" si="96"/>
        <v>39.523809523809526</v>
      </c>
      <c r="AU193" s="142">
        <f t="shared" si="97"/>
        <v>-27.464387464387464</v>
      </c>
      <c r="AV193" s="142">
        <f t="shared" si="98"/>
        <v>-23.931623931623932</v>
      </c>
      <c r="AW193" s="142">
        <f t="shared" si="99"/>
        <v>-28.774928774928782</v>
      </c>
      <c r="AX193" s="142">
        <f t="shared" si="100"/>
        <v>-35.441595441595439</v>
      </c>
      <c r="AY193" s="142">
        <f t="shared" si="101"/>
        <v>-30.647130647130645</v>
      </c>
      <c r="AZ193">
        <f t="shared" si="102"/>
        <v>-6.6666666666666572</v>
      </c>
      <c r="BA193">
        <f t="shared" si="103"/>
        <v>-13.333333333333329</v>
      </c>
      <c r="BB193">
        <f t="shared" si="104"/>
        <v>-8.5714285714285694</v>
      </c>
      <c r="BC193">
        <f t="shared" si="105"/>
        <v>-21.428571428571431</v>
      </c>
      <c r="BD193">
        <f t="shared" si="106"/>
        <v>-1.7857142857142918</v>
      </c>
      <c r="BE193">
        <f t="shared" si="107"/>
        <v>2.3809523809523796</v>
      </c>
      <c r="BF193">
        <f t="shared" si="108"/>
        <v>8.3333333333333321</v>
      </c>
      <c r="BG193">
        <f t="shared" si="109"/>
        <v>9.5238095238095326</v>
      </c>
      <c r="BH193">
        <f t="shared" si="110"/>
        <v>29.761904761904766</v>
      </c>
      <c r="BI193">
        <f t="shared" si="111"/>
        <v>-5.7539682539682531</v>
      </c>
      <c r="BJ193">
        <f t="shared" si="112"/>
        <v>-1.190476190476204</v>
      </c>
      <c r="BK193">
        <f t="shared" si="113"/>
        <v>3.1746031746031775</v>
      </c>
    </row>
    <row r="194" spans="2:63">
      <c r="B194" t="s">
        <v>167</v>
      </c>
      <c r="D194">
        <f t="shared" si="56"/>
        <v>-21.05263157894737</v>
      </c>
      <c r="E194">
        <f t="shared" si="57"/>
        <v>10.714285714285708</v>
      </c>
      <c r="F194">
        <f t="shared" si="58"/>
        <v>-10.606060606060609</v>
      </c>
      <c r="G194">
        <f t="shared" si="59"/>
        <v>15</v>
      </c>
      <c r="H194">
        <f t="shared" si="60"/>
        <v>-31.890331890331893</v>
      </c>
      <c r="I194" s="128">
        <f t="shared" si="61"/>
        <v>-26.543209876543216</v>
      </c>
      <c r="J194">
        <f t="shared" si="62"/>
        <v>-38.333333333333343</v>
      </c>
      <c r="K194">
        <f t="shared" si="63"/>
        <v>-10.606060606060609</v>
      </c>
      <c r="L194">
        <f t="shared" si="64"/>
        <v>10.902255639097746</v>
      </c>
      <c r="M194">
        <f t="shared" si="65"/>
        <v>-2.7630340673818949</v>
      </c>
      <c r="N194">
        <f t="shared" si="66"/>
        <v>-17.893217893217894</v>
      </c>
      <c r="O194">
        <f t="shared" si="67"/>
        <v>-23.050379572118707</v>
      </c>
      <c r="P194" s="128">
        <f t="shared" si="68"/>
        <v>-26.224982746721871</v>
      </c>
      <c r="Q194">
        <f t="shared" si="69"/>
        <v>-13.909774436090231</v>
      </c>
      <c r="R194">
        <f t="shared" si="70"/>
        <v>-25.714285714285708</v>
      </c>
      <c r="S194">
        <f t="shared" si="71"/>
        <v>-11.111111111111114</v>
      </c>
      <c r="T194">
        <f t="shared" si="72"/>
        <v>22.268907563025213</v>
      </c>
      <c r="U194">
        <f t="shared" si="73"/>
        <v>-5.7142857142857082</v>
      </c>
      <c r="V194">
        <f t="shared" si="74"/>
        <v>13.157894736842103</v>
      </c>
      <c r="W194">
        <f t="shared" si="75"/>
        <v>-23.148148148148138</v>
      </c>
      <c r="X194">
        <f t="shared" si="76"/>
        <v>-19.444444444444443</v>
      </c>
      <c r="Y194">
        <f t="shared" si="77"/>
        <v>-14.219576719576708</v>
      </c>
      <c r="Z194">
        <f t="shared" si="78"/>
        <v>-20.899470899470899</v>
      </c>
      <c r="AA194">
        <f t="shared" si="79"/>
        <v>-16.269841269841265</v>
      </c>
      <c r="AB194" s="128">
        <f t="shared" si="80"/>
        <v>-5.1923076923077005</v>
      </c>
      <c r="AC194">
        <f t="shared" si="81"/>
        <v>-2.9807852965747657</v>
      </c>
      <c r="AD194">
        <f t="shared" si="82"/>
        <v>-8.1883314752880025</v>
      </c>
      <c r="AE194">
        <f t="shared" si="83"/>
        <v>-15.8008658008658</v>
      </c>
      <c r="AF194">
        <f t="shared" si="84"/>
        <v>-3.8790653790653806</v>
      </c>
      <c r="AG194" s="128">
        <f t="shared" si="85"/>
        <v>-2.4013024013024022</v>
      </c>
      <c r="AH194">
        <f t="shared" si="86"/>
        <v>13.492063492063494</v>
      </c>
      <c r="AI194">
        <f t="shared" si="87"/>
        <v>-31.428571428571431</v>
      </c>
      <c r="AJ194">
        <f t="shared" si="88"/>
        <v>4.2857142857142847</v>
      </c>
      <c r="AK194">
        <f t="shared" si="89"/>
        <v>19.285714285714292</v>
      </c>
      <c r="AL194" s="128">
        <f t="shared" si="90"/>
        <v>26.19047619047619</v>
      </c>
      <c r="AO194">
        <f t="shared" si="91"/>
        <v>-3.109354413702242</v>
      </c>
      <c r="AP194">
        <f t="shared" si="92"/>
        <v>-5.7971014492753454</v>
      </c>
      <c r="AQ194">
        <f t="shared" si="93"/>
        <v>47.826086956521742</v>
      </c>
      <c r="AR194">
        <f t="shared" si="94"/>
        <v>-45.45454545454546</v>
      </c>
      <c r="AS194">
        <f t="shared" si="95"/>
        <v>6.0606060606060623</v>
      </c>
      <c r="AT194">
        <f t="shared" si="96"/>
        <v>-18.181818181818194</v>
      </c>
      <c r="AU194" s="142">
        <f t="shared" si="97"/>
        <v>8.3174603174603234</v>
      </c>
      <c r="AV194" s="142">
        <f t="shared" si="98"/>
        <v>3.0793650793650684</v>
      </c>
      <c r="AW194" s="142">
        <f t="shared" si="99"/>
        <v>-8.7301587301587347</v>
      </c>
      <c r="AX194" s="142">
        <f t="shared" si="100"/>
        <v>-16.425120772946855</v>
      </c>
      <c r="AY194" s="142">
        <f t="shared" si="101"/>
        <v>-27.183203270159801</v>
      </c>
      <c r="AZ194">
        <f t="shared" si="102"/>
        <v>2.1428571428571459</v>
      </c>
      <c r="BA194">
        <f t="shared" si="103"/>
        <v>32.857142857142861</v>
      </c>
      <c r="BB194">
        <f t="shared" si="104"/>
        <v>-10.317460317460316</v>
      </c>
      <c r="BC194">
        <f t="shared" si="105"/>
        <v>2.1428571428571459</v>
      </c>
      <c r="BD194">
        <f t="shared" si="106"/>
        <v>-41.729323308270679</v>
      </c>
      <c r="BE194">
        <f t="shared" si="107"/>
        <v>-21.428571428571438</v>
      </c>
      <c r="BF194">
        <f t="shared" si="108"/>
        <v>12.049062049062046</v>
      </c>
      <c r="BG194">
        <f t="shared" si="109"/>
        <v>-10.073260073260087</v>
      </c>
      <c r="BH194">
        <f t="shared" si="110"/>
        <v>3.9365079365079385</v>
      </c>
      <c r="BI194">
        <f t="shared" si="111"/>
        <v>-11.538461538461533</v>
      </c>
      <c r="BJ194">
        <f t="shared" si="112"/>
        <v>-9.5238095238095326</v>
      </c>
      <c r="BK194">
        <f t="shared" si="113"/>
        <v>13.858363858363859</v>
      </c>
    </row>
    <row r="195" spans="2:63">
      <c r="B195" t="s">
        <v>168</v>
      </c>
      <c r="D195">
        <f t="shared" si="56"/>
        <v>0</v>
      </c>
      <c r="E195">
        <f t="shared" si="57"/>
        <v>55.555555555555557</v>
      </c>
      <c r="F195">
        <f t="shared" si="58"/>
        <v>-23.076923076923066</v>
      </c>
      <c r="G195" t="str">
        <f t="shared" si="59"/>
        <v/>
      </c>
      <c r="H195">
        <f t="shared" si="60"/>
        <v>-8.4175084175086567E-2</v>
      </c>
      <c r="I195" s="128">
        <f t="shared" si="61"/>
        <v>42.31481481481481</v>
      </c>
      <c r="J195">
        <f t="shared" si="62"/>
        <v>47.222222222222229</v>
      </c>
      <c r="K195">
        <f t="shared" si="63"/>
        <v>8.9743589743589638</v>
      </c>
      <c r="L195">
        <f t="shared" si="64"/>
        <v>70.085470085470092</v>
      </c>
      <c r="M195">
        <f t="shared" si="65"/>
        <v>-23.598901098901095</v>
      </c>
      <c r="N195">
        <f t="shared" si="66"/>
        <v>-9.8148148148148167</v>
      </c>
      <c r="O195">
        <f t="shared" si="67"/>
        <v>-13.333333333333336</v>
      </c>
      <c r="P195" s="128">
        <f t="shared" si="68"/>
        <v>-4.7222222222222214</v>
      </c>
      <c r="Q195">
        <f t="shared" si="69"/>
        <v>25</v>
      </c>
      <c r="R195" t="str">
        <f t="shared" si="70"/>
        <v/>
      </c>
      <c r="S195">
        <f t="shared" si="71"/>
        <v>-7.6923076923076934</v>
      </c>
      <c r="T195">
        <f t="shared" si="72"/>
        <v>34.343434343434339</v>
      </c>
      <c r="U195">
        <f t="shared" si="73"/>
        <v>8.3333333333333144</v>
      </c>
      <c r="V195">
        <f t="shared" si="74"/>
        <v>18.888888888888889</v>
      </c>
      <c r="W195">
        <f t="shared" si="75"/>
        <v>-20.707070707070706</v>
      </c>
      <c r="X195">
        <f t="shared" si="76"/>
        <v>4.0404040404040344</v>
      </c>
      <c r="Y195">
        <f t="shared" si="77"/>
        <v>1.1266511266511259</v>
      </c>
      <c r="Z195">
        <f t="shared" si="78"/>
        <v>20</v>
      </c>
      <c r="AA195">
        <f t="shared" si="79"/>
        <v>-9.0598290598290561</v>
      </c>
      <c r="AB195" s="128">
        <f t="shared" si="80"/>
        <v>23.456790123456788</v>
      </c>
      <c r="AC195">
        <f t="shared" si="81"/>
        <v>6.1818181818181728</v>
      </c>
      <c r="AD195">
        <f t="shared" si="82"/>
        <v>-11.941638608305283</v>
      </c>
      <c r="AE195">
        <f t="shared" si="83"/>
        <v>22.571872571872571</v>
      </c>
      <c r="AF195">
        <f t="shared" si="84"/>
        <v>4.9982193732193707</v>
      </c>
      <c r="AG195" s="128">
        <f t="shared" si="85"/>
        <v>4.7863247863247977</v>
      </c>
      <c r="AH195">
        <f t="shared" si="86"/>
        <v>43.636363636363633</v>
      </c>
      <c r="AI195">
        <f t="shared" si="87"/>
        <v>-40</v>
      </c>
      <c r="AJ195">
        <f t="shared" si="88"/>
        <v>36.53846153846154</v>
      </c>
      <c r="AK195">
        <f t="shared" si="89"/>
        <v>4.1666666666666572</v>
      </c>
      <c r="AL195" s="128">
        <f t="shared" si="90"/>
        <v>-15.384615384615387</v>
      </c>
      <c r="AO195">
        <f t="shared" si="91"/>
        <v>-22.884615384615387</v>
      </c>
      <c r="AP195">
        <f t="shared" si="92"/>
        <v>0</v>
      </c>
      <c r="AQ195">
        <f t="shared" si="93"/>
        <v>-33.333333333333343</v>
      </c>
      <c r="AR195">
        <f t="shared" si="94"/>
        <v>-49.038461538461533</v>
      </c>
      <c r="AS195">
        <f t="shared" si="95"/>
        <v>-15.384615384615387</v>
      </c>
      <c r="AT195">
        <f t="shared" si="96"/>
        <v>-16.666666666666657</v>
      </c>
      <c r="AU195" s="142">
        <f t="shared" si="97"/>
        <v>-11.111111111111114</v>
      </c>
      <c r="AV195" s="142">
        <f t="shared" si="98"/>
        <v>-15.18518518518519</v>
      </c>
      <c r="AW195" s="142">
        <f t="shared" si="99"/>
        <v>-22.020202020202007</v>
      </c>
      <c r="AX195" s="142">
        <f t="shared" si="100"/>
        <v>-5.8361391694725029</v>
      </c>
      <c r="AY195" s="142">
        <f t="shared" si="101"/>
        <v>-5.5555555555555571</v>
      </c>
      <c r="AZ195">
        <f t="shared" si="102"/>
        <v>0</v>
      </c>
      <c r="BA195">
        <f t="shared" si="103"/>
        <v>20</v>
      </c>
      <c r="BB195">
        <f t="shared" si="104"/>
        <v>20.909090909090907</v>
      </c>
      <c r="BC195">
        <f t="shared" si="105"/>
        <v>-10</v>
      </c>
      <c r="BD195">
        <f t="shared" si="106"/>
        <v>0</v>
      </c>
      <c r="BE195">
        <f t="shared" si="107"/>
        <v>-0.8333333333333357</v>
      </c>
      <c r="BF195">
        <f t="shared" si="108"/>
        <v>6.2962962962962923</v>
      </c>
      <c r="BG195">
        <f t="shared" si="109"/>
        <v>3.4188034188034138</v>
      </c>
      <c r="BH195">
        <f t="shared" si="110"/>
        <v>11.111111111111114</v>
      </c>
      <c r="BI195">
        <f t="shared" si="111"/>
        <v>-3.5897435897436054</v>
      </c>
      <c r="BJ195">
        <f t="shared" si="112"/>
        <v>6.0683760683760681</v>
      </c>
      <c r="BK195">
        <f t="shared" si="113"/>
        <v>11.880341880341888</v>
      </c>
    </row>
    <row r="196" spans="2:63">
      <c r="B196" t="s">
        <v>169</v>
      </c>
      <c r="D196">
        <f t="shared" si="56"/>
        <v>9.0909090909090935</v>
      </c>
      <c r="E196">
        <f t="shared" si="57"/>
        <v>80</v>
      </c>
      <c r="F196">
        <f t="shared" si="58"/>
        <v>9.0909090909090935</v>
      </c>
      <c r="G196">
        <f t="shared" si="59"/>
        <v>63.63636363636364</v>
      </c>
      <c r="H196">
        <f t="shared" si="60"/>
        <v>9.5238095238095113</v>
      </c>
      <c r="I196" s="128">
        <f t="shared" si="61"/>
        <v>0.64935064935064446</v>
      </c>
      <c r="J196">
        <f t="shared" si="62"/>
        <v>70</v>
      </c>
      <c r="K196">
        <f t="shared" si="63"/>
        <v>-1.5151515151515156</v>
      </c>
      <c r="L196">
        <f t="shared" si="64"/>
        <v>40</v>
      </c>
      <c r="M196">
        <f t="shared" si="65"/>
        <v>48.549783549783541</v>
      </c>
      <c r="N196">
        <f t="shared" si="66"/>
        <v>3.4188034188034138</v>
      </c>
      <c r="O196">
        <f t="shared" si="67"/>
        <v>13.675213675213676</v>
      </c>
      <c r="P196" s="128">
        <f t="shared" si="68"/>
        <v>14.03133903133903</v>
      </c>
      <c r="Q196">
        <f t="shared" si="69"/>
        <v>9.84848484848483</v>
      </c>
      <c r="R196">
        <f t="shared" si="70"/>
        <v>63.63636363636364</v>
      </c>
      <c r="S196">
        <f t="shared" si="71"/>
        <v>0</v>
      </c>
      <c r="T196">
        <f t="shared" si="72"/>
        <v>18.18181818181818</v>
      </c>
      <c r="U196">
        <f t="shared" si="73"/>
        <v>45.454545454545446</v>
      </c>
      <c r="V196">
        <f t="shared" si="74"/>
        <v>50.909090909090907</v>
      </c>
      <c r="W196">
        <f t="shared" si="75"/>
        <v>7.6719576719576636</v>
      </c>
      <c r="X196">
        <f t="shared" si="76"/>
        <v>8.3333333333333357</v>
      </c>
      <c r="Y196">
        <f t="shared" si="77"/>
        <v>17.328042328042329</v>
      </c>
      <c r="Z196">
        <f t="shared" si="78"/>
        <v>-23.280423280423292</v>
      </c>
      <c r="AA196">
        <f t="shared" si="79"/>
        <v>-5.0505050505050448</v>
      </c>
      <c r="AB196" s="128">
        <f t="shared" si="80"/>
        <v>28.499278499278503</v>
      </c>
      <c r="AC196">
        <f t="shared" si="81"/>
        <v>-11.090909090909093</v>
      </c>
      <c r="AD196">
        <f t="shared" si="82"/>
        <v>-6.0870610870610733</v>
      </c>
      <c r="AE196">
        <f t="shared" si="83"/>
        <v>5.9052059052059036</v>
      </c>
      <c r="AF196">
        <f t="shared" si="84"/>
        <v>12.142255892255889</v>
      </c>
      <c r="AG196" s="128">
        <f t="shared" si="85"/>
        <v>10.670194003527328</v>
      </c>
      <c r="AH196">
        <f t="shared" si="86"/>
        <v>41.666666666666657</v>
      </c>
      <c r="AI196">
        <f t="shared" si="87"/>
        <v>9.0909090909090917</v>
      </c>
      <c r="AJ196">
        <f t="shared" si="88"/>
        <v>28.030303030303035</v>
      </c>
      <c r="AK196">
        <f t="shared" si="89"/>
        <v>41.666666666666671</v>
      </c>
      <c r="AL196" s="128">
        <f t="shared" si="90"/>
        <v>55.303030303030297</v>
      </c>
      <c r="AO196">
        <f t="shared" si="91"/>
        <v>48.787878787878775</v>
      </c>
      <c r="AP196">
        <f t="shared" si="92"/>
        <v>66.666666666666657</v>
      </c>
      <c r="AQ196">
        <f t="shared" si="93"/>
        <v>27.27272727272727</v>
      </c>
      <c r="AR196">
        <f t="shared" si="94"/>
        <v>45.454545454545453</v>
      </c>
      <c r="AS196">
        <f t="shared" si="95"/>
        <v>49.999999999999993</v>
      </c>
      <c r="AT196">
        <f t="shared" si="96"/>
        <v>54.54545454545454</v>
      </c>
      <c r="AU196" s="142">
        <f t="shared" si="97"/>
        <v>-0.66137566137566495</v>
      </c>
      <c r="AV196" s="142">
        <f t="shared" si="98"/>
        <v>-1.9841269841269806</v>
      </c>
      <c r="AW196" s="142">
        <f t="shared" si="99"/>
        <v>-10.750360750360741</v>
      </c>
      <c r="AX196" s="142">
        <f t="shared" si="100"/>
        <v>-10.185185185185176</v>
      </c>
      <c r="AY196" s="142">
        <f t="shared" si="101"/>
        <v>-6.8542568542568461</v>
      </c>
      <c r="AZ196">
        <f t="shared" si="102"/>
        <v>-1.8181818181818272</v>
      </c>
      <c r="BA196">
        <f t="shared" si="103"/>
        <v>-11.818181818181827</v>
      </c>
      <c r="BB196">
        <f t="shared" si="104"/>
        <v>-21.818181818181827</v>
      </c>
      <c r="BC196">
        <f t="shared" si="105"/>
        <v>-9.0909090909090793</v>
      </c>
      <c r="BD196">
        <f t="shared" si="106"/>
        <v>-10.909090909090907</v>
      </c>
      <c r="BE196">
        <f t="shared" si="107"/>
        <v>-8.8624338624338641</v>
      </c>
      <c r="BF196">
        <f t="shared" si="108"/>
        <v>5.0505050505050519</v>
      </c>
      <c r="BG196">
        <f t="shared" si="109"/>
        <v>18.915343915343918</v>
      </c>
      <c r="BH196">
        <f t="shared" si="110"/>
        <v>33.465608465608462</v>
      </c>
      <c r="BI196">
        <f t="shared" si="111"/>
        <v>8.3333333333333428</v>
      </c>
      <c r="BJ196">
        <f t="shared" si="112"/>
        <v>7.2751322751322789</v>
      </c>
      <c r="BK196">
        <f t="shared" si="113"/>
        <v>16.402116402116405</v>
      </c>
    </row>
    <row r="197" spans="2:63">
      <c r="B197" t="s">
        <v>170</v>
      </c>
      <c r="D197" t="str">
        <f t="shared" si="56"/>
        <v/>
      </c>
      <c r="E197">
        <f t="shared" si="57"/>
        <v>2.3809523809523654</v>
      </c>
      <c r="F197">
        <f t="shared" si="58"/>
        <v>24.285714285714292</v>
      </c>
      <c r="G197" t="str">
        <f t="shared" si="59"/>
        <v/>
      </c>
      <c r="H197">
        <f t="shared" si="60"/>
        <v>6.7460317460317398</v>
      </c>
      <c r="I197" s="128">
        <f t="shared" si="61"/>
        <v>-12.222222222222214</v>
      </c>
      <c r="J197">
        <f t="shared" si="62"/>
        <v>-19.047619047619044</v>
      </c>
      <c r="K197" t="str">
        <f t="shared" si="63"/>
        <v/>
      </c>
      <c r="L197" t="str">
        <f t="shared" si="64"/>
        <v/>
      </c>
      <c r="M197">
        <f t="shared" si="65"/>
        <v>37.663003663003671</v>
      </c>
      <c r="N197">
        <f t="shared" si="66"/>
        <v>-6.1279461279461316</v>
      </c>
      <c r="O197">
        <f t="shared" si="67"/>
        <v>-0.60606060606059486</v>
      </c>
      <c r="P197" s="128">
        <f t="shared" si="68"/>
        <v>-3.5690235690235568</v>
      </c>
      <c r="Q197" t="str">
        <f t="shared" si="69"/>
        <v/>
      </c>
      <c r="R197" t="str">
        <f t="shared" si="70"/>
        <v/>
      </c>
      <c r="S197" t="str">
        <f t="shared" si="71"/>
        <v/>
      </c>
      <c r="T197" t="str">
        <f t="shared" si="72"/>
        <v/>
      </c>
      <c r="U197" t="str">
        <f t="shared" si="73"/>
        <v/>
      </c>
      <c r="V197">
        <f t="shared" si="74"/>
        <v>33.846153846153847</v>
      </c>
      <c r="W197">
        <f t="shared" si="75"/>
        <v>1.9528619528619586</v>
      </c>
      <c r="X197">
        <f t="shared" si="76"/>
        <v>22.222222222222229</v>
      </c>
      <c r="Y197">
        <f t="shared" si="77"/>
        <v>2.8282828282828234</v>
      </c>
      <c r="Z197">
        <f t="shared" si="78"/>
        <v>19.663299663299675</v>
      </c>
      <c r="AA197">
        <f t="shared" si="79"/>
        <v>2.1548821548821593</v>
      </c>
      <c r="AB197" s="128">
        <f t="shared" si="80"/>
        <v>-5.1948051948051912</v>
      </c>
      <c r="AC197">
        <f t="shared" si="81"/>
        <v>30.285714285714292</v>
      </c>
      <c r="AD197">
        <f t="shared" si="82"/>
        <v>23.80952380952381</v>
      </c>
      <c r="AE197">
        <f t="shared" si="83"/>
        <v>2.1645021645021671</v>
      </c>
      <c r="AF197">
        <f t="shared" si="84"/>
        <v>6.3299663299663251</v>
      </c>
      <c r="AG197" s="128">
        <f t="shared" si="85"/>
        <v>-3.5016835016835017</v>
      </c>
      <c r="AH197">
        <f t="shared" si="86"/>
        <v>29.523809523809533</v>
      </c>
      <c r="AI197">
        <f t="shared" si="87"/>
        <v>7.142857142857153</v>
      </c>
      <c r="AJ197">
        <f t="shared" si="88"/>
        <v>18.461538461538467</v>
      </c>
      <c r="AK197">
        <f t="shared" si="89"/>
        <v>58.095238095238102</v>
      </c>
      <c r="AL197" s="128">
        <f t="shared" si="90"/>
        <v>37.142857142857146</v>
      </c>
      <c r="AO197">
        <f t="shared" si="91"/>
        <v>42.901098901098905</v>
      </c>
      <c r="AP197" t="str">
        <f t="shared" si="92"/>
        <v/>
      </c>
      <c r="AQ197" t="str">
        <f t="shared" si="93"/>
        <v/>
      </c>
      <c r="AR197">
        <f t="shared" si="94"/>
        <v>38.461538461538467</v>
      </c>
      <c r="AS197">
        <f t="shared" si="95"/>
        <v>38.461538461538467</v>
      </c>
      <c r="AT197">
        <f t="shared" si="96"/>
        <v>29.523809523809533</v>
      </c>
      <c r="AU197" s="142">
        <f t="shared" si="97"/>
        <v>7.7777777777777857</v>
      </c>
      <c r="AV197" s="142">
        <f t="shared" si="98"/>
        <v>27.61904761904762</v>
      </c>
      <c r="AW197" s="142">
        <f t="shared" si="99"/>
        <v>29.047619047619051</v>
      </c>
      <c r="AX197" s="142">
        <f t="shared" si="100"/>
        <v>17.936507936507951</v>
      </c>
      <c r="AY197" s="142">
        <f t="shared" si="101"/>
        <v>36.666666666666657</v>
      </c>
      <c r="AZ197">
        <f t="shared" si="102"/>
        <v>40</v>
      </c>
      <c r="BA197">
        <f t="shared" si="103"/>
        <v>32.857142857142861</v>
      </c>
      <c r="BB197">
        <f t="shared" si="104"/>
        <v>25.714285714285708</v>
      </c>
      <c r="BC197">
        <f t="shared" si="105"/>
        <v>32.857142857142861</v>
      </c>
      <c r="BD197">
        <f t="shared" si="106"/>
        <v>20</v>
      </c>
      <c r="BE197">
        <f t="shared" si="107"/>
        <v>10.707070707070699</v>
      </c>
      <c r="BF197">
        <f t="shared" si="108"/>
        <v>16.767676767676761</v>
      </c>
      <c r="BG197">
        <f t="shared" si="109"/>
        <v>-1.8855218855218894</v>
      </c>
      <c r="BH197">
        <f t="shared" si="110"/>
        <v>-0.26936026936026636</v>
      </c>
      <c r="BI197">
        <f t="shared" si="111"/>
        <v>-5.9259259259259238</v>
      </c>
      <c r="BJ197">
        <f t="shared" si="112"/>
        <v>-7.0033670033670035</v>
      </c>
      <c r="BK197">
        <f t="shared" si="113"/>
        <v>2.4242424242424363</v>
      </c>
    </row>
    <row r="198" spans="2:63">
      <c r="B198" t="s">
        <v>171</v>
      </c>
      <c r="D198">
        <f t="shared" si="56"/>
        <v>8.3333333333333428</v>
      </c>
      <c r="E198">
        <f t="shared" si="57"/>
        <v>33.333333333333343</v>
      </c>
      <c r="F198">
        <f t="shared" si="58"/>
        <v>40</v>
      </c>
      <c r="G198">
        <f t="shared" si="59"/>
        <v>94.444444444444443</v>
      </c>
      <c r="H198">
        <f t="shared" si="60"/>
        <v>-4.6296296296296333</v>
      </c>
      <c r="I198" s="128">
        <f t="shared" si="61"/>
        <v>14.506172839506171</v>
      </c>
      <c r="J198">
        <f t="shared" si="62"/>
        <v>45.45454545454546</v>
      </c>
      <c r="K198">
        <f t="shared" si="63"/>
        <v>30</v>
      </c>
      <c r="L198">
        <f t="shared" si="64"/>
        <v>44.444444444444443</v>
      </c>
      <c r="M198">
        <f t="shared" si="65"/>
        <v>39.163059163059167</v>
      </c>
      <c r="N198">
        <f t="shared" si="66"/>
        <v>16.666666666666657</v>
      </c>
      <c r="O198">
        <f t="shared" si="67"/>
        <v>14.814814814814802</v>
      </c>
      <c r="P198" s="128">
        <f t="shared" si="68"/>
        <v>23.765432098765437</v>
      </c>
      <c r="Q198">
        <f t="shared" si="69"/>
        <v>18.181818181818173</v>
      </c>
      <c r="R198">
        <f t="shared" si="70"/>
        <v>60</v>
      </c>
      <c r="S198">
        <f t="shared" si="71"/>
        <v>16.666666666666657</v>
      </c>
      <c r="T198">
        <f t="shared" si="72"/>
        <v>49.019607843137251</v>
      </c>
      <c r="U198">
        <f t="shared" si="73"/>
        <v>80</v>
      </c>
      <c r="V198">
        <f t="shared" si="74"/>
        <v>77.124183006535944</v>
      </c>
      <c r="W198">
        <f t="shared" si="75"/>
        <v>16.049382716049379</v>
      </c>
      <c r="X198">
        <f t="shared" si="76"/>
        <v>0.61728395061728492</v>
      </c>
      <c r="Y198">
        <f t="shared" si="77"/>
        <v>14.651416122004356</v>
      </c>
      <c r="Z198">
        <f t="shared" si="78"/>
        <v>23.765432098765423</v>
      </c>
      <c r="AA198">
        <f t="shared" si="79"/>
        <v>4.0123456790123413</v>
      </c>
      <c r="AB198" s="128">
        <f t="shared" si="80"/>
        <v>11.728395061728392</v>
      </c>
      <c r="AC198">
        <f t="shared" si="81"/>
        <v>15.595959595959613</v>
      </c>
      <c r="AD198">
        <f t="shared" si="82"/>
        <v>27.167755991285411</v>
      </c>
      <c r="AE198">
        <f t="shared" si="83"/>
        <v>-5.2469135802469182</v>
      </c>
      <c r="AF198">
        <f t="shared" si="84"/>
        <v>11.882716049382715</v>
      </c>
      <c r="AG198" s="128">
        <f t="shared" si="85"/>
        <v>14.197530864197546</v>
      </c>
      <c r="AH198">
        <f t="shared" si="86"/>
        <v>20</v>
      </c>
      <c r="AI198">
        <f t="shared" si="87"/>
        <v>30.30303030303029</v>
      </c>
      <c r="AJ198">
        <f t="shared" si="88"/>
        <v>60.588235294117652</v>
      </c>
      <c r="AK198">
        <f t="shared" si="89"/>
        <v>74.603174603174608</v>
      </c>
      <c r="AL198" s="128">
        <f t="shared" si="90"/>
        <v>22.222222222222229</v>
      </c>
      <c r="AO198">
        <f t="shared" si="91"/>
        <v>36.565656565656568</v>
      </c>
      <c r="AP198">
        <f t="shared" si="92"/>
        <v>36.363636363636367</v>
      </c>
      <c r="AQ198">
        <f t="shared" si="93"/>
        <v>39.898989898989903</v>
      </c>
      <c r="AR198">
        <f t="shared" si="94"/>
        <v>12.121212121212118</v>
      </c>
      <c r="AS198">
        <f t="shared" si="95"/>
        <v>48.98989898989899</v>
      </c>
      <c r="AT198">
        <f t="shared" si="96"/>
        <v>45.45454545454546</v>
      </c>
      <c r="AU198" s="142">
        <f t="shared" si="97"/>
        <v>30.228758169934643</v>
      </c>
      <c r="AV198" s="142">
        <f t="shared" si="98"/>
        <v>28.050108932461875</v>
      </c>
      <c r="AW198" s="142">
        <f t="shared" si="99"/>
        <v>25.435729847494564</v>
      </c>
      <c r="AX198" s="142">
        <f t="shared" si="100"/>
        <v>23.366013071895438</v>
      </c>
      <c r="AY198" s="142">
        <f t="shared" si="101"/>
        <v>28.75816993464052</v>
      </c>
      <c r="AZ198">
        <f t="shared" si="102"/>
        <v>21.717171717171709</v>
      </c>
      <c r="BA198">
        <f t="shared" si="103"/>
        <v>21.717171717171709</v>
      </c>
      <c r="BB198">
        <f t="shared" si="104"/>
        <v>17.676767676767675</v>
      </c>
      <c r="BC198">
        <f t="shared" si="105"/>
        <v>3.5353535353535364</v>
      </c>
      <c r="BD198">
        <f t="shared" si="106"/>
        <v>13.333333333333343</v>
      </c>
      <c r="BE198">
        <f t="shared" si="107"/>
        <v>1.2345679012345627</v>
      </c>
      <c r="BF198">
        <f t="shared" si="108"/>
        <v>8.3333333333333357</v>
      </c>
      <c r="BG198">
        <f t="shared" si="109"/>
        <v>18.827160493827151</v>
      </c>
      <c r="BH198">
        <f t="shared" si="110"/>
        <v>19.135802469135804</v>
      </c>
      <c r="BI198">
        <f t="shared" si="111"/>
        <v>12.962962962962962</v>
      </c>
      <c r="BJ198">
        <f t="shared" si="112"/>
        <v>11.41975308641976</v>
      </c>
      <c r="BK198">
        <f t="shared" si="113"/>
        <v>18.209876543209887</v>
      </c>
    </row>
    <row r="199" spans="2:63">
      <c r="B199" t="s">
        <v>172</v>
      </c>
      <c r="D199">
        <f t="shared" si="56"/>
        <v>-9.0909090909090935</v>
      </c>
      <c r="E199">
        <f t="shared" si="57"/>
        <v>3.4090909090909065</v>
      </c>
      <c r="F199">
        <f t="shared" si="58"/>
        <v>78.409090909090907</v>
      </c>
      <c r="G199">
        <f t="shared" si="59"/>
        <v>67.5</v>
      </c>
      <c r="H199">
        <f t="shared" si="60"/>
        <v>0.22446689113355944</v>
      </c>
      <c r="I199" s="128">
        <f t="shared" si="61"/>
        <v>17.272727272727266</v>
      </c>
      <c r="J199">
        <f t="shared" si="62"/>
        <v>37.777777777777786</v>
      </c>
      <c r="K199">
        <f t="shared" si="63"/>
        <v>55.555555555555557</v>
      </c>
      <c r="L199">
        <f t="shared" si="64"/>
        <v>12.5</v>
      </c>
      <c r="M199">
        <f t="shared" si="65"/>
        <v>4.3636363636363598</v>
      </c>
      <c r="N199">
        <f t="shared" si="66"/>
        <v>14.545454545454554</v>
      </c>
      <c r="O199">
        <f t="shared" si="67"/>
        <v>-17.37373737373737</v>
      </c>
      <c r="P199" s="128">
        <f t="shared" si="68"/>
        <v>0.37878787878788955</v>
      </c>
      <c r="Q199">
        <f t="shared" si="69"/>
        <v>-8.3333333333333428</v>
      </c>
      <c r="R199">
        <f t="shared" si="70"/>
        <v>41.269841269841265</v>
      </c>
      <c r="S199">
        <f t="shared" si="71"/>
        <v>0</v>
      </c>
      <c r="T199">
        <f t="shared" si="72"/>
        <v>24.444444444444443</v>
      </c>
      <c r="U199">
        <f t="shared" si="73"/>
        <v>13.131313131313121</v>
      </c>
      <c r="V199">
        <f t="shared" si="74"/>
        <v>78.888888888888886</v>
      </c>
      <c r="W199">
        <f t="shared" si="75"/>
        <v>5.3872053872053982</v>
      </c>
      <c r="X199">
        <f t="shared" si="76"/>
        <v>-6.0606060606060623</v>
      </c>
      <c r="Y199">
        <f t="shared" si="77"/>
        <v>-6.0606060606060765</v>
      </c>
      <c r="Z199">
        <f t="shared" si="78"/>
        <v>-11.616161616161605</v>
      </c>
      <c r="AA199">
        <f t="shared" si="79"/>
        <v>6.5656565656565675</v>
      </c>
      <c r="AB199" s="128">
        <f t="shared" si="80"/>
        <v>20.277777777777779</v>
      </c>
      <c r="AC199">
        <f t="shared" si="81"/>
        <v>5.792929292929287</v>
      </c>
      <c r="AD199">
        <f t="shared" si="82"/>
        <v>-23.948212281545601</v>
      </c>
      <c r="AE199">
        <f t="shared" si="83"/>
        <v>-19.865319865319876</v>
      </c>
      <c r="AF199">
        <f t="shared" si="84"/>
        <v>4.3602693602693492</v>
      </c>
      <c r="AG199" s="128">
        <f t="shared" si="85"/>
        <v>-9.6015712682379331</v>
      </c>
      <c r="AH199">
        <f t="shared" si="86"/>
        <v>9.0909090909090793</v>
      </c>
      <c r="AI199">
        <f t="shared" si="87"/>
        <v>62.337662337662337</v>
      </c>
      <c r="AJ199">
        <f t="shared" si="88"/>
        <v>38.961038961038952</v>
      </c>
      <c r="AK199">
        <f t="shared" si="89"/>
        <v>69.318181818181813</v>
      </c>
      <c r="AL199" s="128">
        <f t="shared" si="90"/>
        <v>-2.7272727272727337</v>
      </c>
      <c r="AO199">
        <f t="shared" si="91"/>
        <v>8.3636363636363598</v>
      </c>
      <c r="AP199">
        <f t="shared" si="92"/>
        <v>10</v>
      </c>
      <c r="AQ199">
        <f t="shared" si="93"/>
        <v>-10</v>
      </c>
      <c r="AR199">
        <f t="shared" si="94"/>
        <v>-8.1818181818181728</v>
      </c>
      <c r="AS199">
        <f t="shared" si="95"/>
        <v>40</v>
      </c>
      <c r="AT199">
        <f t="shared" si="96"/>
        <v>10</v>
      </c>
      <c r="AU199" s="142">
        <f t="shared" si="97"/>
        <v>-17.508417508417516</v>
      </c>
      <c r="AV199" s="142">
        <f t="shared" si="98"/>
        <v>-23.989898989898983</v>
      </c>
      <c r="AW199" s="142">
        <f t="shared" si="99"/>
        <v>-43.290043290043286</v>
      </c>
      <c r="AX199" s="142">
        <f t="shared" si="100"/>
        <v>-3.7518037518037488</v>
      </c>
      <c r="AY199" s="142">
        <f t="shared" si="101"/>
        <v>-31.200897867564528</v>
      </c>
      <c r="AZ199">
        <f t="shared" si="102"/>
        <v>13.131313131313121</v>
      </c>
      <c r="BA199">
        <f t="shared" si="103"/>
        <v>45.555555555555557</v>
      </c>
      <c r="BB199">
        <f t="shared" si="104"/>
        <v>-8.8888888888888857</v>
      </c>
      <c r="BC199">
        <f t="shared" si="105"/>
        <v>-20.833333333333343</v>
      </c>
      <c r="BD199">
        <f t="shared" si="106"/>
        <v>0</v>
      </c>
      <c r="BE199">
        <f t="shared" si="107"/>
        <v>3.8720538720538684</v>
      </c>
      <c r="BF199">
        <f t="shared" si="108"/>
        <v>15.235690235690235</v>
      </c>
      <c r="BG199">
        <f t="shared" si="109"/>
        <v>-7.8282828282828376</v>
      </c>
      <c r="BH199">
        <f t="shared" si="110"/>
        <v>6.1616161616161644</v>
      </c>
      <c r="BI199">
        <f t="shared" si="111"/>
        <v>-8.5185185185185048</v>
      </c>
      <c r="BJ199">
        <f t="shared" si="112"/>
        <v>-12.62626262626263</v>
      </c>
      <c r="BK199">
        <f t="shared" si="113"/>
        <v>-7.6599326599326503</v>
      </c>
    </row>
    <row r="200" spans="2:63">
      <c r="B200" t="s">
        <v>173</v>
      </c>
      <c r="D200">
        <f t="shared" si="56"/>
        <v>0</v>
      </c>
      <c r="E200">
        <f t="shared" si="57"/>
        <v>8.3333333333333428</v>
      </c>
      <c r="F200">
        <f t="shared" si="58"/>
        <v>9.0909090909090935</v>
      </c>
      <c r="G200">
        <f t="shared" si="59"/>
        <v>41.666666666666664</v>
      </c>
      <c r="H200">
        <f t="shared" si="60"/>
        <v>5.7387057387057325</v>
      </c>
      <c r="I200" s="128">
        <f t="shared" si="61"/>
        <v>-14.285714285714306</v>
      </c>
      <c r="J200">
        <f t="shared" si="62"/>
        <v>14.743589743589723</v>
      </c>
      <c r="K200">
        <f t="shared" si="63"/>
        <v>23.076923076923066</v>
      </c>
      <c r="L200">
        <f t="shared" si="64"/>
        <v>30.769230769230774</v>
      </c>
      <c r="M200">
        <f t="shared" si="65"/>
        <v>31.248751248751248</v>
      </c>
      <c r="N200">
        <f t="shared" si="66"/>
        <v>3.4188034188034138</v>
      </c>
      <c r="O200">
        <f t="shared" si="67"/>
        <v>10.500610500610499</v>
      </c>
      <c r="P200" s="128">
        <f t="shared" si="68"/>
        <v>5.1892551892551921</v>
      </c>
      <c r="Q200">
        <f t="shared" si="69"/>
        <v>25</v>
      </c>
      <c r="R200">
        <f t="shared" si="70"/>
        <v>15.384615384615373</v>
      </c>
      <c r="S200">
        <f t="shared" si="71"/>
        <v>23.076923076923066</v>
      </c>
      <c r="T200">
        <f t="shared" si="72"/>
        <v>21.428571428571431</v>
      </c>
      <c r="U200">
        <f t="shared" si="73"/>
        <v>38.46153846153846</v>
      </c>
      <c r="V200">
        <f t="shared" si="74"/>
        <v>27.922077922077925</v>
      </c>
      <c r="W200">
        <f t="shared" si="75"/>
        <v>3.1746031746031775</v>
      </c>
      <c r="X200">
        <f t="shared" si="76"/>
        <v>0</v>
      </c>
      <c r="Y200">
        <f t="shared" si="77"/>
        <v>7.142857142857153</v>
      </c>
      <c r="Z200">
        <f t="shared" si="78"/>
        <v>13.63636363636364</v>
      </c>
      <c r="AA200">
        <f t="shared" si="79"/>
        <v>-6.349206349206348</v>
      </c>
      <c r="AB200" s="128">
        <f t="shared" si="80"/>
        <v>1.5873015873015888</v>
      </c>
      <c r="AC200">
        <f t="shared" si="81"/>
        <v>6.3919413919414012</v>
      </c>
      <c r="AD200">
        <f t="shared" si="82"/>
        <v>-10.801790801790801</v>
      </c>
      <c r="AE200">
        <f t="shared" si="83"/>
        <v>-6.3492063492063409</v>
      </c>
      <c r="AF200">
        <f t="shared" si="84"/>
        <v>11.507936507936506</v>
      </c>
      <c r="AG200" s="128">
        <f t="shared" si="85"/>
        <v>7.9365079365079509</v>
      </c>
      <c r="AH200">
        <f t="shared" si="86"/>
        <v>66.666666666666671</v>
      </c>
      <c r="AI200">
        <f t="shared" si="87"/>
        <v>27.380952380952383</v>
      </c>
      <c r="AJ200">
        <f t="shared" si="88"/>
        <v>45.454545454545453</v>
      </c>
      <c r="AK200">
        <f t="shared" si="89"/>
        <v>43.35664335664336</v>
      </c>
      <c r="AL200" s="128">
        <f t="shared" si="90"/>
        <v>-5.952380952380949</v>
      </c>
      <c r="AO200">
        <f t="shared" si="91"/>
        <v>32.732267732267736</v>
      </c>
      <c r="AP200">
        <f t="shared" si="92"/>
        <v>23.626373626373635</v>
      </c>
      <c r="AQ200">
        <f t="shared" si="93"/>
        <v>28.846153846153847</v>
      </c>
      <c r="AR200">
        <f t="shared" si="94"/>
        <v>41.95804195804196</v>
      </c>
      <c r="AS200">
        <f t="shared" si="95"/>
        <v>46.153846153846153</v>
      </c>
      <c r="AT200">
        <f t="shared" si="96"/>
        <v>23.076923076923066</v>
      </c>
      <c r="AU200" s="142">
        <f t="shared" si="97"/>
        <v>-0.79365079365079083</v>
      </c>
      <c r="AV200" s="142">
        <f t="shared" si="98"/>
        <v>-6.7765567765567667</v>
      </c>
      <c r="AW200" s="142">
        <f t="shared" si="99"/>
        <v>-17.378917378917379</v>
      </c>
      <c r="AX200" s="142">
        <f t="shared" si="100"/>
        <v>-15.384615384615387</v>
      </c>
      <c r="AY200" s="142">
        <f t="shared" si="101"/>
        <v>-13.675213675213683</v>
      </c>
      <c r="AZ200">
        <f t="shared" si="102"/>
        <v>7.6923076923076934</v>
      </c>
      <c r="BA200">
        <f t="shared" si="103"/>
        <v>0.5494505494505546</v>
      </c>
      <c r="BB200">
        <f t="shared" si="104"/>
        <v>8.3333333333333428</v>
      </c>
      <c r="BC200">
        <f t="shared" si="105"/>
        <v>7.6923076923076934</v>
      </c>
      <c r="BD200">
        <f t="shared" si="106"/>
        <v>7.6923076923076934</v>
      </c>
      <c r="BE200">
        <f t="shared" si="107"/>
        <v>8.7301587301587276</v>
      </c>
      <c r="BF200">
        <f t="shared" si="108"/>
        <v>16.666666666666664</v>
      </c>
      <c r="BG200">
        <f t="shared" si="109"/>
        <v>10.317460317460323</v>
      </c>
      <c r="BH200">
        <f t="shared" si="110"/>
        <v>10.317460317460323</v>
      </c>
      <c r="BI200">
        <f t="shared" si="111"/>
        <v>4.7619047619047592</v>
      </c>
      <c r="BJ200">
        <f t="shared" si="112"/>
        <v>11.904761904761898</v>
      </c>
      <c r="BK200">
        <f t="shared" si="113"/>
        <v>7.142857142857153</v>
      </c>
    </row>
    <row r="201" spans="2:63">
      <c r="B201" t="s">
        <v>215</v>
      </c>
      <c r="D201">
        <f t="shared" si="56"/>
        <v>-6.6666666666666714</v>
      </c>
      <c r="E201">
        <f t="shared" si="57"/>
        <v>15.972222222222214</v>
      </c>
      <c r="F201">
        <f t="shared" si="58"/>
        <v>21.25</v>
      </c>
      <c r="G201">
        <f t="shared" si="59"/>
        <v>25</v>
      </c>
      <c r="H201">
        <f t="shared" si="60"/>
        <v>16.612200435729847</v>
      </c>
      <c r="I201" s="128">
        <f t="shared" si="61"/>
        <v>1.481481481481481</v>
      </c>
      <c r="J201">
        <f t="shared" si="62"/>
        <v>70.833333333333343</v>
      </c>
      <c r="K201">
        <f t="shared" si="63"/>
        <v>11.428571428571431</v>
      </c>
      <c r="L201">
        <f t="shared" si="64"/>
        <v>11.607142857142861</v>
      </c>
      <c r="M201">
        <f t="shared" si="65"/>
        <v>-0.2160864345738247</v>
      </c>
      <c r="N201">
        <f t="shared" si="66"/>
        <v>18.360071301247771</v>
      </c>
      <c r="O201">
        <f t="shared" si="67"/>
        <v>16.122004357298465</v>
      </c>
      <c r="P201" s="128">
        <f t="shared" si="68"/>
        <v>9.6256684491978604</v>
      </c>
      <c r="Q201">
        <f t="shared" si="69"/>
        <v>21.568627450980401</v>
      </c>
      <c r="R201">
        <f t="shared" si="70"/>
        <v>14.285714285714292</v>
      </c>
      <c r="S201">
        <f t="shared" si="71"/>
        <v>6.25</v>
      </c>
      <c r="T201">
        <f t="shared" si="72"/>
        <v>16.666666666666671</v>
      </c>
      <c r="U201">
        <f t="shared" si="73"/>
        <v>10.924369747899149</v>
      </c>
      <c r="V201">
        <f t="shared" si="74"/>
        <v>4.1666666666666714</v>
      </c>
      <c r="W201">
        <f t="shared" si="75"/>
        <v>22.385620915032682</v>
      </c>
      <c r="X201">
        <f t="shared" si="76"/>
        <v>6.1546840958605671</v>
      </c>
      <c r="Y201">
        <f t="shared" si="77"/>
        <v>2.3172905525846588</v>
      </c>
      <c r="Z201">
        <f t="shared" si="78"/>
        <v>13.997821350762521</v>
      </c>
      <c r="AA201">
        <f t="shared" si="79"/>
        <v>13.888888888888893</v>
      </c>
      <c r="AB201" s="128">
        <f t="shared" si="80"/>
        <v>21.296296296296305</v>
      </c>
      <c r="AC201">
        <f t="shared" si="81"/>
        <v>-8.5294117647058769</v>
      </c>
      <c r="AD201">
        <f t="shared" si="82"/>
        <v>3.5065359477124147</v>
      </c>
      <c r="AE201">
        <f t="shared" si="83"/>
        <v>0</v>
      </c>
      <c r="AF201">
        <f t="shared" si="84"/>
        <v>23.570261437908496</v>
      </c>
      <c r="AG201" s="128">
        <f t="shared" si="85"/>
        <v>19.208424110384897</v>
      </c>
      <c r="AH201">
        <f t="shared" si="86"/>
        <v>8.75</v>
      </c>
      <c r="AI201">
        <f t="shared" si="87"/>
        <v>13.333333333333334</v>
      </c>
      <c r="AJ201">
        <f t="shared" si="88"/>
        <v>6.666666666666667</v>
      </c>
      <c r="AK201">
        <f t="shared" si="89"/>
        <v>-5.5555555555555571</v>
      </c>
      <c r="AL201" s="128">
        <f t="shared" si="90"/>
        <v>22.916666666666671</v>
      </c>
      <c r="AO201">
        <f t="shared" si="91"/>
        <v>4.5798319327731178</v>
      </c>
      <c r="AP201">
        <f t="shared" si="92"/>
        <v>0.73529411764705799</v>
      </c>
      <c r="AQ201">
        <f t="shared" si="93"/>
        <v>-16.911764705882348</v>
      </c>
      <c r="AR201">
        <f t="shared" si="94"/>
        <v>20.588235294117652</v>
      </c>
      <c r="AS201">
        <f t="shared" si="95"/>
        <v>-12.605042016806721</v>
      </c>
      <c r="AT201">
        <f t="shared" si="96"/>
        <v>31.092436974789919</v>
      </c>
      <c r="AU201" s="142">
        <f t="shared" si="97"/>
        <v>-5.8169934640522882</v>
      </c>
      <c r="AV201" s="142">
        <f t="shared" si="98"/>
        <v>11.837327523602042</v>
      </c>
      <c r="AW201" s="142">
        <f t="shared" si="99"/>
        <v>0.23148148148148096</v>
      </c>
      <c r="AX201" s="142">
        <f t="shared" si="100"/>
        <v>7.654320987654323</v>
      </c>
      <c r="AY201" s="142">
        <f t="shared" si="101"/>
        <v>3.6265432098765302</v>
      </c>
      <c r="AZ201">
        <f t="shared" si="102"/>
        <v>6.25</v>
      </c>
      <c r="BA201">
        <f t="shared" si="103"/>
        <v>-27.678571428571431</v>
      </c>
      <c r="BB201">
        <f t="shared" si="104"/>
        <v>0.8928571428571459</v>
      </c>
      <c r="BC201">
        <f t="shared" si="105"/>
        <v>-18.75</v>
      </c>
      <c r="BD201">
        <f t="shared" si="106"/>
        <v>-3.3613445378151283</v>
      </c>
      <c r="BE201">
        <f t="shared" si="107"/>
        <v>20.64270152505447</v>
      </c>
      <c r="BF201">
        <f t="shared" si="108"/>
        <v>17.701525054466227</v>
      </c>
      <c r="BG201">
        <f t="shared" si="109"/>
        <v>19.825708061002175</v>
      </c>
      <c r="BH201">
        <f t="shared" si="110"/>
        <v>36.1111111111111</v>
      </c>
      <c r="BI201">
        <f t="shared" si="111"/>
        <v>10.675381263616558</v>
      </c>
      <c r="BJ201">
        <f t="shared" si="112"/>
        <v>23.583877995642702</v>
      </c>
      <c r="BK201">
        <f t="shared" si="113"/>
        <v>23.366013071895438</v>
      </c>
    </row>
    <row r="202" spans="2:63">
      <c r="B202" t="s">
        <v>216</v>
      </c>
      <c r="D202">
        <f t="shared" si="56"/>
        <v>20.129870129870127</v>
      </c>
      <c r="E202">
        <f t="shared" si="57"/>
        <v>1.4285714285714306</v>
      </c>
      <c r="F202">
        <f t="shared" si="58"/>
        <v>-4.2857142857142918</v>
      </c>
      <c r="G202">
        <f t="shared" si="59"/>
        <v>31.428571428571431</v>
      </c>
      <c r="H202">
        <f t="shared" si="60"/>
        <v>6.9597069597069563</v>
      </c>
      <c r="I202" s="128">
        <f t="shared" si="61"/>
        <v>-5.1282051282051313</v>
      </c>
      <c r="J202">
        <f t="shared" si="62"/>
        <v>-36.666666666666679</v>
      </c>
      <c r="K202">
        <f t="shared" si="63"/>
        <v>28.20512820512819</v>
      </c>
      <c r="L202">
        <f t="shared" si="64"/>
        <v>-3.2967032967032992</v>
      </c>
      <c r="M202">
        <f t="shared" si="65"/>
        <v>3.6310356310356369</v>
      </c>
      <c r="N202">
        <f t="shared" si="66"/>
        <v>-8.1807081807081801</v>
      </c>
      <c r="O202">
        <f t="shared" si="67"/>
        <v>2.7350427350427395</v>
      </c>
      <c r="P202" s="128">
        <f t="shared" si="68"/>
        <v>13.614163614163608</v>
      </c>
      <c r="Q202">
        <f t="shared" si="69"/>
        <v>65.584415584415595</v>
      </c>
      <c r="R202">
        <f t="shared" si="70"/>
        <v>63.333333333333343</v>
      </c>
      <c r="S202">
        <f t="shared" si="71"/>
        <v>35.714285714285715</v>
      </c>
      <c r="T202">
        <f t="shared" si="72"/>
        <v>10.389610389610386</v>
      </c>
      <c r="U202">
        <f t="shared" si="73"/>
        <v>13.333333333333329</v>
      </c>
      <c r="V202">
        <f t="shared" si="74"/>
        <v>-5.8441558441558428</v>
      </c>
      <c r="W202">
        <f t="shared" si="75"/>
        <v>0.1831501831501825</v>
      </c>
      <c r="X202">
        <f t="shared" si="76"/>
        <v>-4.2735042735042725</v>
      </c>
      <c r="Y202">
        <f t="shared" si="77"/>
        <v>-6.4102564102564088</v>
      </c>
      <c r="Z202">
        <f t="shared" si="78"/>
        <v>-4.4973544973544932</v>
      </c>
      <c r="AA202">
        <f t="shared" si="79"/>
        <v>-3.6630036630036642</v>
      </c>
      <c r="AB202" s="128">
        <f t="shared" si="80"/>
        <v>-11.111111111111107</v>
      </c>
      <c r="AC202">
        <f t="shared" si="81"/>
        <v>15.482850482850473</v>
      </c>
      <c r="AD202">
        <f t="shared" si="82"/>
        <v>-2.9756971423638063</v>
      </c>
      <c r="AE202">
        <f t="shared" si="83"/>
        <v>4.7008547008547055</v>
      </c>
      <c r="AF202">
        <f t="shared" si="84"/>
        <v>-1.4957264957265011</v>
      </c>
      <c r="AG202" s="128">
        <f t="shared" si="85"/>
        <v>6.5337132003798715</v>
      </c>
      <c r="AH202">
        <f t="shared" si="86"/>
        <v>32.86713286713286</v>
      </c>
      <c r="AI202">
        <f t="shared" si="87"/>
        <v>27.5</v>
      </c>
      <c r="AJ202">
        <f t="shared" si="88"/>
        <v>-0.90909090909090828</v>
      </c>
      <c r="AK202">
        <f t="shared" si="89"/>
        <v>16.666666666666668</v>
      </c>
      <c r="AL202" s="128">
        <f t="shared" si="90"/>
        <v>0</v>
      </c>
      <c r="AO202">
        <f t="shared" si="91"/>
        <v>-1.3040293040292994</v>
      </c>
      <c r="AP202">
        <f t="shared" si="92"/>
        <v>-14.285714285714285</v>
      </c>
      <c r="AQ202">
        <f t="shared" si="93"/>
        <v>-1.6666666666666652</v>
      </c>
      <c r="AR202">
        <f t="shared" si="94"/>
        <v>-5.1282051282051171</v>
      </c>
      <c r="AS202">
        <f t="shared" si="95"/>
        <v>-5.9523809523809561</v>
      </c>
      <c r="AT202">
        <f t="shared" si="96"/>
        <v>20.512820512820518</v>
      </c>
      <c r="AU202" s="142">
        <f t="shared" si="97"/>
        <v>-3.9886039886039981</v>
      </c>
      <c r="AV202" s="142">
        <f t="shared" si="98"/>
        <v>-9.7815764482431149</v>
      </c>
      <c r="AW202" s="142">
        <f t="shared" si="99"/>
        <v>-4.6296296296296333</v>
      </c>
      <c r="AX202" s="142">
        <f t="shared" si="100"/>
        <v>2.3989898989898961</v>
      </c>
      <c r="AY202" s="142">
        <f t="shared" si="101"/>
        <v>1.1223344556677901</v>
      </c>
      <c r="AZ202">
        <f t="shared" si="102"/>
        <v>15.584415584415584</v>
      </c>
      <c r="BA202">
        <f t="shared" si="103"/>
        <v>13.986013986013985</v>
      </c>
      <c r="BB202">
        <f t="shared" si="104"/>
        <v>8.3916083916083934</v>
      </c>
      <c r="BC202">
        <f t="shared" si="105"/>
        <v>21.969696969696969</v>
      </c>
      <c r="BD202">
        <f t="shared" si="106"/>
        <v>17.48251748251748</v>
      </c>
      <c r="BE202">
        <f t="shared" si="107"/>
        <v>2.3361823361823397</v>
      </c>
      <c r="BF202">
        <f t="shared" si="108"/>
        <v>3.8746438746438763</v>
      </c>
      <c r="BG202">
        <f t="shared" si="109"/>
        <v>-3.5327635327635392</v>
      </c>
      <c r="BH202">
        <f t="shared" si="110"/>
        <v>-8.6609686609686598</v>
      </c>
      <c r="BI202">
        <f t="shared" si="111"/>
        <v>2.1652421652421623</v>
      </c>
      <c r="BJ202">
        <f t="shared" si="112"/>
        <v>8.0911680911681003</v>
      </c>
      <c r="BK202">
        <f t="shared" si="113"/>
        <v>9.3447293447293447</v>
      </c>
    </row>
    <row r="203" spans="2:63">
      <c r="B203" t="s">
        <v>183</v>
      </c>
      <c r="D203">
        <f t="shared" si="56"/>
        <v>45.454545454545453</v>
      </c>
      <c r="E203">
        <f t="shared" si="57"/>
        <v>41.666666666666657</v>
      </c>
      <c r="F203">
        <f t="shared" si="58"/>
        <v>41.666666666666671</v>
      </c>
      <c r="G203">
        <f t="shared" si="59"/>
        <v>28.787878787878803</v>
      </c>
      <c r="H203">
        <f t="shared" si="60"/>
        <v>19.159544159544154</v>
      </c>
      <c r="I203" s="128">
        <f t="shared" si="61"/>
        <v>8.9355089355089348</v>
      </c>
      <c r="J203">
        <f t="shared" si="62"/>
        <v>34.615384615384613</v>
      </c>
      <c r="K203">
        <f t="shared" si="63"/>
        <v>49.650349650349654</v>
      </c>
      <c r="L203">
        <f t="shared" si="64"/>
        <v>46.212121212121204</v>
      </c>
      <c r="M203">
        <f t="shared" si="65"/>
        <v>14.58541458541459</v>
      </c>
      <c r="N203">
        <f t="shared" si="66"/>
        <v>5.952380952380949</v>
      </c>
      <c r="O203">
        <f t="shared" si="67"/>
        <v>9.8148148148148167</v>
      </c>
      <c r="P203" s="128">
        <f t="shared" si="68"/>
        <v>16.666666666666664</v>
      </c>
      <c r="Q203">
        <f t="shared" si="69"/>
        <v>46.212121212121204</v>
      </c>
      <c r="R203">
        <f t="shared" si="70"/>
        <v>8.3333333333333215</v>
      </c>
      <c r="S203">
        <f t="shared" si="71"/>
        <v>45.833333333333343</v>
      </c>
      <c r="T203">
        <f t="shared" si="72"/>
        <v>30.30303030303029</v>
      </c>
      <c r="U203">
        <f t="shared" si="73"/>
        <v>73.333333333333343</v>
      </c>
      <c r="V203">
        <f t="shared" si="74"/>
        <v>63.63636363636364</v>
      </c>
      <c r="W203">
        <f t="shared" si="75"/>
        <v>19.44444444444445</v>
      </c>
      <c r="X203">
        <f t="shared" si="76"/>
        <v>22.037037037037038</v>
      </c>
      <c r="Y203">
        <f t="shared" si="77"/>
        <v>11.640211640211639</v>
      </c>
      <c r="Z203">
        <f t="shared" si="78"/>
        <v>-12.770562770562762</v>
      </c>
      <c r="AA203">
        <f t="shared" si="79"/>
        <v>1.1904761904761827</v>
      </c>
      <c r="AB203" s="128">
        <f t="shared" si="80"/>
        <v>16.137566137566136</v>
      </c>
      <c r="AC203">
        <f t="shared" si="81"/>
        <v>-0.74592074592075619</v>
      </c>
      <c r="AD203">
        <f t="shared" si="82"/>
        <v>0.883190883190899</v>
      </c>
      <c r="AE203">
        <f t="shared" si="83"/>
        <v>15.18518518518519</v>
      </c>
      <c r="AF203">
        <f t="shared" si="84"/>
        <v>16.531986531986536</v>
      </c>
      <c r="AG203" s="128">
        <f t="shared" si="85"/>
        <v>13.765432098765444</v>
      </c>
      <c r="AH203">
        <f t="shared" si="86"/>
        <v>49.999999999999993</v>
      </c>
      <c r="AI203">
        <f t="shared" si="87"/>
        <v>32.575757575757578</v>
      </c>
      <c r="AJ203">
        <f t="shared" si="88"/>
        <v>16.666666666666671</v>
      </c>
      <c r="AK203">
        <f t="shared" si="89"/>
        <v>5.1282051282051171</v>
      </c>
      <c r="AL203" s="128">
        <f t="shared" si="90"/>
        <v>56.666666666666657</v>
      </c>
      <c r="AO203">
        <f t="shared" si="91"/>
        <v>13.18181818181818</v>
      </c>
      <c r="AP203">
        <f t="shared" si="92"/>
        <v>23.484848484848492</v>
      </c>
      <c r="AQ203">
        <f t="shared" si="93"/>
        <v>16.666666666666671</v>
      </c>
      <c r="AR203">
        <f t="shared" si="94"/>
        <v>28.20512820512819</v>
      </c>
      <c r="AS203">
        <f t="shared" si="95"/>
        <v>-11.53846153846154</v>
      </c>
      <c r="AT203">
        <f t="shared" si="96"/>
        <v>9.0909090909090935</v>
      </c>
      <c r="AU203" s="142">
        <f t="shared" si="97"/>
        <v>2.0370370370370381</v>
      </c>
      <c r="AV203" s="142">
        <f t="shared" si="98"/>
        <v>10.925925925925924</v>
      </c>
      <c r="AW203" s="142">
        <f t="shared" si="99"/>
        <v>4.6296296296296404</v>
      </c>
      <c r="AX203" s="142">
        <f t="shared" si="100"/>
        <v>4.5584045584045612</v>
      </c>
      <c r="AY203" s="142">
        <f t="shared" si="101"/>
        <v>-17.735042735042732</v>
      </c>
      <c r="AZ203">
        <f t="shared" si="102"/>
        <v>14.743589743589723</v>
      </c>
      <c r="BA203">
        <f t="shared" si="103"/>
        <v>-16.666666666666664</v>
      </c>
      <c r="BB203">
        <f t="shared" si="104"/>
        <v>0</v>
      </c>
      <c r="BC203">
        <f t="shared" si="105"/>
        <v>-10.897435897435891</v>
      </c>
      <c r="BD203">
        <f t="shared" si="106"/>
        <v>9.0909090909090935</v>
      </c>
      <c r="BE203">
        <f t="shared" si="107"/>
        <v>5.3703703703703738</v>
      </c>
      <c r="BF203">
        <f t="shared" si="108"/>
        <v>25.740740740740744</v>
      </c>
      <c r="BG203">
        <f t="shared" si="109"/>
        <v>17.239057239057239</v>
      </c>
      <c r="BH203">
        <f t="shared" si="110"/>
        <v>17.777777777777775</v>
      </c>
      <c r="BI203">
        <f t="shared" si="111"/>
        <v>11.481481481481481</v>
      </c>
      <c r="BJ203">
        <f t="shared" si="112"/>
        <v>15.740740740740748</v>
      </c>
      <c r="BK203">
        <f t="shared" si="113"/>
        <v>14.074074074074076</v>
      </c>
    </row>
    <row r="204" spans="2:63">
      <c r="B204" t="s">
        <v>184</v>
      </c>
      <c r="D204">
        <f t="shared" si="56"/>
        <v>-19.4331983805668</v>
      </c>
      <c r="E204">
        <f t="shared" si="57"/>
        <v>8.8461538461538467</v>
      </c>
      <c r="F204">
        <f t="shared" si="58"/>
        <v>6.4102564102564124</v>
      </c>
      <c r="G204">
        <f t="shared" si="59"/>
        <v>45.614035087719287</v>
      </c>
      <c r="H204">
        <f t="shared" si="60"/>
        <v>24.933545986177556</v>
      </c>
      <c r="I204" s="128">
        <f t="shared" si="61"/>
        <v>-10.978835978835981</v>
      </c>
      <c r="J204">
        <f t="shared" si="62"/>
        <v>2.3809523809523867</v>
      </c>
      <c r="K204">
        <f t="shared" si="63"/>
        <v>18.095238095238095</v>
      </c>
      <c r="L204">
        <f t="shared" si="64"/>
        <v>-13.91941391941392</v>
      </c>
      <c r="M204">
        <f t="shared" si="65"/>
        <v>49.751163623344084</v>
      </c>
      <c r="N204">
        <f t="shared" si="66"/>
        <v>-3.1746031746031775</v>
      </c>
      <c r="O204">
        <f t="shared" si="67"/>
        <v>-12.962962962962958</v>
      </c>
      <c r="P204" s="128">
        <f t="shared" si="68"/>
        <v>-8.4656084656084651</v>
      </c>
      <c r="Q204">
        <f t="shared" si="69"/>
        <v>70</v>
      </c>
      <c r="R204">
        <f t="shared" si="70"/>
        <v>34.615384615384613</v>
      </c>
      <c r="S204">
        <f t="shared" si="71"/>
        <v>5</v>
      </c>
      <c r="T204">
        <f t="shared" si="72"/>
        <v>41.666666666666657</v>
      </c>
      <c r="U204">
        <f t="shared" si="73"/>
        <v>74.089068825910928</v>
      </c>
      <c r="V204">
        <f t="shared" si="74"/>
        <v>63.333333333333343</v>
      </c>
      <c r="W204">
        <f t="shared" si="75"/>
        <v>29.365079365079367</v>
      </c>
      <c r="X204">
        <f t="shared" si="76"/>
        <v>26.587301587301585</v>
      </c>
      <c r="Y204">
        <f t="shared" si="77"/>
        <v>12.983312983312985</v>
      </c>
      <c r="Z204">
        <f t="shared" si="78"/>
        <v>3.6075036075036024</v>
      </c>
      <c r="AA204">
        <f t="shared" si="79"/>
        <v>-11.640211640211646</v>
      </c>
      <c r="AB204" s="128">
        <f t="shared" si="80"/>
        <v>-1.831501831501825</v>
      </c>
      <c r="AC204">
        <f t="shared" si="81"/>
        <v>74.323308270676677</v>
      </c>
      <c r="AD204">
        <f t="shared" si="82"/>
        <v>-10.275132275132272</v>
      </c>
      <c r="AE204">
        <f t="shared" si="83"/>
        <v>-3.042328042328041</v>
      </c>
      <c r="AF204">
        <f t="shared" si="84"/>
        <v>-5.1485551485551468</v>
      </c>
      <c r="AG204" s="128">
        <f t="shared" si="85"/>
        <v>9.9928774928774899</v>
      </c>
      <c r="AH204">
        <f t="shared" si="86"/>
        <v>14.285714285714285</v>
      </c>
      <c r="AI204">
        <f t="shared" si="87"/>
        <v>30.714285714285715</v>
      </c>
      <c r="AJ204">
        <f t="shared" si="88"/>
        <v>33.333333333333329</v>
      </c>
      <c r="AK204">
        <f t="shared" si="89"/>
        <v>33.846153846153847</v>
      </c>
      <c r="AL204" s="128">
        <f t="shared" si="90"/>
        <v>19.047619047619047</v>
      </c>
      <c r="AO204">
        <f t="shared" si="91"/>
        <v>52.989974937343362</v>
      </c>
      <c r="AP204">
        <f t="shared" si="92"/>
        <v>70</v>
      </c>
      <c r="AQ204">
        <f t="shared" si="93"/>
        <v>49.473684210526315</v>
      </c>
      <c r="AR204">
        <f t="shared" si="94"/>
        <v>52.142857142857139</v>
      </c>
      <c r="AS204">
        <f t="shared" si="95"/>
        <v>35</v>
      </c>
      <c r="AT204">
        <f t="shared" si="96"/>
        <v>58.333333333333329</v>
      </c>
      <c r="AU204" s="142">
        <f t="shared" si="97"/>
        <v>-1.0582010582010497</v>
      </c>
      <c r="AV204" s="142">
        <f t="shared" si="98"/>
        <v>-5.9259259259259238</v>
      </c>
      <c r="AW204" s="142">
        <f t="shared" si="99"/>
        <v>-14.391534391534385</v>
      </c>
      <c r="AX204" s="142">
        <f t="shared" si="100"/>
        <v>-18.253968253968246</v>
      </c>
      <c r="AY204" s="142">
        <f t="shared" si="101"/>
        <v>-11.74603174603174</v>
      </c>
      <c r="AZ204">
        <f t="shared" si="102"/>
        <v>90</v>
      </c>
      <c r="BA204">
        <f t="shared" si="103"/>
        <v>82.857142857142861</v>
      </c>
      <c r="BB204">
        <f t="shared" si="104"/>
        <v>85.714285714285708</v>
      </c>
      <c r="BC204">
        <f t="shared" si="105"/>
        <v>68.045112781954884</v>
      </c>
      <c r="BD204">
        <f t="shared" si="106"/>
        <v>44.999999999999993</v>
      </c>
      <c r="BE204">
        <f t="shared" si="107"/>
        <v>-16.28001628001628</v>
      </c>
      <c r="BF204">
        <f t="shared" si="108"/>
        <v>-9.1982091982091951</v>
      </c>
      <c r="BG204">
        <f t="shared" si="109"/>
        <v>-11.884411884411882</v>
      </c>
      <c r="BH204">
        <f t="shared" si="110"/>
        <v>16.768416768416767</v>
      </c>
      <c r="BI204">
        <f t="shared" si="111"/>
        <v>11.175213675213683</v>
      </c>
      <c r="BJ204">
        <f t="shared" si="112"/>
        <v>9.4017094017093967</v>
      </c>
      <c r="BK204">
        <f t="shared" si="113"/>
        <v>9.4017094017093967</v>
      </c>
    </row>
    <row r="205" spans="2:63">
      <c r="B205" t="s">
        <v>185</v>
      </c>
      <c r="D205">
        <f t="shared" si="56"/>
        <v>-17.857142857142861</v>
      </c>
      <c r="E205">
        <f t="shared" si="57"/>
        <v>-5.1282051282051171</v>
      </c>
      <c r="F205">
        <f t="shared" si="58"/>
        <v>11.688311688311686</v>
      </c>
      <c r="G205">
        <f t="shared" si="59"/>
        <v>26.153846153846153</v>
      </c>
      <c r="H205">
        <f t="shared" si="60"/>
        <v>1.8518518518518476</v>
      </c>
      <c r="I205" s="128">
        <f t="shared" si="61"/>
        <v>-12.43386243386243</v>
      </c>
      <c r="J205">
        <f t="shared" si="62"/>
        <v>-2.5641025641025585</v>
      </c>
      <c r="K205">
        <f t="shared" si="63"/>
        <v>60.25641025641027</v>
      </c>
      <c r="L205">
        <f t="shared" si="64"/>
        <v>23.333333333333329</v>
      </c>
      <c r="M205">
        <f t="shared" si="65"/>
        <v>2.7619047619047734</v>
      </c>
      <c r="N205">
        <f t="shared" si="66"/>
        <v>-15</v>
      </c>
      <c r="O205">
        <f t="shared" si="67"/>
        <v>3.3597883597883609</v>
      </c>
      <c r="P205" s="128">
        <f t="shared" si="68"/>
        <v>9.4973544973544932</v>
      </c>
      <c r="Q205">
        <f t="shared" si="69"/>
        <v>42.857142857142861</v>
      </c>
      <c r="R205">
        <f t="shared" si="70"/>
        <v>35.227272727272734</v>
      </c>
      <c r="S205">
        <f t="shared" si="71"/>
        <v>4.2857142857142918</v>
      </c>
      <c r="T205">
        <f t="shared" si="72"/>
        <v>3.2467532467532436</v>
      </c>
      <c r="U205">
        <f t="shared" si="73"/>
        <v>67.460317460317455</v>
      </c>
      <c r="V205">
        <f t="shared" si="74"/>
        <v>30.952380952380963</v>
      </c>
      <c r="W205">
        <f t="shared" si="75"/>
        <v>15.13227513227514</v>
      </c>
      <c r="X205">
        <f t="shared" si="76"/>
        <v>6.2962962962962905</v>
      </c>
      <c r="Y205">
        <f t="shared" si="77"/>
        <v>9.2328042328042272</v>
      </c>
      <c r="Z205">
        <f t="shared" si="78"/>
        <v>-15.793650793650784</v>
      </c>
      <c r="AA205">
        <f t="shared" si="79"/>
        <v>-13.703703703703702</v>
      </c>
      <c r="AB205" s="128">
        <f t="shared" si="80"/>
        <v>11.851851851851848</v>
      </c>
      <c r="AC205">
        <f t="shared" si="81"/>
        <v>3.9393939393939235</v>
      </c>
      <c r="AD205">
        <f t="shared" si="82"/>
        <v>10.715099715099711</v>
      </c>
      <c r="AE205">
        <f t="shared" si="83"/>
        <v>-2.5356125356125396</v>
      </c>
      <c r="AF205">
        <f t="shared" si="84"/>
        <v>16.726190476190474</v>
      </c>
      <c r="AG205" s="128">
        <f t="shared" si="85"/>
        <v>11.913580246913583</v>
      </c>
      <c r="AH205">
        <f t="shared" si="86"/>
        <v>14.999999999999993</v>
      </c>
      <c r="AI205">
        <f t="shared" si="87"/>
        <v>13.846153846153847</v>
      </c>
      <c r="AJ205">
        <f t="shared" si="88"/>
        <v>35.064935064935064</v>
      </c>
      <c r="AK205">
        <f t="shared" si="89"/>
        <v>9.6969696969696955</v>
      </c>
      <c r="AL205" s="128">
        <f t="shared" si="90"/>
        <v>35</v>
      </c>
      <c r="AO205">
        <f t="shared" si="91"/>
        <v>1.3333333333333428</v>
      </c>
      <c r="AP205">
        <f t="shared" si="92"/>
        <v>0</v>
      </c>
      <c r="AQ205">
        <f t="shared" si="93"/>
        <v>10</v>
      </c>
      <c r="AR205">
        <f t="shared" si="94"/>
        <v>-3.3333333333333286</v>
      </c>
      <c r="AS205">
        <f t="shared" si="95"/>
        <v>-3.3333333333333428</v>
      </c>
      <c r="AT205">
        <f t="shared" si="96"/>
        <v>3.3333333333333286</v>
      </c>
      <c r="AU205" s="142">
        <f t="shared" si="97"/>
        <v>21.851851851851855</v>
      </c>
      <c r="AV205" s="142">
        <f t="shared" si="98"/>
        <v>-2.7777777777777857</v>
      </c>
      <c r="AW205" s="142">
        <f t="shared" si="99"/>
        <v>-0.7692307692307736</v>
      </c>
      <c r="AX205" s="142">
        <f t="shared" si="100"/>
        <v>15.185185185185169</v>
      </c>
      <c r="AY205" s="142">
        <f t="shared" si="101"/>
        <v>20.085470085470078</v>
      </c>
      <c r="AZ205">
        <f t="shared" si="102"/>
        <v>20.129870129870127</v>
      </c>
      <c r="BA205">
        <f t="shared" si="103"/>
        <v>-14.285714285714292</v>
      </c>
      <c r="BB205">
        <f t="shared" si="104"/>
        <v>11.111111111111114</v>
      </c>
      <c r="BC205">
        <f t="shared" si="105"/>
        <v>7.9365079365079225</v>
      </c>
      <c r="BD205">
        <f t="shared" si="106"/>
        <v>-5.1948051948051983</v>
      </c>
      <c r="BE205">
        <f t="shared" si="107"/>
        <v>12.222222222222218</v>
      </c>
      <c r="BF205">
        <f t="shared" si="108"/>
        <v>10.740740740740742</v>
      </c>
      <c r="BG205">
        <f t="shared" si="109"/>
        <v>13.703703703703702</v>
      </c>
      <c r="BH205">
        <f t="shared" si="110"/>
        <v>30.238095238095241</v>
      </c>
      <c r="BI205">
        <f t="shared" si="111"/>
        <v>7.0370370370370381</v>
      </c>
      <c r="BJ205">
        <f t="shared" si="112"/>
        <v>15.925925925925938</v>
      </c>
      <c r="BK205">
        <f t="shared" si="113"/>
        <v>12.777777777777786</v>
      </c>
    </row>
    <row r="206" spans="2:63">
      <c r="B206" t="s">
        <v>186</v>
      </c>
      <c r="D206">
        <f t="shared" si="56"/>
        <v>18.939393939393923</v>
      </c>
      <c r="E206">
        <f t="shared" si="57"/>
        <v>0</v>
      </c>
      <c r="F206">
        <f t="shared" si="58"/>
        <v>55.30303030303029</v>
      </c>
      <c r="G206">
        <f t="shared" si="59"/>
        <v>37.121212121212118</v>
      </c>
      <c r="H206">
        <f t="shared" si="60"/>
        <v>-24.074074074074076</v>
      </c>
      <c r="I206" s="128">
        <f t="shared" si="61"/>
        <v>-16.049382716049386</v>
      </c>
      <c r="J206">
        <f t="shared" si="62"/>
        <v>1.6666666666666714</v>
      </c>
      <c r="K206">
        <f t="shared" si="63"/>
        <v>-19.44444444444445</v>
      </c>
      <c r="L206">
        <f t="shared" si="64"/>
        <v>5.5555555555555571</v>
      </c>
      <c r="M206">
        <f t="shared" si="65"/>
        <v>6.9164169164169351</v>
      </c>
      <c r="N206">
        <f t="shared" si="66"/>
        <v>-2.7777777777777786</v>
      </c>
      <c r="O206">
        <f t="shared" si="67"/>
        <v>-12.037037037037024</v>
      </c>
      <c r="P206" s="128">
        <f t="shared" si="68"/>
        <v>-21.464646464646457</v>
      </c>
      <c r="Q206">
        <f t="shared" si="69"/>
        <v>25</v>
      </c>
      <c r="R206">
        <f t="shared" si="70"/>
        <v>30.909090909090907</v>
      </c>
      <c r="S206">
        <f t="shared" si="71"/>
        <v>15</v>
      </c>
      <c r="T206">
        <f t="shared" si="72"/>
        <v>-35</v>
      </c>
      <c r="U206">
        <f t="shared" si="73"/>
        <v>0</v>
      </c>
      <c r="V206">
        <f t="shared" si="74"/>
        <v>-7.9545454545454604</v>
      </c>
      <c r="W206">
        <f t="shared" si="75"/>
        <v>0.50505050505050519</v>
      </c>
      <c r="X206">
        <f t="shared" si="76"/>
        <v>-6.481481481481481</v>
      </c>
      <c r="Y206">
        <f t="shared" si="77"/>
        <v>-6.1728395061728421</v>
      </c>
      <c r="Z206">
        <f t="shared" si="78"/>
        <v>3.1481481481481381</v>
      </c>
      <c r="AA206">
        <f t="shared" si="79"/>
        <v>11.728395061728392</v>
      </c>
      <c r="AB206" s="128">
        <f t="shared" si="80"/>
        <v>16.358024691358025</v>
      </c>
      <c r="AC206">
        <f t="shared" si="81"/>
        <v>14.181818181818187</v>
      </c>
      <c r="AD206">
        <f t="shared" si="82"/>
        <v>8.780108780108776</v>
      </c>
      <c r="AE206">
        <f t="shared" si="83"/>
        <v>-13.830613830613835</v>
      </c>
      <c r="AF206">
        <f t="shared" si="84"/>
        <v>3.3670033670033703</v>
      </c>
      <c r="AG206" s="128">
        <f t="shared" si="85"/>
        <v>6.8289734956401631</v>
      </c>
      <c r="AH206">
        <f t="shared" si="86"/>
        <v>8.3333333333333428</v>
      </c>
      <c r="AI206">
        <f t="shared" si="87"/>
        <v>33.333333333333329</v>
      </c>
      <c r="AJ206">
        <f t="shared" si="88"/>
        <v>45.833333333333336</v>
      </c>
      <c r="AK206">
        <f t="shared" si="89"/>
        <v>33.333333333333343</v>
      </c>
      <c r="AL206" s="128">
        <f t="shared" si="90"/>
        <v>-11.666666666666664</v>
      </c>
      <c r="AO206">
        <f t="shared" si="91"/>
        <v>4.4522144522144629</v>
      </c>
      <c r="AP206">
        <f t="shared" si="92"/>
        <v>5.7692307692307736</v>
      </c>
      <c r="AQ206">
        <f t="shared" si="93"/>
        <v>13.46153846153846</v>
      </c>
      <c r="AR206">
        <f t="shared" si="94"/>
        <v>0</v>
      </c>
      <c r="AS206">
        <f t="shared" si="95"/>
        <v>-8.3333333333333286</v>
      </c>
      <c r="AT206">
        <f t="shared" si="96"/>
        <v>11.363636363636367</v>
      </c>
      <c r="AU206" s="142">
        <f t="shared" si="97"/>
        <v>7.9059829059829099</v>
      </c>
      <c r="AV206" s="142">
        <f t="shared" si="98"/>
        <v>11.752136752136757</v>
      </c>
      <c r="AW206" s="142">
        <f t="shared" si="99"/>
        <v>-1.8518518518518476</v>
      </c>
      <c r="AX206" s="142">
        <f t="shared" si="100"/>
        <v>11.111111111111114</v>
      </c>
      <c r="AY206" s="142">
        <f t="shared" si="101"/>
        <v>14.983164983164983</v>
      </c>
      <c r="AZ206">
        <f t="shared" si="102"/>
        <v>-18.181818181818194</v>
      </c>
      <c r="BA206">
        <f t="shared" si="103"/>
        <v>25.45454545454546</v>
      </c>
      <c r="BB206">
        <f t="shared" si="104"/>
        <v>9.0909090909090935</v>
      </c>
      <c r="BC206">
        <f t="shared" si="105"/>
        <v>36.363636363636374</v>
      </c>
      <c r="BD206">
        <f t="shared" si="106"/>
        <v>18.181818181818173</v>
      </c>
      <c r="BE206">
        <f t="shared" si="107"/>
        <v>1.8518518518518547</v>
      </c>
      <c r="BF206">
        <f t="shared" si="108"/>
        <v>-9.5117845117845121</v>
      </c>
      <c r="BG206">
        <f t="shared" si="109"/>
        <v>16.498316498316498</v>
      </c>
      <c r="BH206">
        <f t="shared" si="110"/>
        <v>4.6296296296296262</v>
      </c>
      <c r="BI206">
        <f t="shared" si="111"/>
        <v>-7.4592074592074482</v>
      </c>
      <c r="BJ206">
        <f t="shared" si="112"/>
        <v>13.804713804713799</v>
      </c>
      <c r="BK206">
        <f t="shared" si="113"/>
        <v>14.141414141414153</v>
      </c>
    </row>
    <row r="207" spans="2:63">
      <c r="B207" t="s">
        <v>187</v>
      </c>
      <c r="D207">
        <f t="shared" si="56"/>
        <v>15.294117647058826</v>
      </c>
      <c r="E207">
        <f t="shared" si="57"/>
        <v>23.75</v>
      </c>
      <c r="F207">
        <f t="shared" si="58"/>
        <v>28.627450980392158</v>
      </c>
      <c r="G207">
        <f t="shared" si="59"/>
        <v>4.6218487394957979</v>
      </c>
      <c r="H207">
        <f t="shared" si="60"/>
        <v>23.280423280423282</v>
      </c>
      <c r="I207" s="128">
        <f t="shared" si="61"/>
        <v>5.687830687830683</v>
      </c>
      <c r="J207">
        <f t="shared" si="62"/>
        <v>11.057692307692307</v>
      </c>
      <c r="K207">
        <f t="shared" si="63"/>
        <v>35.294117647058826</v>
      </c>
      <c r="L207">
        <f t="shared" si="64"/>
        <v>31.674208144796374</v>
      </c>
      <c r="M207" t="str">
        <f t="shared" si="65"/>
        <v/>
      </c>
      <c r="N207">
        <f t="shared" si="66"/>
        <v>-15.219421101774053</v>
      </c>
      <c r="O207">
        <f t="shared" si="67"/>
        <v>7.5163398692810439</v>
      </c>
      <c r="P207" s="128">
        <f t="shared" si="68"/>
        <v>8.4033613445378172</v>
      </c>
      <c r="Q207">
        <f t="shared" si="69"/>
        <v>32.843137254901961</v>
      </c>
      <c r="R207">
        <f t="shared" si="70"/>
        <v>16.17647058823529</v>
      </c>
      <c r="S207">
        <f t="shared" si="71"/>
        <v>4.0723981900452477</v>
      </c>
      <c r="T207">
        <f t="shared" si="72"/>
        <v>6.25</v>
      </c>
      <c r="U207">
        <f t="shared" si="73"/>
        <v>-27.80748663101604</v>
      </c>
      <c r="V207">
        <f t="shared" si="74"/>
        <v>29.411764705882355</v>
      </c>
      <c r="W207">
        <f t="shared" si="75"/>
        <v>-13.246187363834423</v>
      </c>
      <c r="X207">
        <f t="shared" si="76"/>
        <v>-9.9439775910364112</v>
      </c>
      <c r="Y207">
        <f t="shared" si="77"/>
        <v>-0.7843137254902004</v>
      </c>
      <c r="Z207">
        <f t="shared" si="78"/>
        <v>-36.660724896019005</v>
      </c>
      <c r="AA207">
        <f t="shared" si="79"/>
        <v>-18.552036199095014</v>
      </c>
      <c r="AB207" s="128">
        <f t="shared" si="80"/>
        <v>4.0723981900452468</v>
      </c>
      <c r="AC207" t="str">
        <f t="shared" si="81"/>
        <v/>
      </c>
      <c r="AD207">
        <f t="shared" si="82"/>
        <v>-6.5918803418803407</v>
      </c>
      <c r="AE207">
        <f t="shared" si="83"/>
        <v>-7.0588235294117645</v>
      </c>
      <c r="AF207">
        <f t="shared" si="84"/>
        <v>5.7780890133831271</v>
      </c>
      <c r="AG207" s="128">
        <f t="shared" si="85"/>
        <v>-8.4492685963274212</v>
      </c>
      <c r="AH207">
        <f t="shared" si="86"/>
        <v>6.8627450980392162</v>
      </c>
      <c r="AI207">
        <f t="shared" si="87"/>
        <v>3.4313725490196081</v>
      </c>
      <c r="AJ207">
        <f t="shared" si="88"/>
        <v>11.76470588235294</v>
      </c>
      <c r="AK207">
        <f t="shared" si="89"/>
        <v>-14.479638009049779</v>
      </c>
      <c r="AL207" s="128">
        <f t="shared" si="90"/>
        <v>23.52941176470588</v>
      </c>
      <c r="AO207" t="str">
        <f t="shared" si="91"/>
        <v/>
      </c>
      <c r="AP207" t="str">
        <f t="shared" si="92"/>
        <v/>
      </c>
      <c r="AQ207" t="str">
        <f t="shared" si="93"/>
        <v/>
      </c>
      <c r="AR207" t="str">
        <f t="shared" si="94"/>
        <v/>
      </c>
      <c r="AS207" t="str">
        <f t="shared" si="95"/>
        <v/>
      </c>
      <c r="AT207" t="str">
        <f t="shared" si="96"/>
        <v/>
      </c>
      <c r="AU207" s="142">
        <f t="shared" si="97"/>
        <v>-4.0064102564102626</v>
      </c>
      <c r="AV207" s="142">
        <f t="shared" si="98"/>
        <v>-4.4337606837606813</v>
      </c>
      <c r="AW207" s="142">
        <f t="shared" si="99"/>
        <v>-11.004273504273499</v>
      </c>
      <c r="AX207" s="142">
        <f t="shared" si="100"/>
        <v>-5.0747863247863165</v>
      </c>
      <c r="AY207" s="142">
        <f t="shared" si="101"/>
        <v>-8.4401709401709297</v>
      </c>
      <c r="AZ207" t="str">
        <f t="shared" si="102"/>
        <v/>
      </c>
      <c r="BA207" t="str">
        <f t="shared" si="103"/>
        <v/>
      </c>
      <c r="BB207" t="str">
        <f t="shared" si="104"/>
        <v/>
      </c>
      <c r="BC207" t="str">
        <f t="shared" si="105"/>
        <v/>
      </c>
      <c r="BD207" t="str">
        <f t="shared" si="106"/>
        <v/>
      </c>
      <c r="BE207">
        <f t="shared" si="107"/>
        <v>6.1002178649237457</v>
      </c>
      <c r="BF207">
        <f t="shared" si="108"/>
        <v>7.5816993464052267</v>
      </c>
      <c r="BG207">
        <f t="shared" si="109"/>
        <v>-2.1475256769374411</v>
      </c>
      <c r="BH207">
        <f t="shared" si="110"/>
        <v>11.577964519140991</v>
      </c>
      <c r="BI207">
        <f t="shared" si="111"/>
        <v>-22.129629629629626</v>
      </c>
      <c r="BJ207">
        <f t="shared" si="112"/>
        <v>-15.076252723311548</v>
      </c>
      <c r="BK207">
        <f t="shared" si="113"/>
        <v>11.858076563958916</v>
      </c>
    </row>
    <row r="208" spans="2:63">
      <c r="B208" t="s">
        <v>188</v>
      </c>
      <c r="D208">
        <f t="shared" si="56"/>
        <v>-8.3333333333333357</v>
      </c>
      <c r="E208">
        <f t="shared" si="57"/>
        <v>25</v>
      </c>
      <c r="F208">
        <f t="shared" si="58"/>
        <v>4.1666666666666643</v>
      </c>
      <c r="G208">
        <f t="shared" si="59"/>
        <v>4.1666666666666643</v>
      </c>
      <c r="H208">
        <f t="shared" si="60"/>
        <v>-8.1930415263748593</v>
      </c>
      <c r="I208" s="128">
        <f t="shared" si="61"/>
        <v>28.703703703703695</v>
      </c>
      <c r="J208">
        <f t="shared" si="62"/>
        <v>83.333333333333343</v>
      </c>
      <c r="K208">
        <f t="shared" si="63"/>
        <v>26.666666666666657</v>
      </c>
      <c r="L208">
        <f t="shared" si="64"/>
        <v>-8.3333333333333357</v>
      </c>
      <c r="M208">
        <f t="shared" si="65"/>
        <v>7.593795093795098</v>
      </c>
      <c r="N208">
        <f t="shared" si="66"/>
        <v>-24.444444444444443</v>
      </c>
      <c r="O208">
        <f t="shared" si="67"/>
        <v>-28.333333333333329</v>
      </c>
      <c r="P208" s="128">
        <f t="shared" si="68"/>
        <v>-10.925925925925926</v>
      </c>
      <c r="Q208">
        <f t="shared" si="69"/>
        <v>3.0303030303030383</v>
      </c>
      <c r="R208">
        <f t="shared" si="70"/>
        <v>4.1666666666666714</v>
      </c>
      <c r="S208">
        <f t="shared" si="71"/>
        <v>-22.72727272727273</v>
      </c>
      <c r="T208">
        <f t="shared" si="72"/>
        <v>8.3333333333333357</v>
      </c>
      <c r="U208">
        <f t="shared" si="73"/>
        <v>7.2727272727272698</v>
      </c>
      <c r="V208">
        <f t="shared" si="74"/>
        <v>10</v>
      </c>
      <c r="W208">
        <f t="shared" si="75"/>
        <v>3.8159371492704821</v>
      </c>
      <c r="X208">
        <f t="shared" si="76"/>
        <v>4.2328042328042308</v>
      </c>
      <c r="Y208">
        <f t="shared" si="77"/>
        <v>-7.5617283950617278</v>
      </c>
      <c r="Z208">
        <f t="shared" si="78"/>
        <v>17.396184062850722</v>
      </c>
      <c r="AA208">
        <f t="shared" si="79"/>
        <v>-9.2592592592592524</v>
      </c>
      <c r="AB208" s="128">
        <f t="shared" si="80"/>
        <v>-18.055555555555557</v>
      </c>
      <c r="AC208">
        <f t="shared" si="81"/>
        <v>-7.301587301587297</v>
      </c>
      <c r="AD208">
        <f t="shared" si="82"/>
        <v>-2.1604938271604937</v>
      </c>
      <c r="AE208">
        <f t="shared" si="83"/>
        <v>14.444444444444443</v>
      </c>
      <c r="AF208">
        <f t="shared" si="84"/>
        <v>2.8769841269841265</v>
      </c>
      <c r="AG208" s="128">
        <f t="shared" si="85"/>
        <v>12.31481481481481</v>
      </c>
      <c r="AH208">
        <f t="shared" si="86"/>
        <v>-13.888888888888889</v>
      </c>
      <c r="AI208">
        <f t="shared" si="87"/>
        <v>4.1666666666666714</v>
      </c>
      <c r="AJ208">
        <f t="shared" si="88"/>
        <v>36.363636363636367</v>
      </c>
      <c r="AK208">
        <f t="shared" si="89"/>
        <v>-8.3333333333333286</v>
      </c>
      <c r="AL208" s="128">
        <f t="shared" si="90"/>
        <v>27.27272727272727</v>
      </c>
      <c r="AO208">
        <f t="shared" si="91"/>
        <v>5.1414141414141383</v>
      </c>
      <c r="AP208">
        <f t="shared" si="92"/>
        <v>0</v>
      </c>
      <c r="AQ208">
        <f t="shared" si="93"/>
        <v>16.666666666666664</v>
      </c>
      <c r="AR208">
        <f t="shared" si="94"/>
        <v>5.5555555555555536</v>
      </c>
      <c r="AS208">
        <f t="shared" si="95"/>
        <v>-8.3333333333333286</v>
      </c>
      <c r="AT208">
        <f t="shared" si="96"/>
        <v>11.818181818181827</v>
      </c>
      <c r="AU208" s="142">
        <f t="shared" si="97"/>
        <v>-13.827160493827158</v>
      </c>
      <c r="AV208" s="142">
        <f t="shared" si="98"/>
        <v>-2.9629629629629619</v>
      </c>
      <c r="AW208" s="142">
        <f t="shared" si="99"/>
        <v>-8.0555555555555429</v>
      </c>
      <c r="AX208" s="142">
        <f t="shared" si="100"/>
        <v>-8.6419753086419746</v>
      </c>
      <c r="AY208" s="142">
        <f t="shared" si="101"/>
        <v>22.685185185185183</v>
      </c>
      <c r="AZ208">
        <f t="shared" si="102"/>
        <v>12.5</v>
      </c>
      <c r="BA208">
        <f t="shared" si="103"/>
        <v>-13.888888888888889</v>
      </c>
      <c r="BB208">
        <f t="shared" si="104"/>
        <v>-16.071428571428569</v>
      </c>
      <c r="BC208">
        <f t="shared" si="105"/>
        <v>-23.214285714285715</v>
      </c>
      <c r="BD208">
        <f t="shared" si="106"/>
        <v>4.1666666666666572</v>
      </c>
      <c r="BE208">
        <f t="shared" si="107"/>
        <v>5.5555555555555571</v>
      </c>
      <c r="BF208">
        <f t="shared" si="108"/>
        <v>-14.444444444444443</v>
      </c>
      <c r="BG208">
        <f t="shared" si="109"/>
        <v>19.44444444444445</v>
      </c>
      <c r="BH208">
        <f t="shared" si="110"/>
        <v>0.952380952380949</v>
      </c>
      <c r="BI208">
        <f t="shared" si="111"/>
        <v>19.259259259259267</v>
      </c>
      <c r="BJ208">
        <f t="shared" si="112"/>
        <v>2.4074074074074119</v>
      </c>
      <c r="BK208">
        <f t="shared" si="113"/>
        <v>15.277777777777775</v>
      </c>
    </row>
    <row r="209" spans="2:63">
      <c r="B209" t="s">
        <v>189</v>
      </c>
      <c r="D209">
        <f t="shared" si="56"/>
        <v>0</v>
      </c>
      <c r="E209">
        <f t="shared" si="57"/>
        <v>0</v>
      </c>
      <c r="F209">
        <f t="shared" si="58"/>
        <v>0</v>
      </c>
      <c r="G209">
        <f t="shared" si="59"/>
        <v>0</v>
      </c>
      <c r="H209">
        <f t="shared" si="60"/>
        <v>-2.2895622895622978</v>
      </c>
      <c r="I209" s="128">
        <f t="shared" si="61"/>
        <v>3.8239538239538149</v>
      </c>
      <c r="J209">
        <f t="shared" si="62"/>
        <v>0</v>
      </c>
      <c r="K209">
        <f t="shared" si="63"/>
        <v>0</v>
      </c>
      <c r="L209">
        <f t="shared" si="64"/>
        <v>10</v>
      </c>
      <c r="M209">
        <f t="shared" si="65"/>
        <v>18.669108669108695</v>
      </c>
      <c r="N209">
        <f t="shared" si="66"/>
        <v>8.2154882154882074</v>
      </c>
      <c r="O209">
        <f t="shared" si="67"/>
        <v>14.814814814814824</v>
      </c>
      <c r="P209" s="128">
        <f t="shared" si="68"/>
        <v>8.7542087542087472</v>
      </c>
      <c r="Q209">
        <f t="shared" si="69"/>
        <v>0</v>
      </c>
      <c r="R209">
        <f t="shared" si="70"/>
        <v>0</v>
      </c>
      <c r="S209">
        <f t="shared" si="71"/>
        <v>0</v>
      </c>
      <c r="T209">
        <f t="shared" si="72"/>
        <v>-20</v>
      </c>
      <c r="U209">
        <f t="shared" si="73"/>
        <v>0</v>
      </c>
      <c r="V209">
        <f t="shared" si="74"/>
        <v>34.523809523809518</v>
      </c>
      <c r="W209">
        <f t="shared" si="75"/>
        <v>7.7441077441077368</v>
      </c>
      <c r="X209">
        <f t="shared" si="76"/>
        <v>9.292929292929287</v>
      </c>
      <c r="Y209">
        <f t="shared" si="77"/>
        <v>6.0606060606060623</v>
      </c>
      <c r="Z209">
        <f t="shared" si="78"/>
        <v>4.2735042735042725</v>
      </c>
      <c r="AA209">
        <f t="shared" si="79"/>
        <v>-3.7037037037037095</v>
      </c>
      <c r="AB209" s="128">
        <f t="shared" si="80"/>
        <v>7.5757575757575779</v>
      </c>
      <c r="AC209">
        <f t="shared" si="81"/>
        <v>0</v>
      </c>
      <c r="AD209">
        <f t="shared" si="82"/>
        <v>-13.513227513227505</v>
      </c>
      <c r="AE209">
        <f t="shared" si="83"/>
        <v>2.0875420875420758</v>
      </c>
      <c r="AF209">
        <f t="shared" si="84"/>
        <v>13.282828282828291</v>
      </c>
      <c r="AG209" s="128">
        <f t="shared" si="85"/>
        <v>-4.2424242424242493</v>
      </c>
      <c r="AH209">
        <f t="shared" si="86"/>
        <v>0</v>
      </c>
      <c r="AI209">
        <f t="shared" si="87"/>
        <v>16.666666666666657</v>
      </c>
      <c r="AJ209">
        <f t="shared" si="88"/>
        <v>1.2820512820512704</v>
      </c>
      <c r="AK209">
        <f t="shared" si="89"/>
        <v>11.111111111111114</v>
      </c>
      <c r="AL209" s="128">
        <f t="shared" si="90"/>
        <v>3.9682539682539755</v>
      </c>
      <c r="AO209">
        <f t="shared" si="91"/>
        <v>14.034188034188048</v>
      </c>
      <c r="AP209">
        <f t="shared" si="92"/>
        <v>11.111111111111114</v>
      </c>
      <c r="AQ209">
        <f t="shared" si="93"/>
        <v>11.111111111111114</v>
      </c>
      <c r="AR209">
        <f t="shared" si="94"/>
        <v>14.615384615384613</v>
      </c>
      <c r="AS209">
        <f t="shared" si="95"/>
        <v>33.333333333333343</v>
      </c>
      <c r="AT209">
        <f t="shared" si="96"/>
        <v>0</v>
      </c>
      <c r="AU209" s="142">
        <f t="shared" si="97"/>
        <v>-10.634920634920633</v>
      </c>
      <c r="AV209" s="142">
        <f t="shared" si="98"/>
        <v>-12.222222222222229</v>
      </c>
      <c r="AW209" s="142">
        <f t="shared" si="99"/>
        <v>-16.984126984126988</v>
      </c>
      <c r="AX209" s="142">
        <f t="shared" si="100"/>
        <v>-13.174603174603163</v>
      </c>
      <c r="AY209" s="142">
        <f t="shared" si="101"/>
        <v>-14.550264550264544</v>
      </c>
      <c r="AZ209">
        <f t="shared" si="102"/>
        <v>0</v>
      </c>
      <c r="BA209">
        <f t="shared" si="103"/>
        <v>0</v>
      </c>
      <c r="BB209">
        <f t="shared" si="104"/>
        <v>0</v>
      </c>
      <c r="BC209">
        <f t="shared" si="105"/>
        <v>0</v>
      </c>
      <c r="BD209">
        <f t="shared" si="106"/>
        <v>0</v>
      </c>
      <c r="BE209">
        <f t="shared" si="107"/>
        <v>13.939393939393938</v>
      </c>
      <c r="BF209">
        <f t="shared" si="108"/>
        <v>12.996632996633004</v>
      </c>
      <c r="BG209">
        <f t="shared" si="109"/>
        <v>15.084175084175087</v>
      </c>
      <c r="BH209">
        <f t="shared" si="110"/>
        <v>11.111111111111114</v>
      </c>
      <c r="BI209">
        <f t="shared" si="111"/>
        <v>-9.1582491582491627</v>
      </c>
      <c r="BJ209">
        <f t="shared" si="112"/>
        <v>-4.0404040404040416</v>
      </c>
      <c r="BK209">
        <f t="shared" si="113"/>
        <v>0.47138047138045636</v>
      </c>
    </row>
    <row r="210" spans="2:63">
      <c r="B210" t="s">
        <v>191</v>
      </c>
      <c r="D210">
        <f t="shared" si="56"/>
        <v>2.0202020202020208</v>
      </c>
      <c r="E210">
        <f t="shared" si="57"/>
        <v>4.8076923076923066</v>
      </c>
      <c r="F210">
        <f t="shared" si="58"/>
        <v>1.6666666666666572</v>
      </c>
      <c r="G210">
        <f t="shared" si="59"/>
        <v>2.5</v>
      </c>
      <c r="H210">
        <f t="shared" si="60"/>
        <v>-8.2341269841269877</v>
      </c>
      <c r="I210" s="128">
        <f t="shared" si="61"/>
        <v>-4.44444444444445</v>
      </c>
      <c r="J210">
        <f t="shared" si="62"/>
        <v>7.1428571428571388</v>
      </c>
      <c r="K210">
        <f t="shared" si="63"/>
        <v>0</v>
      </c>
      <c r="L210">
        <f t="shared" si="64"/>
        <v>13.888888888888872</v>
      </c>
      <c r="M210">
        <f t="shared" si="65"/>
        <v>10.952380952380949</v>
      </c>
      <c r="N210">
        <f t="shared" si="66"/>
        <v>8.1481481481481381</v>
      </c>
      <c r="O210">
        <f t="shared" si="67"/>
        <v>4.1025641025641022</v>
      </c>
      <c r="P210" s="128">
        <f t="shared" si="68"/>
        <v>-2.2222222222222285</v>
      </c>
      <c r="Q210">
        <f t="shared" si="69"/>
        <v>11.111111111111114</v>
      </c>
      <c r="R210">
        <f t="shared" si="70"/>
        <v>-8.9285714285714306</v>
      </c>
      <c r="S210">
        <f t="shared" si="71"/>
        <v>-9.0909090909090935</v>
      </c>
      <c r="T210">
        <f t="shared" si="72"/>
        <v>50</v>
      </c>
      <c r="U210">
        <f t="shared" si="73"/>
        <v>-28.571428571428569</v>
      </c>
      <c r="V210">
        <f t="shared" si="74"/>
        <v>18.571428571428569</v>
      </c>
      <c r="W210">
        <f t="shared" si="75"/>
        <v>-3.9153439153439109</v>
      </c>
      <c r="X210">
        <f t="shared" si="76"/>
        <v>12.003968253968239</v>
      </c>
      <c r="Y210">
        <f t="shared" si="77"/>
        <v>23.17460317460317</v>
      </c>
      <c r="Z210">
        <f t="shared" si="78"/>
        <v>4.7619047619047663</v>
      </c>
      <c r="AA210">
        <f t="shared" si="79"/>
        <v>-9.9470899470899496</v>
      </c>
      <c r="AB210" s="128">
        <f t="shared" si="80"/>
        <v>1.6483516483516354</v>
      </c>
      <c r="AC210">
        <f t="shared" si="81"/>
        <v>0.30952380952379599</v>
      </c>
      <c r="AD210">
        <f t="shared" si="82"/>
        <v>-13.890492223825561</v>
      </c>
      <c r="AE210">
        <f t="shared" si="83"/>
        <v>-11.538461538461533</v>
      </c>
      <c r="AF210">
        <f t="shared" si="84"/>
        <v>-10.925925925925924</v>
      </c>
      <c r="AG210" s="128">
        <f t="shared" si="85"/>
        <v>0.66748066748067458</v>
      </c>
      <c r="AH210">
        <f t="shared" si="86"/>
        <v>-24.603174603174594</v>
      </c>
      <c r="AI210">
        <f t="shared" si="87"/>
        <v>14.285714285714285</v>
      </c>
      <c r="AJ210" t="str">
        <f t="shared" si="88"/>
        <v/>
      </c>
      <c r="AK210">
        <f t="shared" si="89"/>
        <v>-14.285714285714285</v>
      </c>
      <c r="AL210" s="128">
        <f t="shared" si="90"/>
        <v>-14.285714285714292</v>
      </c>
      <c r="AO210">
        <f t="shared" si="91"/>
        <v>8.8333333333333286</v>
      </c>
      <c r="AP210">
        <f t="shared" si="92"/>
        <v>25</v>
      </c>
      <c r="AQ210">
        <f t="shared" si="93"/>
        <v>14.285714285714292</v>
      </c>
      <c r="AR210">
        <f t="shared" si="94"/>
        <v>11.428571428571431</v>
      </c>
      <c r="AS210">
        <f t="shared" si="95"/>
        <v>5.3571428571428612</v>
      </c>
      <c r="AT210">
        <f t="shared" si="96"/>
        <v>-11.904761904761912</v>
      </c>
      <c r="AU210" s="142">
        <f t="shared" si="97"/>
        <v>-16.402116402116413</v>
      </c>
      <c r="AV210" s="142">
        <f t="shared" si="98"/>
        <v>-20.779220779220772</v>
      </c>
      <c r="AW210" s="142">
        <f t="shared" si="99"/>
        <v>-17.372134038800695</v>
      </c>
      <c r="AX210" s="142">
        <f t="shared" si="100"/>
        <v>-8.9466089466089471</v>
      </c>
      <c r="AY210" s="142">
        <f t="shared" si="101"/>
        <v>-5.952380952380949</v>
      </c>
      <c r="AZ210">
        <f t="shared" si="102"/>
        <v>-1.4285714285714306</v>
      </c>
      <c r="BA210">
        <f t="shared" si="103"/>
        <v>0.79365079365078373</v>
      </c>
      <c r="BB210">
        <f t="shared" si="104"/>
        <v>14.285714285714278</v>
      </c>
      <c r="BC210">
        <f t="shared" si="105"/>
        <v>-1.7857142857142918</v>
      </c>
      <c r="BD210">
        <f t="shared" si="106"/>
        <v>-10.317460317460316</v>
      </c>
      <c r="BE210">
        <f t="shared" si="107"/>
        <v>-10.317460317460316</v>
      </c>
      <c r="BF210">
        <f t="shared" si="108"/>
        <v>-14.285714285714285</v>
      </c>
      <c r="BG210">
        <f t="shared" si="109"/>
        <v>-15.925925925925924</v>
      </c>
      <c r="BH210">
        <f t="shared" si="110"/>
        <v>-3.1746031746031775</v>
      </c>
      <c r="BI210">
        <f t="shared" si="111"/>
        <v>-2.3361823361823326</v>
      </c>
      <c r="BJ210">
        <f t="shared" si="112"/>
        <v>0.52910052910053196</v>
      </c>
      <c r="BK210">
        <f t="shared" si="113"/>
        <v>3.809523809523796</v>
      </c>
    </row>
    <row r="211" spans="2:63">
      <c r="B211" t="s">
        <v>196</v>
      </c>
      <c r="D211">
        <f t="shared" si="56"/>
        <v>0</v>
      </c>
      <c r="E211">
        <f t="shared" si="57"/>
        <v>50</v>
      </c>
      <c r="F211">
        <f t="shared" si="58"/>
        <v>52.727272727272734</v>
      </c>
      <c r="G211">
        <f t="shared" si="59"/>
        <v>20.454545454545453</v>
      </c>
      <c r="H211">
        <f t="shared" si="60"/>
        <v>10.185185185185183</v>
      </c>
      <c r="I211" s="128">
        <f t="shared" si="61"/>
        <v>33.333333333333336</v>
      </c>
      <c r="J211">
        <f t="shared" si="62"/>
        <v>-6.8181818181818166</v>
      </c>
      <c r="K211">
        <f t="shared" si="63"/>
        <v>33.333333333333329</v>
      </c>
      <c r="L211">
        <f t="shared" si="64"/>
        <v>-3.0303030303030383</v>
      </c>
      <c r="M211">
        <f t="shared" si="65"/>
        <v>14.913419913419919</v>
      </c>
      <c r="N211">
        <f t="shared" si="66"/>
        <v>22.558922558922561</v>
      </c>
      <c r="O211">
        <f t="shared" si="67"/>
        <v>18.518518518518515</v>
      </c>
      <c r="P211" s="128">
        <f t="shared" si="68"/>
        <v>29.629629629629626</v>
      </c>
      <c r="Q211">
        <f t="shared" si="69"/>
        <v>36.363636363636374</v>
      </c>
      <c r="R211">
        <f t="shared" si="70"/>
        <v>0</v>
      </c>
      <c r="S211">
        <f t="shared" si="71"/>
        <v>18.181818181818173</v>
      </c>
      <c r="T211">
        <f t="shared" si="72"/>
        <v>-19.696969696969703</v>
      </c>
      <c r="U211">
        <f t="shared" si="73"/>
        <v>3.7878787878787818</v>
      </c>
      <c r="V211">
        <f t="shared" si="74"/>
        <v>16.666666666666664</v>
      </c>
      <c r="W211">
        <f t="shared" si="75"/>
        <v>31.228956228956221</v>
      </c>
      <c r="X211">
        <f t="shared" si="76"/>
        <v>18.518518518518519</v>
      </c>
      <c r="Y211">
        <f t="shared" si="77"/>
        <v>14.814814814814817</v>
      </c>
      <c r="Z211">
        <f t="shared" si="78"/>
        <v>29.292929292929298</v>
      </c>
      <c r="AA211">
        <f t="shared" si="79"/>
        <v>11.111111111111111</v>
      </c>
      <c r="AB211" s="128">
        <f t="shared" si="80"/>
        <v>19.023569023569028</v>
      </c>
      <c r="AC211">
        <f t="shared" si="81"/>
        <v>35</v>
      </c>
      <c r="AD211">
        <f t="shared" si="82"/>
        <v>16.329966329966339</v>
      </c>
      <c r="AE211">
        <f t="shared" si="83"/>
        <v>3.0303030303030347</v>
      </c>
      <c r="AF211">
        <f t="shared" si="84"/>
        <v>15.530303030303026</v>
      </c>
      <c r="AG211" s="128">
        <f t="shared" si="85"/>
        <v>15.347923681257015</v>
      </c>
      <c r="AH211">
        <f t="shared" si="86"/>
        <v>-6.8181818181818166</v>
      </c>
      <c r="AI211">
        <f t="shared" si="87"/>
        <v>-18.181818181818183</v>
      </c>
      <c r="AJ211">
        <f t="shared" si="88"/>
        <v>-8.3333333333333321</v>
      </c>
      <c r="AK211">
        <f t="shared" si="89"/>
        <v>23.333333333333329</v>
      </c>
      <c r="AL211" s="128">
        <f t="shared" si="90"/>
        <v>8.3333333333333357</v>
      </c>
      <c r="AO211">
        <f t="shared" si="91"/>
        <v>15.303030303030312</v>
      </c>
      <c r="AP211">
        <f t="shared" si="92"/>
        <v>25</v>
      </c>
      <c r="AQ211">
        <f t="shared" si="93"/>
        <v>1.5151515151515191</v>
      </c>
      <c r="AR211">
        <f t="shared" si="94"/>
        <v>0</v>
      </c>
      <c r="AS211">
        <f t="shared" si="95"/>
        <v>25</v>
      </c>
      <c r="AT211">
        <f t="shared" si="96"/>
        <v>25.000000000000007</v>
      </c>
      <c r="AU211" s="142">
        <f t="shared" si="97"/>
        <v>13.888888888888893</v>
      </c>
      <c r="AV211" s="142">
        <f t="shared" si="98"/>
        <v>20.37037037037036</v>
      </c>
      <c r="AW211" s="142">
        <f t="shared" si="99"/>
        <v>28.956228956228948</v>
      </c>
      <c r="AX211" s="142">
        <f t="shared" si="100"/>
        <v>6.481481481481481</v>
      </c>
      <c r="AY211" s="142">
        <f t="shared" si="101"/>
        <v>11.952861952861959</v>
      </c>
      <c r="AZ211">
        <f t="shared" si="102"/>
        <v>49.242424242424235</v>
      </c>
      <c r="BA211">
        <f t="shared" si="103"/>
        <v>56.818181818181827</v>
      </c>
      <c r="BB211">
        <f t="shared" si="104"/>
        <v>20.454545454545453</v>
      </c>
      <c r="BC211">
        <f t="shared" si="105"/>
        <v>8.3333333333333286</v>
      </c>
      <c r="BD211">
        <f t="shared" si="106"/>
        <v>40.151515151515156</v>
      </c>
      <c r="BE211">
        <f t="shared" si="107"/>
        <v>12.45791245791246</v>
      </c>
      <c r="BF211">
        <f t="shared" si="108"/>
        <v>16.161616161616163</v>
      </c>
      <c r="BG211">
        <f t="shared" si="109"/>
        <v>16.666666666666664</v>
      </c>
      <c r="BH211">
        <f t="shared" si="110"/>
        <v>16.835016835016827</v>
      </c>
      <c r="BI211">
        <f t="shared" si="111"/>
        <v>11.111111111111114</v>
      </c>
      <c r="BJ211">
        <f t="shared" si="112"/>
        <v>13.131313131313135</v>
      </c>
      <c r="BK211">
        <f t="shared" si="113"/>
        <v>21.801346801346799</v>
      </c>
    </row>
    <row r="212" spans="2:63">
      <c r="B212" t="s">
        <v>197</v>
      </c>
      <c r="D212">
        <f t="shared" si="56"/>
        <v>-34.523809523809526</v>
      </c>
      <c r="E212">
        <f t="shared" si="57"/>
        <v>-16.666666666666657</v>
      </c>
      <c r="F212">
        <f t="shared" si="58"/>
        <v>-3.5714285714285694</v>
      </c>
      <c r="G212">
        <f t="shared" si="59"/>
        <v>9.0909090909091006</v>
      </c>
      <c r="H212">
        <f t="shared" si="60"/>
        <v>19.841269841269856</v>
      </c>
      <c r="I212" s="128">
        <f t="shared" si="61"/>
        <v>11.660561660561662</v>
      </c>
      <c r="J212">
        <f t="shared" si="62"/>
        <v>-51.282051282051285</v>
      </c>
      <c r="K212">
        <f t="shared" si="63"/>
        <v>2.0512820512820582</v>
      </c>
      <c r="L212">
        <f t="shared" si="64"/>
        <v>3.076923076923066</v>
      </c>
      <c r="M212">
        <f t="shared" si="65"/>
        <v>5.7326007326007371</v>
      </c>
      <c r="N212">
        <f t="shared" si="66"/>
        <v>-5.0793650793650755</v>
      </c>
      <c r="O212">
        <f t="shared" si="67"/>
        <v>-3.8624338624338748</v>
      </c>
      <c r="P212" s="128">
        <f t="shared" si="68"/>
        <v>0.89947089947089864</v>
      </c>
      <c r="Q212">
        <f t="shared" si="69"/>
        <v>16.666666666666657</v>
      </c>
      <c r="R212">
        <f t="shared" si="70"/>
        <v>-11.666666666666657</v>
      </c>
      <c r="S212">
        <f t="shared" si="71"/>
        <v>-6.4102564102564088</v>
      </c>
      <c r="T212">
        <f t="shared" si="72"/>
        <v>-35.714285714285715</v>
      </c>
      <c r="U212">
        <f t="shared" si="73"/>
        <v>0.60606060606059486</v>
      </c>
      <c r="V212">
        <f t="shared" si="74"/>
        <v>28.484848484848481</v>
      </c>
      <c r="W212">
        <f t="shared" si="75"/>
        <v>-7.0370370370370381</v>
      </c>
      <c r="X212">
        <f t="shared" si="76"/>
        <v>3.9316239316239319</v>
      </c>
      <c r="Y212">
        <f t="shared" si="77"/>
        <v>2.6455026455026456</v>
      </c>
      <c r="Z212">
        <f t="shared" si="78"/>
        <v>1.5873015873015817</v>
      </c>
      <c r="AA212">
        <f t="shared" si="79"/>
        <v>9.5238095238095184</v>
      </c>
      <c r="AB212" s="128">
        <f t="shared" si="80"/>
        <v>4.7619047619047592</v>
      </c>
      <c r="AC212">
        <f t="shared" si="81"/>
        <v>-19.311355311355314</v>
      </c>
      <c r="AD212">
        <f t="shared" si="82"/>
        <v>-16.190476190476183</v>
      </c>
      <c r="AE212">
        <f t="shared" si="83"/>
        <v>5.55555555555555</v>
      </c>
      <c r="AF212">
        <f t="shared" si="84"/>
        <v>5.4385429385429376</v>
      </c>
      <c r="AG212" s="128">
        <f t="shared" si="85"/>
        <v>8.0423280423280517</v>
      </c>
      <c r="AH212">
        <f t="shared" si="86"/>
        <v>25.128205128205131</v>
      </c>
      <c r="AI212">
        <f t="shared" si="87"/>
        <v>-7.7922077922077975</v>
      </c>
      <c r="AJ212">
        <f t="shared" si="88"/>
        <v>12.307692307692307</v>
      </c>
      <c r="AK212">
        <f t="shared" si="89"/>
        <v>21.666666666666664</v>
      </c>
      <c r="AL212" s="128">
        <f t="shared" si="90"/>
        <v>-6.6666666666666714</v>
      </c>
      <c r="AO212">
        <f t="shared" si="91"/>
        <v>13.974358974358978</v>
      </c>
      <c r="AP212">
        <f t="shared" si="92"/>
        <v>14.871794871794869</v>
      </c>
      <c r="AQ212">
        <f t="shared" si="93"/>
        <v>24.615384615384613</v>
      </c>
      <c r="AR212">
        <f t="shared" si="94"/>
        <v>-20.512820512820518</v>
      </c>
      <c r="AS212">
        <f t="shared" si="95"/>
        <v>22.564102564102566</v>
      </c>
      <c r="AT212">
        <f t="shared" si="96"/>
        <v>28.333333333333336</v>
      </c>
      <c r="AU212" s="142">
        <f t="shared" si="97"/>
        <v>-26.190476190476176</v>
      </c>
      <c r="AV212" s="142">
        <f t="shared" si="98"/>
        <v>-11.904761904761898</v>
      </c>
      <c r="AW212" s="142">
        <f t="shared" si="99"/>
        <v>-21.428571428571431</v>
      </c>
      <c r="AX212" s="142">
        <f t="shared" si="100"/>
        <v>-11.111111111111114</v>
      </c>
      <c r="AY212" s="142">
        <f t="shared" si="101"/>
        <v>-10.317460317460316</v>
      </c>
      <c r="AZ212">
        <f t="shared" si="102"/>
        <v>-35.714285714285708</v>
      </c>
      <c r="BA212">
        <f t="shared" si="103"/>
        <v>-18.46153846153846</v>
      </c>
      <c r="BB212">
        <f t="shared" si="104"/>
        <v>-13.492063492063494</v>
      </c>
      <c r="BC212">
        <f t="shared" si="105"/>
        <v>-18.571428571428569</v>
      </c>
      <c r="BD212">
        <f t="shared" si="106"/>
        <v>-10.317460317460316</v>
      </c>
      <c r="BE212">
        <f t="shared" si="107"/>
        <v>6.7195767195767147</v>
      </c>
      <c r="BF212">
        <f t="shared" si="108"/>
        <v>-15.55555555555555</v>
      </c>
      <c r="BG212">
        <f t="shared" si="109"/>
        <v>17.883597883597886</v>
      </c>
      <c r="BH212">
        <f t="shared" si="110"/>
        <v>12.706552706552699</v>
      </c>
      <c r="BI212">
        <f t="shared" si="111"/>
        <v>3.8624338624338463</v>
      </c>
      <c r="BJ212">
        <f t="shared" si="112"/>
        <v>-3.1216931216930988</v>
      </c>
      <c r="BK212">
        <f t="shared" si="113"/>
        <v>23.386243386243379</v>
      </c>
    </row>
    <row r="213" spans="2:63">
      <c r="B213" t="s">
        <v>199</v>
      </c>
      <c r="D213">
        <f t="shared" si="56"/>
        <v>0</v>
      </c>
      <c r="E213">
        <f t="shared" si="57"/>
        <v>16.666666666666657</v>
      </c>
      <c r="F213">
        <f t="shared" si="58"/>
        <v>-7.6923076923076934</v>
      </c>
      <c r="G213">
        <f t="shared" si="59"/>
        <v>-7.1428571428571388</v>
      </c>
      <c r="H213">
        <f t="shared" si="60"/>
        <v>27.179487179487182</v>
      </c>
      <c r="I213" s="128">
        <f t="shared" si="61"/>
        <v>18.888888888888886</v>
      </c>
      <c r="J213">
        <f t="shared" si="62"/>
        <v>20</v>
      </c>
      <c r="K213">
        <f t="shared" si="63"/>
        <v>0</v>
      </c>
      <c r="L213">
        <f t="shared" si="64"/>
        <v>0</v>
      </c>
      <c r="M213">
        <f t="shared" si="65"/>
        <v>-6.9645909645909683</v>
      </c>
      <c r="N213">
        <f t="shared" si="66"/>
        <v>0.49382716049382225</v>
      </c>
      <c r="O213">
        <f t="shared" si="67"/>
        <v>17.407407407407412</v>
      </c>
      <c r="P213" s="128">
        <f t="shared" si="68"/>
        <v>20.740740740740733</v>
      </c>
      <c r="Q213">
        <f t="shared" si="69"/>
        <v>0</v>
      </c>
      <c r="R213" t="str">
        <f t="shared" si="70"/>
        <v/>
      </c>
      <c r="S213">
        <f t="shared" si="71"/>
        <v>-7.6923076923076934</v>
      </c>
      <c r="T213">
        <f t="shared" si="72"/>
        <v>-9.0909090909090935</v>
      </c>
      <c r="U213">
        <f t="shared" si="73"/>
        <v>0</v>
      </c>
      <c r="V213">
        <f t="shared" si="74"/>
        <v>-66.666666666666671</v>
      </c>
      <c r="W213">
        <f t="shared" si="75"/>
        <v>9.047619047619051</v>
      </c>
      <c r="X213">
        <f t="shared" si="76"/>
        <v>-1.904761904761898</v>
      </c>
      <c r="Y213">
        <f t="shared" si="77"/>
        <v>11.428571428571423</v>
      </c>
      <c r="Z213">
        <f t="shared" si="78"/>
        <v>-3.838383838383848</v>
      </c>
      <c r="AA213">
        <f t="shared" si="79"/>
        <v>22.558922558922553</v>
      </c>
      <c r="AB213" s="128">
        <f t="shared" si="80"/>
        <v>27.407407407407412</v>
      </c>
      <c r="AC213">
        <f t="shared" si="81"/>
        <v>2.4603174603174551</v>
      </c>
      <c r="AD213">
        <f t="shared" si="82"/>
        <v>-15.32939282939283</v>
      </c>
      <c r="AE213">
        <f t="shared" si="83"/>
        <v>0.85470085470085166</v>
      </c>
      <c r="AF213">
        <f t="shared" si="84"/>
        <v>15.664929206595872</v>
      </c>
      <c r="AG213" s="128">
        <f t="shared" si="85"/>
        <v>9.5061728395062062</v>
      </c>
      <c r="AH213">
        <f t="shared" si="86"/>
        <v>33.333333333333343</v>
      </c>
      <c r="AI213">
        <f t="shared" si="87"/>
        <v>-5.5555555555555571</v>
      </c>
      <c r="AJ213" t="str">
        <f t="shared" si="88"/>
        <v/>
      </c>
      <c r="AK213">
        <f t="shared" si="89"/>
        <v>32.142857142857146</v>
      </c>
      <c r="AL213" s="128">
        <f t="shared" si="90"/>
        <v>25</v>
      </c>
      <c r="AO213">
        <f t="shared" si="91"/>
        <v>-5.6947496947497029</v>
      </c>
      <c r="AP213">
        <f t="shared" si="92"/>
        <v>-6.6666666666666714</v>
      </c>
      <c r="AQ213">
        <f t="shared" si="93"/>
        <v>-6.6666666666666714</v>
      </c>
      <c r="AR213">
        <f t="shared" si="94"/>
        <v>-11.965811965811952</v>
      </c>
      <c r="AS213">
        <f t="shared" si="95"/>
        <v>-3.1746031746031775</v>
      </c>
      <c r="AT213">
        <f t="shared" si="96"/>
        <v>0</v>
      </c>
      <c r="AU213" s="142">
        <f t="shared" si="97"/>
        <v>-16.666666666666671</v>
      </c>
      <c r="AV213" s="142">
        <f t="shared" si="98"/>
        <v>-26.388888888888886</v>
      </c>
      <c r="AW213" s="142">
        <f t="shared" si="99"/>
        <v>-14.77272727272728</v>
      </c>
      <c r="AX213" s="142">
        <f t="shared" si="100"/>
        <v>-6.5170940170940099</v>
      </c>
      <c r="AY213" s="142">
        <f t="shared" si="101"/>
        <v>-12.301587301587304</v>
      </c>
      <c r="AZ213">
        <f t="shared" si="102"/>
        <v>-7.1428571428571388</v>
      </c>
      <c r="BA213">
        <f t="shared" si="103"/>
        <v>16.666666666666657</v>
      </c>
      <c r="BB213">
        <f t="shared" si="104"/>
        <v>-5.5555555555555571</v>
      </c>
      <c r="BC213">
        <f t="shared" si="105"/>
        <v>-8.3333333333333428</v>
      </c>
      <c r="BD213">
        <f t="shared" si="106"/>
        <v>16.666666666666657</v>
      </c>
      <c r="BE213">
        <f t="shared" si="107"/>
        <v>6.481481481481481</v>
      </c>
      <c r="BF213">
        <f t="shared" si="108"/>
        <v>5.0505050505050519</v>
      </c>
      <c r="BG213">
        <f t="shared" si="109"/>
        <v>23.456790123456784</v>
      </c>
      <c r="BH213">
        <f t="shared" si="110"/>
        <v>27.67094017094017</v>
      </c>
      <c r="BI213">
        <f t="shared" si="111"/>
        <v>9.6825396825396837</v>
      </c>
      <c r="BJ213">
        <f t="shared" si="112"/>
        <v>10.317460317460331</v>
      </c>
      <c r="BK213">
        <f t="shared" si="113"/>
        <v>8.5185185185185333</v>
      </c>
    </row>
    <row r="214" spans="2:63">
      <c r="B214" t="s">
        <v>200</v>
      </c>
      <c r="D214">
        <f t="shared" si="56"/>
        <v>0</v>
      </c>
      <c r="E214">
        <f t="shared" si="57"/>
        <v>25</v>
      </c>
      <c r="F214">
        <f t="shared" si="58"/>
        <v>58.333333333333329</v>
      </c>
      <c r="G214">
        <f t="shared" si="59"/>
        <v>66.666666666666671</v>
      </c>
      <c r="H214">
        <f t="shared" si="60"/>
        <v>13.131313131313135</v>
      </c>
      <c r="I214" s="128">
        <f t="shared" si="61"/>
        <v>23.015873015873012</v>
      </c>
      <c r="J214">
        <f t="shared" si="62"/>
        <v>20.512820512820518</v>
      </c>
      <c r="K214">
        <f t="shared" si="63"/>
        <v>27.272727272727266</v>
      </c>
      <c r="L214">
        <f t="shared" si="64"/>
        <v>36.363636363636367</v>
      </c>
      <c r="M214">
        <f t="shared" si="65"/>
        <v>31.666666666666686</v>
      </c>
      <c r="N214">
        <f t="shared" si="66"/>
        <v>34.25925925925926</v>
      </c>
      <c r="O214">
        <f t="shared" si="67"/>
        <v>31.240981240981242</v>
      </c>
      <c r="P214" s="128">
        <f t="shared" si="68"/>
        <v>28.06637806637805</v>
      </c>
      <c r="Q214">
        <f t="shared" si="69"/>
        <v>0</v>
      </c>
      <c r="R214">
        <f t="shared" si="70"/>
        <v>3.9682539682539755</v>
      </c>
      <c r="S214">
        <f t="shared" si="71"/>
        <v>27.380952380952372</v>
      </c>
      <c r="T214">
        <f t="shared" si="72"/>
        <v>41.666666666666671</v>
      </c>
      <c r="U214">
        <f t="shared" si="73"/>
        <v>37.5</v>
      </c>
      <c r="V214">
        <f t="shared" si="74"/>
        <v>41.428571428571431</v>
      </c>
      <c r="W214">
        <f t="shared" si="75"/>
        <v>9.2592592592592524</v>
      </c>
      <c r="X214">
        <f t="shared" si="76"/>
        <v>11.640211640211646</v>
      </c>
      <c r="Y214">
        <f t="shared" si="77"/>
        <v>19.444444444444443</v>
      </c>
      <c r="Z214">
        <f t="shared" si="78"/>
        <v>12.55411255411255</v>
      </c>
      <c r="AA214">
        <f t="shared" si="79"/>
        <v>7.671957671957685</v>
      </c>
      <c r="AB214" s="128">
        <f t="shared" si="80"/>
        <v>5.0264550264550394</v>
      </c>
      <c r="AC214">
        <f t="shared" si="81"/>
        <v>2.3203463203463031</v>
      </c>
      <c r="AD214">
        <f t="shared" si="82"/>
        <v>7.377733377733378</v>
      </c>
      <c r="AE214">
        <f t="shared" si="83"/>
        <v>2.7777777777777857</v>
      </c>
      <c r="AF214">
        <f t="shared" si="84"/>
        <v>4.7288359788359884</v>
      </c>
      <c r="AG214" s="128">
        <f t="shared" si="85"/>
        <v>8.9947089947089722</v>
      </c>
      <c r="AH214">
        <f t="shared" si="86"/>
        <v>30</v>
      </c>
      <c r="AI214">
        <f t="shared" si="87"/>
        <v>38.095238095238102</v>
      </c>
      <c r="AJ214">
        <f t="shared" si="88"/>
        <v>21.428571428571431</v>
      </c>
      <c r="AK214">
        <f t="shared" si="89"/>
        <v>33.333333333333343</v>
      </c>
      <c r="AL214" s="128">
        <f t="shared" si="90"/>
        <v>50</v>
      </c>
      <c r="AO214">
        <f t="shared" si="91"/>
        <v>33.809523809523824</v>
      </c>
      <c r="AP214">
        <f t="shared" si="92"/>
        <v>25</v>
      </c>
      <c r="AQ214">
        <f t="shared" si="93"/>
        <v>50</v>
      </c>
      <c r="AR214">
        <f t="shared" si="94"/>
        <v>67.857142857142861</v>
      </c>
      <c r="AS214">
        <f t="shared" si="95"/>
        <v>17.857142857142861</v>
      </c>
      <c r="AT214">
        <f t="shared" si="96"/>
        <v>8.3333333333333428</v>
      </c>
      <c r="AU214" s="142">
        <f t="shared" si="97"/>
        <v>5.6998556998557035</v>
      </c>
      <c r="AV214" s="142">
        <f t="shared" si="98"/>
        <v>4.256854256854254</v>
      </c>
      <c r="AW214" s="142">
        <f t="shared" si="99"/>
        <v>14.01709401709401</v>
      </c>
      <c r="AX214" s="142">
        <f t="shared" si="100"/>
        <v>1.0101010101010104</v>
      </c>
      <c r="AY214" s="142">
        <f t="shared" si="101"/>
        <v>11.904761904761912</v>
      </c>
      <c r="AZ214">
        <f t="shared" si="102"/>
        <v>-12.337662337662337</v>
      </c>
      <c r="BA214">
        <f t="shared" si="103"/>
        <v>8.5714285714285694</v>
      </c>
      <c r="BB214">
        <f t="shared" si="104"/>
        <v>38.095238095238102</v>
      </c>
      <c r="BC214">
        <f t="shared" si="105"/>
        <v>-10.389610389610397</v>
      </c>
      <c r="BD214">
        <f t="shared" si="106"/>
        <v>-12.337662337662337</v>
      </c>
      <c r="BE214">
        <f t="shared" si="107"/>
        <v>7.4074074074074119</v>
      </c>
      <c r="BF214">
        <f t="shared" si="108"/>
        <v>-11.243386243386247</v>
      </c>
      <c r="BG214">
        <f t="shared" si="109"/>
        <v>13.227513227513242</v>
      </c>
      <c r="BH214">
        <f t="shared" si="110"/>
        <v>9.5238095238095326</v>
      </c>
      <c r="BI214">
        <f t="shared" si="111"/>
        <v>3.9682539682539755</v>
      </c>
      <c r="BJ214">
        <f t="shared" si="112"/>
        <v>12.433862433862444</v>
      </c>
      <c r="BK214">
        <f t="shared" si="113"/>
        <v>10.582010582010582</v>
      </c>
    </row>
    <row r="215" spans="2:63">
      <c r="B215" t="s">
        <v>201</v>
      </c>
      <c r="D215">
        <f t="shared" si="56"/>
        <v>0</v>
      </c>
      <c r="E215">
        <f t="shared" si="57"/>
        <v>14.285714285714292</v>
      </c>
      <c r="F215">
        <f t="shared" si="58"/>
        <v>-11.111111111111114</v>
      </c>
      <c r="G215">
        <f t="shared" si="59"/>
        <v>47.142857142857146</v>
      </c>
      <c r="H215">
        <f t="shared" si="60"/>
        <v>31.178451178451191</v>
      </c>
      <c r="I215" s="128">
        <f t="shared" si="61"/>
        <v>11.587301587301596</v>
      </c>
      <c r="J215">
        <f t="shared" si="62"/>
        <v>28.571428571428569</v>
      </c>
      <c r="K215">
        <f t="shared" si="63"/>
        <v>7.1428571428571388</v>
      </c>
      <c r="L215">
        <f t="shared" si="64"/>
        <v>35.714285714285708</v>
      </c>
      <c r="M215">
        <f t="shared" si="65"/>
        <v>32.282289139431995</v>
      </c>
      <c r="N215">
        <f t="shared" si="66"/>
        <v>20.328282828282823</v>
      </c>
      <c r="O215">
        <f t="shared" si="67"/>
        <v>20.075757575757571</v>
      </c>
      <c r="P215" s="128">
        <f t="shared" si="68"/>
        <v>16.527777777777779</v>
      </c>
      <c r="Q215">
        <f t="shared" si="69"/>
        <v>0</v>
      </c>
      <c r="R215">
        <f t="shared" si="70"/>
        <v>70</v>
      </c>
      <c r="S215">
        <f t="shared" si="71"/>
        <v>42.857142857142861</v>
      </c>
      <c r="T215">
        <f t="shared" si="72"/>
        <v>42.857142857142861</v>
      </c>
      <c r="U215">
        <f t="shared" si="73"/>
        <v>23.076923076923066</v>
      </c>
      <c r="V215">
        <f t="shared" si="74"/>
        <v>61.538461538461533</v>
      </c>
      <c r="W215">
        <f t="shared" si="75"/>
        <v>24.87373737373737</v>
      </c>
      <c r="X215">
        <f t="shared" si="76"/>
        <v>20.391414141414138</v>
      </c>
      <c r="Y215">
        <f t="shared" si="77"/>
        <v>20.138888888888893</v>
      </c>
      <c r="Z215">
        <f t="shared" si="78"/>
        <v>10.570987654321002</v>
      </c>
      <c r="AA215">
        <f t="shared" si="79"/>
        <v>11.426767676767675</v>
      </c>
      <c r="AB215" s="128">
        <f t="shared" si="80"/>
        <v>15.025252525252533</v>
      </c>
      <c r="AC215">
        <f t="shared" si="81"/>
        <v>17.999999999999986</v>
      </c>
      <c r="AD215">
        <f t="shared" si="82"/>
        <v>4.0430063763397186</v>
      </c>
      <c r="AE215">
        <f t="shared" si="83"/>
        <v>8.8888888888888928</v>
      </c>
      <c r="AF215">
        <f t="shared" si="84"/>
        <v>5.0550645342311995</v>
      </c>
      <c r="AG215" s="128">
        <f t="shared" si="85"/>
        <v>-4.6296296296296191</v>
      </c>
      <c r="AH215">
        <f t="shared" si="86"/>
        <v>53.333333333333336</v>
      </c>
      <c r="AI215">
        <f t="shared" si="87"/>
        <v>67.460317460317455</v>
      </c>
      <c r="AJ215">
        <f t="shared" si="88"/>
        <v>55</v>
      </c>
      <c r="AK215">
        <f t="shared" si="89"/>
        <v>46.666666666666664</v>
      </c>
      <c r="AL215" s="128">
        <f t="shared" si="90"/>
        <v>21.428571428571431</v>
      </c>
      <c r="AO215">
        <f t="shared" si="91"/>
        <v>32.240426240426245</v>
      </c>
      <c r="AP215">
        <f t="shared" si="92"/>
        <v>33.333333333333343</v>
      </c>
      <c r="AQ215">
        <f t="shared" si="93"/>
        <v>24.242424242424249</v>
      </c>
      <c r="AR215">
        <f t="shared" si="94"/>
        <v>30</v>
      </c>
      <c r="AS215">
        <f t="shared" si="95"/>
        <v>42.857142857142861</v>
      </c>
      <c r="AT215">
        <f t="shared" si="96"/>
        <v>30.769230769230774</v>
      </c>
      <c r="AU215" s="142">
        <f t="shared" si="97"/>
        <v>14.920634920634932</v>
      </c>
      <c r="AV215" s="142">
        <f t="shared" si="98"/>
        <v>10.846560846560863</v>
      </c>
      <c r="AW215" s="142">
        <f t="shared" si="99"/>
        <v>-16.880341880341874</v>
      </c>
      <c r="AX215" s="142">
        <f t="shared" si="100"/>
        <v>8.2892416225749557</v>
      </c>
      <c r="AY215" s="142">
        <f t="shared" si="101"/>
        <v>3.0389363722697169</v>
      </c>
      <c r="AZ215">
        <f t="shared" si="102"/>
        <v>0</v>
      </c>
      <c r="BA215">
        <f t="shared" si="103"/>
        <v>30.769230769230774</v>
      </c>
      <c r="BB215">
        <f t="shared" si="104"/>
        <v>28.46153846153846</v>
      </c>
      <c r="BC215">
        <f t="shared" si="105"/>
        <v>23.076923076923066</v>
      </c>
      <c r="BD215">
        <f t="shared" si="106"/>
        <v>7.6923076923076934</v>
      </c>
      <c r="BE215">
        <f t="shared" si="107"/>
        <v>0.41666666666665719</v>
      </c>
      <c r="BF215">
        <f t="shared" si="108"/>
        <v>0.77160493827160437</v>
      </c>
      <c r="BG215">
        <f t="shared" si="109"/>
        <v>9.5622895622895712</v>
      </c>
      <c r="BH215">
        <f t="shared" si="110"/>
        <v>9.4696969696969759</v>
      </c>
      <c r="BI215">
        <f t="shared" si="111"/>
        <v>-12.310606060606062</v>
      </c>
      <c r="BJ215">
        <f t="shared" si="112"/>
        <v>-3.4090909090909065</v>
      </c>
      <c r="BK215">
        <f t="shared" si="113"/>
        <v>1.8308080808080973</v>
      </c>
    </row>
    <row r="216" spans="2:63">
      <c r="B216" t="s">
        <v>203</v>
      </c>
      <c r="D216">
        <f t="shared" si="56"/>
        <v>-20</v>
      </c>
      <c r="E216">
        <f t="shared" si="57"/>
        <v>-10</v>
      </c>
      <c r="F216">
        <f t="shared" si="58"/>
        <v>1.6666666666666714</v>
      </c>
      <c r="G216">
        <f t="shared" si="59"/>
        <v>30.555555555555561</v>
      </c>
      <c r="H216">
        <f t="shared" si="60"/>
        <v>-16.969696969696969</v>
      </c>
      <c r="I216" s="128">
        <f t="shared" si="61"/>
        <v>-4.9382716049382722</v>
      </c>
      <c r="J216">
        <f t="shared" si="62"/>
        <v>-36.666666666666671</v>
      </c>
      <c r="K216">
        <f t="shared" si="63"/>
        <v>57.575757575757578</v>
      </c>
      <c r="L216">
        <f t="shared" si="64"/>
        <v>-4.1666666666666679</v>
      </c>
      <c r="M216">
        <f t="shared" si="65"/>
        <v>47.212430426716146</v>
      </c>
      <c r="N216">
        <f t="shared" si="66"/>
        <v>-4.44444444444445</v>
      </c>
      <c r="O216">
        <f t="shared" si="67"/>
        <v>6.6666666666666643</v>
      </c>
      <c r="P216" s="128">
        <f t="shared" si="68"/>
        <v>-7.9797979797979828</v>
      </c>
      <c r="Q216">
        <f t="shared" si="69"/>
        <v>65.909090909090907</v>
      </c>
      <c r="R216">
        <f t="shared" si="70"/>
        <v>-2.2222222222222214</v>
      </c>
      <c r="S216">
        <f t="shared" si="71"/>
        <v>41.818181818181827</v>
      </c>
      <c r="T216">
        <f t="shared" si="72"/>
        <v>11.111111111111111</v>
      </c>
      <c r="U216">
        <f t="shared" si="73"/>
        <v>35</v>
      </c>
      <c r="V216">
        <f t="shared" si="74"/>
        <v>18.181818181818183</v>
      </c>
      <c r="W216">
        <f t="shared" si="75"/>
        <v>-0.5050505050505123</v>
      </c>
      <c r="X216">
        <f t="shared" si="76"/>
        <v>3.434343434343436</v>
      </c>
      <c r="Y216">
        <f t="shared" si="77"/>
        <v>-5.8585858585858546</v>
      </c>
      <c r="Z216">
        <f t="shared" si="78"/>
        <v>-10.18518518518519</v>
      </c>
      <c r="AA216">
        <f t="shared" si="79"/>
        <v>-6.4646464646464636</v>
      </c>
      <c r="AB216" s="128">
        <f t="shared" si="80"/>
        <v>-1.2121212121212182</v>
      </c>
      <c r="AC216">
        <f t="shared" si="81"/>
        <v>6.4906204906204934</v>
      </c>
      <c r="AD216">
        <f t="shared" si="82"/>
        <v>-34.621212121212125</v>
      </c>
      <c r="AE216">
        <f t="shared" si="83"/>
        <v>16.767676767676772</v>
      </c>
      <c r="AF216">
        <f t="shared" si="84"/>
        <v>-0.87962962962963331</v>
      </c>
      <c r="AG216" s="128">
        <f t="shared" si="85"/>
        <v>-7.8395061728395063</v>
      </c>
      <c r="AH216">
        <f t="shared" si="86"/>
        <v>-1.2987012987012996</v>
      </c>
      <c r="AI216">
        <f t="shared" si="87"/>
        <v>18.181818181818183</v>
      </c>
      <c r="AJ216">
        <f t="shared" si="88"/>
        <v>9.0909090909090917</v>
      </c>
      <c r="AK216">
        <f t="shared" si="89"/>
        <v>39.393939393939405</v>
      </c>
      <c r="AL216" s="128">
        <f t="shared" si="90"/>
        <v>-7.9545454545454604</v>
      </c>
      <c r="AO216">
        <f t="shared" si="91"/>
        <v>45.681818181818187</v>
      </c>
      <c r="AP216">
        <f t="shared" si="92"/>
        <v>60.227272727272734</v>
      </c>
      <c r="AQ216">
        <f t="shared" si="93"/>
        <v>51.136363636363633</v>
      </c>
      <c r="AR216">
        <f t="shared" si="94"/>
        <v>5.6818181818181834</v>
      </c>
      <c r="AS216">
        <f t="shared" si="95"/>
        <v>54.54545454545454</v>
      </c>
      <c r="AT216">
        <f t="shared" si="96"/>
        <v>56.818181818181827</v>
      </c>
      <c r="AU216" s="142">
        <f t="shared" si="97"/>
        <v>-37.830687830687829</v>
      </c>
      <c r="AV216" s="142">
        <f t="shared" si="98"/>
        <v>-33.796296296296298</v>
      </c>
      <c r="AW216" s="142">
        <f t="shared" si="99"/>
        <v>-34.090909090909093</v>
      </c>
      <c r="AX216" s="142">
        <f t="shared" si="100"/>
        <v>-44.444444444444443</v>
      </c>
      <c r="AY216" s="142">
        <f t="shared" si="101"/>
        <v>-22.943722943722953</v>
      </c>
      <c r="AZ216">
        <f t="shared" si="102"/>
        <v>4.5454545454545396</v>
      </c>
      <c r="BA216">
        <f t="shared" si="103"/>
        <v>15.873015873015873</v>
      </c>
      <c r="BB216">
        <f t="shared" si="104"/>
        <v>9.5238095238095184</v>
      </c>
      <c r="BC216">
        <f t="shared" si="105"/>
        <v>-6.0606060606060588</v>
      </c>
      <c r="BD216">
        <f t="shared" si="106"/>
        <v>8.5714285714285694</v>
      </c>
      <c r="BE216">
        <f t="shared" si="107"/>
        <v>-5.7407407407407405</v>
      </c>
      <c r="BF216">
        <f t="shared" si="108"/>
        <v>-5.5555555555555554</v>
      </c>
      <c r="BG216">
        <f t="shared" si="109"/>
        <v>2.962962962962969</v>
      </c>
      <c r="BH216">
        <f t="shared" si="110"/>
        <v>4.8148148148148096</v>
      </c>
      <c r="BI216">
        <f t="shared" si="111"/>
        <v>-25.740740740740744</v>
      </c>
      <c r="BJ216">
        <f t="shared" si="112"/>
        <v>1.6666666666666714</v>
      </c>
      <c r="BK216">
        <f t="shared" si="113"/>
        <v>0.55555555555555713</v>
      </c>
    </row>
    <row r="217" spans="2:63">
      <c r="B217" t="s">
        <v>204</v>
      </c>
      <c r="D217">
        <f t="shared" si="56"/>
        <v>18.181818181818173</v>
      </c>
      <c r="E217">
        <f t="shared" si="57"/>
        <v>27.272727272727266</v>
      </c>
      <c r="F217">
        <f t="shared" si="58"/>
        <v>9.0909090909090935</v>
      </c>
      <c r="G217">
        <f t="shared" si="59"/>
        <v>19.318181818181827</v>
      </c>
      <c r="H217">
        <f t="shared" si="60"/>
        <v>10.101010101010097</v>
      </c>
      <c r="I217" s="128">
        <f t="shared" si="61"/>
        <v>5.8585858585858688</v>
      </c>
      <c r="J217">
        <f t="shared" si="62"/>
        <v>6.6666666666666572</v>
      </c>
      <c r="K217">
        <f t="shared" si="63"/>
        <v>40</v>
      </c>
      <c r="L217">
        <f t="shared" si="64"/>
        <v>11.111111111111114</v>
      </c>
      <c r="M217">
        <f t="shared" si="65"/>
        <v>9.8888888888888857</v>
      </c>
      <c r="N217">
        <f t="shared" si="66"/>
        <v>2.7777777777777857</v>
      </c>
      <c r="O217">
        <f t="shared" si="67"/>
        <v>10.555555555555557</v>
      </c>
      <c r="P217" s="128">
        <f t="shared" si="68"/>
        <v>10.202020202020194</v>
      </c>
      <c r="Q217">
        <f t="shared" si="69"/>
        <v>4.1666666666666572</v>
      </c>
      <c r="R217">
        <f t="shared" si="70"/>
        <v>-8.3333333333333428</v>
      </c>
      <c r="S217">
        <f t="shared" si="71"/>
        <v>25</v>
      </c>
      <c r="T217">
        <f t="shared" si="72"/>
        <v>24.242424242424249</v>
      </c>
      <c r="U217">
        <f t="shared" si="73"/>
        <v>5.952380952380949</v>
      </c>
      <c r="V217">
        <f t="shared" si="74"/>
        <v>-13.095238095238095</v>
      </c>
      <c r="W217">
        <f t="shared" si="75"/>
        <v>5.218855218855218</v>
      </c>
      <c r="X217">
        <f t="shared" si="76"/>
        <v>11.026936026936021</v>
      </c>
      <c r="Y217">
        <f t="shared" si="77"/>
        <v>23.737373737373737</v>
      </c>
      <c r="Z217">
        <f t="shared" si="78"/>
        <v>27.272727272727273</v>
      </c>
      <c r="AA217">
        <f t="shared" si="79"/>
        <v>15.039281705948376</v>
      </c>
      <c r="AB217" s="128">
        <f t="shared" si="80"/>
        <v>20.202020202020194</v>
      </c>
      <c r="AC217">
        <f t="shared" si="81"/>
        <v>-47.393939393939398</v>
      </c>
      <c r="AD217">
        <f t="shared" si="82"/>
        <v>-10.90299823633157</v>
      </c>
      <c r="AE217">
        <f t="shared" si="83"/>
        <v>-15.151515151515149</v>
      </c>
      <c r="AF217">
        <f t="shared" si="84"/>
        <v>13.089225589225585</v>
      </c>
      <c r="AG217" s="128">
        <f t="shared" si="85"/>
        <v>2.2446689113355802</v>
      </c>
      <c r="AH217">
        <f t="shared" si="86"/>
        <v>19.444444444444443</v>
      </c>
      <c r="AI217">
        <f t="shared" si="87"/>
        <v>16.666666666666671</v>
      </c>
      <c r="AJ217">
        <f t="shared" si="88"/>
        <v>-4.4444444444444429</v>
      </c>
      <c r="AK217">
        <f t="shared" si="89"/>
        <v>-11.363636363636367</v>
      </c>
      <c r="AL217" s="128">
        <f t="shared" si="90"/>
        <v>-8.3333333333333428</v>
      </c>
      <c r="AO217">
        <f t="shared" si="91"/>
        <v>-0.59259259259259522</v>
      </c>
      <c r="AP217">
        <f t="shared" si="92"/>
        <v>10</v>
      </c>
      <c r="AQ217" t="str">
        <f t="shared" si="93"/>
        <v/>
      </c>
      <c r="AR217" t="str">
        <f t="shared" si="94"/>
        <v/>
      </c>
      <c r="AS217">
        <f t="shared" si="95"/>
        <v>16.666666666666657</v>
      </c>
      <c r="AT217">
        <f t="shared" si="96"/>
        <v>22.222222222222214</v>
      </c>
      <c r="AU217" s="142">
        <f t="shared" si="97"/>
        <v>-10.987654320987644</v>
      </c>
      <c r="AV217" s="142">
        <f t="shared" si="98"/>
        <v>-16.543209876543202</v>
      </c>
      <c r="AW217" s="142">
        <f t="shared" si="99"/>
        <v>-2.5396825396825307</v>
      </c>
      <c r="AX217" s="142">
        <f t="shared" si="100"/>
        <v>-15.555555555555543</v>
      </c>
      <c r="AY217" s="142">
        <f t="shared" si="101"/>
        <v>-8.8888888888888857</v>
      </c>
      <c r="AZ217">
        <f t="shared" si="102"/>
        <v>-33.333333333333343</v>
      </c>
      <c r="BA217">
        <f t="shared" si="103"/>
        <v>-70</v>
      </c>
      <c r="BB217">
        <f t="shared" si="104"/>
        <v>-70</v>
      </c>
      <c r="BC217">
        <f t="shared" si="105"/>
        <v>-45.45454545454546</v>
      </c>
      <c r="BD217">
        <f t="shared" si="106"/>
        <v>-18.181818181818173</v>
      </c>
      <c r="BE217">
        <f t="shared" si="107"/>
        <v>14.898989898989896</v>
      </c>
      <c r="BF217">
        <f t="shared" si="108"/>
        <v>11.616161616161616</v>
      </c>
      <c r="BG217">
        <f t="shared" si="109"/>
        <v>6.6498316498316399</v>
      </c>
      <c r="BH217">
        <f t="shared" si="110"/>
        <v>19.19191919191919</v>
      </c>
      <c r="BI217">
        <f t="shared" si="111"/>
        <v>1.0942760942760827</v>
      </c>
      <c r="BJ217">
        <f t="shared" si="112"/>
        <v>5.0505050505050519</v>
      </c>
      <c r="BK217">
        <f t="shared" si="113"/>
        <v>0.58922558922559176</v>
      </c>
    </row>
    <row r="218" spans="2:63">
      <c r="B218" t="s">
        <v>205</v>
      </c>
      <c r="D218">
        <f t="shared" si="56"/>
        <v>0</v>
      </c>
      <c r="E218">
        <f t="shared" si="57"/>
        <v>0</v>
      </c>
      <c r="F218">
        <f t="shared" si="58"/>
        <v>26.19047619047619</v>
      </c>
      <c r="G218">
        <f t="shared" si="59"/>
        <v>35.714285714285715</v>
      </c>
      <c r="H218">
        <f t="shared" si="60"/>
        <v>-23.214285714285708</v>
      </c>
      <c r="I218" s="128">
        <f t="shared" si="61"/>
        <v>-18.849206349206348</v>
      </c>
      <c r="J218">
        <f t="shared" si="62"/>
        <v>21.428571428571431</v>
      </c>
      <c r="K218" t="str">
        <f t="shared" si="63"/>
        <v/>
      </c>
      <c r="L218">
        <f t="shared" si="64"/>
        <v>-51.428571428571431</v>
      </c>
      <c r="M218">
        <f t="shared" si="65"/>
        <v>37.142857142857146</v>
      </c>
      <c r="N218">
        <f t="shared" ref="N218:N224" si="114">IFERROR(AVERAGEIFS($N$6:$N$147,$B$6:$B$147,B218,$C$6:$C$147,2017)-AVERAGEIFS($N$6:$N$147,$B$6:$B$147,B218,$C$6:$C$147,2014),"")</f>
        <v>-48.730158730158713</v>
      </c>
      <c r="O218">
        <f t="shared" ref="O218:O224" si="115">IFERROR(AVERAGEIFS($O$6:$O$147,$B$6:$B$147,B218,$C$6:$C$147,2017)-AVERAGEIFS($O$6:$O$147,$B$6:$B$147,B218,$C$6:$C$147,2014),"")</f>
        <v>-24.074074074074076</v>
      </c>
      <c r="P218" s="128">
        <f t="shared" ref="P218:P224" si="116">IFERROR(AVERAGEIFS($P$6:$P$147,$B$6:$B$147,B218,$C$6:$C$147,2017)-AVERAGEIFS($P$6:$P$147,$B$6:$B$147,B218,$C$6:$C$147,2014),"")</f>
        <v>-24.867724867724874</v>
      </c>
      <c r="Q218">
        <f t="shared" ref="Q218:Q224" si="117">IFERROR(AVERAGEIFS($Q$6:$Q$147,$B$6:$B$147,B218,$C$6:$C$147,2017)-AVERAGEIFS($Q$6:$Q$147,$B$6:$B$147,B218,$C$6:$C$147,2014),"")</f>
        <v>0</v>
      </c>
      <c r="R218">
        <f t="shared" ref="R218:R224" si="118">IFERROR(AVERAGEIFS($R$6:$R$147,$B$6:$B$147,B218,$C$6:$C$147,2017)-AVERAGEIFS($R$6:$R$147,$B$6:$B$147,B218,$C$6:$C$147,2014),"")</f>
        <v>-21.428571428571431</v>
      </c>
      <c r="S218">
        <f t="shared" ref="S218:S224" si="119">IFERROR(AVERAGEIFS($S$6:$S$147,$B$6:$B$147,B218,$C$6:$C$147,2017)-AVERAGEIFS($S$6:$S$147,$B$6:$B$147,B218,$C$6:$C$147,2014),"")</f>
        <v>-50</v>
      </c>
      <c r="T218">
        <f t="shared" ref="T218:T224" si="120">IFERROR(AVERAGEIFS($T$6:$T$147,$B$6:$B$147,B218,$C$6:$C$147,2017)-AVERAGEIFS($T$6:$T$147,$B$6:$B$147,B218,$C$6:$C$147,2014),"")</f>
        <v>28.571428571428569</v>
      </c>
      <c r="U218">
        <f t="shared" ref="U218:U224" si="121">IFERROR(AVERAGEIFS($U$6:$U$147,$B$6:$B$147,B218,$C$6:$C$147,2017)-AVERAGEIFS($U$6:$U$147,$B$6:$B$147,B218,$C$6:$C$147,2014),"")</f>
        <v>29.230769230769226</v>
      </c>
      <c r="V218">
        <f t="shared" ref="V218:V224" si="122">IFERROR(AVERAGEIFS($V$6:$V$147,$B$6:$B$147,B218,$C$6:$C$147,2017)-AVERAGEIFS($V$6:$V$147,$B$6:$B$147,B218,$C$6:$C$147,2014),"")</f>
        <v>42.857142857142854</v>
      </c>
      <c r="W218">
        <f t="shared" ref="W218:W224" si="123">IFERROR(AVERAGEIFS($W$6:$W$147,$B$6:$B$147,B218,$C$6:$C$147,2017)-AVERAGEIFS($W$6:$W$147,$B$6:$B$147,B218,$C$6:$C$147,2014),"")</f>
        <v>-34.303350970017647</v>
      </c>
      <c r="X218">
        <f t="shared" ref="X218:X224" si="124">IFERROR(AVERAGEIFS($X$6:$X$147,$B$6:$B$147,B218,$C$6:$C$147,2017)-AVERAGEIFS($X$6:$X$147,$B$6:$B$147,B218,$C$6:$C$147,2014),"")</f>
        <v>-48.80952380952381</v>
      </c>
      <c r="Y218">
        <f t="shared" ref="Y218:Y224" si="125">IFERROR(AVERAGEIFS($Y$6:$Y$147,$B$6:$B$147,B218,$C$6:$C$147,2017)-AVERAGEIFS($Y$6:$Y$147,$B$6:$B$147,B218,$C$6:$C$147,2014),"")</f>
        <v>-32.539682539682538</v>
      </c>
      <c r="Z218">
        <f t="shared" ref="Z218:Z224" si="126">IFERROR(AVERAGEIFS($Z$6:$Z$147,$B$6:$B$147,B218,$C$6:$C$147,2017)-AVERAGEIFS($Z$6:$Z$147,$B$6:$B$147,B218,$C$6:$C$147,2014),"")</f>
        <v>-1.9400352733686077</v>
      </c>
      <c r="AA218">
        <f t="shared" ref="AA218:AA224" si="127">IFERROR(AVERAGEIFS($AA$6:$AA$147,$B$6:$B$147,B218,$C$6:$C$147,2017)-AVERAGEIFS($AA$6:$AA$147,$B$6:$B$147,B218,$C$6:$C$147,2014),"")</f>
        <v>-3.9682539682539755</v>
      </c>
      <c r="AB218" s="128">
        <f t="shared" ref="AB218:AB224" si="128">IFERROR(AVERAGEIFS($AB$6:$AB$147,$B$6:$B$147,B218,$C$6:$C$147,2017)-AVERAGEIFS($AB$6:$AB$147,$B$6:$B$147,B218,$C$6:$C$147,2014),"")</f>
        <v>-56.547619047619051</v>
      </c>
      <c r="AC218">
        <f t="shared" ref="AC218:AC224" si="129">IFERROR(AVERAGEIFS($AC$6:$AC$147,$B$6:$B$147,B218,$C$6:$C$147,2017)-AVERAGEIFS($AC$6:$AC$147,$B$6:$B$147,B218,$C$6:$C$147,2014),"")</f>
        <v>-8.5714285714285694</v>
      </c>
      <c r="AD218">
        <f t="shared" ref="AD218:AD224" si="130">IFERROR(AVERAGEIFS($AD$6:$AD$147,$B$6:$B$147,B218,$C$6:$C$147,2017)-AVERAGEIFS($AD$6:$AD$147,$B$6:$B$147,B218,$C$6:$C$147,2014),"")</f>
        <v>-2.4126984126984041</v>
      </c>
      <c r="AE218">
        <f t="shared" ref="AE218:AE224" si="131">IFERROR(AVERAGEIFS($AE$6:$AE$147,$B$6:$B$147,B218,$C$6:$C$147,2017)-AVERAGEIFS($AE$6:$AE$147,$B$6:$B$147,B218,$C$6:$C$147,2014),"")</f>
        <v>-57.671957671957671</v>
      </c>
      <c r="AF218">
        <f t="shared" ref="AF218:AF224" si="132">IFERROR(AVERAGEIFS($AF$6:$AF$147,$B$6:$B$147,B218,$C$6:$C$147,2017)-AVERAGEIFS($AF$6:$AF$147,$B$6:$B$147,B218,$C$6:$C$147,2014),"")</f>
        <v>-8.513708513708508</v>
      </c>
      <c r="AG218" s="128">
        <f t="shared" ref="AG218:AG224" si="133">IFERROR(AVERAGEIFS($AG$6:$AG$147,$B$6:$B$147,B218,$C$6:$C$147,2017)-AVERAGEIFS($AG$6:$AG$147,$B$6:$B$147,B218,$C$6:$C$147,2014),"")</f>
        <v>-17.600609267275928</v>
      </c>
      <c r="AH218">
        <f t="shared" ref="AH218:AH224" si="134">IFERROR(AVERAGEIFS($AH$6:$AH$147,$B$6:$B$147,B218,$C$6:$C$147,2017)-AVERAGEIFS($AH$6:$AH$147,$B$6:$B$147,B218,$C$6:$C$147,2014),"")</f>
        <v>-26.190476190476204</v>
      </c>
      <c r="AI218">
        <f t="shared" ref="AI218:AI224" si="135">IFERROR(AVERAGEIFS($AI$6:$AI$147,$B$6:$B$147,B218,$C$6:$C$147,2017)-AVERAGEIFS($AI$6:$AI$147,$B$6:$B$147,B218,$C$6:$C$147,2014),"")</f>
        <v>-16.666666666666657</v>
      </c>
      <c r="AJ218">
        <f t="shared" ref="AJ218:AJ224" si="136">IFERROR(AVERAGEIFS($AJ$6:$AJ$147,$B$6:$B$147,B218,$C$6:$C$147,2017)-AVERAGEIFS($AJ$6:$AJ$147,$B$6:$B$147,B218,$C$6:$C$147,2014),"")</f>
        <v>-21.794871794871803</v>
      </c>
      <c r="AK218">
        <f t="shared" ref="AK218:AK224" si="137">IFERROR(AVERAGEIFS($AK$6:$AK$147,$B$6:$B$147,B218,$C$6:$C$147,2017)-AVERAGEIFS($AK$6:$AK$147,$B$6:$B$147,B218,$C$6:$C$147,2014),"")</f>
        <v>-33.333333333333343</v>
      </c>
      <c r="AL218" s="128">
        <f t="shared" ref="AL218:AL224" si="138">IFERROR(AVERAGEIFS($AL$6:$AL$147,$B$6:$B$147,B218,$C$6:$C$147,2017)-AVERAGEIFS($AL$6:$AL$147,$B$6:$B$147,B218,$C$6:$C$147,2014),"")</f>
        <v>-15.714285714285708</v>
      </c>
      <c r="AO218">
        <f t="shared" ref="AO218:AO224" si="139">IFERROR(AVERAGEIFS($AO$6:$AO$147,$B$6:$B$147,B218,$C$6:$C$147,2017)-AVERAGEIFS($AO$6:$AO$147,$B$6:$B$147,B218,$C$6:$C$147,2014),"")</f>
        <v>42.285714285714292</v>
      </c>
      <c r="AP218">
        <f t="shared" ref="AP218:AP224" si="140">IFERROR(AVERAGEIFS($AP$6:$AP$147,$B$6:$B$147,B218,$C$6:$C$147,2017)-AVERAGEIFS($AP$6:$AP$147,$B$6:$B$147,B218,$C$6:$C$147,2014),"")</f>
        <v>100</v>
      </c>
      <c r="AQ218">
        <f t="shared" ref="AQ218:AQ224" si="141">IFERROR(AVERAGEIFS($AQ$6:$AQ$147,$B$6:$B$147,B218,$C$6:$C$147,2017)-AVERAGEIFS($AQ$6:$AQ$147,$B$6:$B$147,B218,$C$6:$C$147,2014),"")</f>
        <v>72.857142857142861</v>
      </c>
      <c r="AR218">
        <f t="shared" ref="AR218:AR224" si="142">IFERROR(AVERAGEIFS($AR$6:$AR$147,$B$6:$B$147,B218,$C$6:$C$147,2017)-AVERAGEIFS($AR$6:$AR$147,$B$6:$B$147,B218,$C$6:$C$147,2014),"")</f>
        <v>51.428571428571431</v>
      </c>
      <c r="AS218">
        <f t="shared" ref="AS218:AS224" si="143">IFERROR(AVERAGEIFS($AS$6:$AS$147,$B$6:$B$147,B218,$C$6:$C$147,2017)-AVERAGEIFS($AS$6:$AS$147,$B$6:$B$147,B218,$C$6:$C$147,2014),"")</f>
        <v>0</v>
      </c>
      <c r="AT218">
        <f t="shared" ref="AT218:AT224" si="144">IFERROR(AVERAGEIFS($AT$6:$AT$147,$B$6:$B$147,B218,$C$6:$C$147,2017)-AVERAGEIFS($AT$6:$AT$147,$B$6:$B$147,B218,$C$6:$C$147,2014),"")</f>
        <v>-12.857142857142858</v>
      </c>
      <c r="AU218" s="142">
        <f t="shared" ref="AU218:AU224" si="145">IFERROR((100-AVERAGEIFS($AU$6:$AU$147,$B$6:$B$147,B218,$C$6:$C$147,2017))-AVERAGEIFS($AU$6:$AU$147,$B$6:$B$147,B218,$C$6:$C$147,2014),"")</f>
        <v>-8.2010582010581885</v>
      </c>
      <c r="AV218" s="142">
        <f t="shared" ref="AV218:AV224" si="146">IFERROR((100-AVERAGEIFS($AV$6:$AV$147,$B$6:$B$147,B218,$C$6:$C$147,2017))-AVERAGEIFS($AV$6:$AV$147,$B$6:$B$147,B218,$C$6:$C$147,2014),"")</f>
        <v>-7.1428571428571388</v>
      </c>
      <c r="AW218" s="142">
        <f t="shared" ref="AW218:AW224" si="147">IFERROR((100-AVERAGEIFS($AW$6:$AW$147,$B$6:$B$147,B218,$C$6:$C$147,2017))-AVERAGEIFS($AW$6:$AW$147,$B$6:$B$147,B218,$C$6:$C$147,2014),"")</f>
        <v>-14.814814814814824</v>
      </c>
      <c r="AX218" s="142">
        <f t="shared" ref="AX218:AX224" si="148">IFERROR((100-AVERAGEIFS($AX$6:$AX$147,$B$6:$B$147,B218,$C$6:$C$147,2017))-AVERAGEIFS($AX$6:$AX$147,$B$6:$B$147,B218,$C$6:$C$147,2014),"")</f>
        <v>-10.317460317460316</v>
      </c>
      <c r="AY218" s="142">
        <f t="shared" ref="AY218:AY224" si="149">IFERROR((100-AVERAGEIFS($AY$6:$AY$147,$B$6:$B$147,B218,$C$6:$C$147,2017))-AVERAGEIFS($AY$6:$AY$147,$B$6:$B$147,B218,$C$6:$C$147,2014),"")</f>
        <v>28.412698412698418</v>
      </c>
      <c r="AZ218">
        <f t="shared" ref="AZ218:AZ224" si="150">IFERROR(AVERAGEIFS($AZ$6:$AZ$147,$B$6:$B$147,B218,$C$6:$C$147,2017)-AVERAGEIFS($AZ$6:$AZ$147,$B$6:$B$147,B218,$C$6:$C$147,2014),"")</f>
        <v>20</v>
      </c>
      <c r="BA218" t="str">
        <f t="shared" ref="BA218:BA224" si="151">IFERROR(AVERAGEIFS($BA$6:$BA$147,$B$6:$B$147,B218,$C$6:$C$147,2017)-AVERAGEIFS($BA$6:$BA$147,$B$6:$B$147,B218,$C$6:$C$147,2014),"")</f>
        <v/>
      </c>
      <c r="BB218" t="str">
        <f t="shared" ref="BB218:BB224" si="152">IFERROR(AVERAGEIFS($BB$6:$BB$147,$B$6:$B$147,B218,$C$6:$C$147,2017)-AVERAGEIFS($BB$6:$BB$147,$B$6:$B$147,B218,$C$6:$C$147,2014),"")</f>
        <v/>
      </c>
      <c r="BC218">
        <f t="shared" ref="BC218:BC224" si="153">IFERROR(AVERAGEIFS($BC$6:$BC$147,$B$6:$B$147,B218,$C$6:$C$147,2017)-AVERAGEIFS($BC$6:$BC$147,$B$6:$B$147,B218,$C$6:$C$147,2014),"")</f>
        <v>0</v>
      </c>
      <c r="BD218">
        <f t="shared" ref="BD218:BD224" si="154">IFERROR(AVERAGEIFS($BD$6:$BD$147,$B$6:$B$147,B218,$C$6:$C$147,2017)-AVERAGEIFS($BD$6:$BD$147,$B$6:$B$147,B218,$C$6:$C$147,2014),"")</f>
        <v>-64.285714285714278</v>
      </c>
      <c r="BE218">
        <f t="shared" ref="BE218:BE224" si="155">IFERROR(AVERAGEIFS($BE$6:$BE$147,$B$6:$B$147,B218,$C$6:$C$147,2017)-AVERAGEIFS($BE$6:$BE$147,$B$6:$B$147,B218,$C$6:$C$147,2014),"")</f>
        <v>-2.3809523809523867</v>
      </c>
      <c r="BF218">
        <f t="shared" ref="BF218:BF224" si="156">IFERROR(AVERAGEIFS($BF$6:$BF$147,$B$6:$B$147,B218,$C$6:$C$147,2017)-AVERAGEIFS($BF$6:$BF$147,$B$6:$B$147,B218,$C$6:$C$147,2014),"")</f>
        <v>-2.3809523809523796</v>
      </c>
      <c r="BG218">
        <f t="shared" ref="BG218:BG224" si="157">IFERROR(AVERAGEIFS($BG$6:$BG$147,$B$6:$B$147,B218,$C$6:$C$147,2017)-AVERAGEIFS($BG$6:$BG$147,$B$6:$B$147,B218,$C$6:$C$147,2014),"")</f>
        <v>0.86580086580084981</v>
      </c>
      <c r="BH218">
        <f t="shared" ref="BH218:BH224" si="158">IFERROR(AVERAGEIFS($BH$6:$BH$147,$B$6:$B$147,B218,$C$6:$C$147,2017)-AVERAGEIFS($BH$6:$BH$147,$B$6:$B$147,B218,$C$6:$C$147,2014),"")</f>
        <v>-30.158730158730158</v>
      </c>
      <c r="BI218">
        <f t="shared" ref="BI218:BI224" si="159">IFERROR(AVERAGEIFS($BI$6:$BI$147,$B$6:$B$147,B218,$C$6:$C$147,2017)-AVERAGEIFS($BI$6:$BI$147,$B$6:$B$147,B218,$C$6:$C$147,2014),"")</f>
        <v>0.26455026455026598</v>
      </c>
      <c r="BJ218">
        <f t="shared" ref="BJ218:BJ224" si="160">IFERROR(AVERAGEIFS($BJ$6:$BJ$147,$B$6:$B$147,B218,$C$6:$C$147,2017)-AVERAGEIFS($BJ$6:$BJ$147,$B$6:$B$147,B218,$C$6:$C$147,2014),"")</f>
        <v>-5.8441558441558357</v>
      </c>
      <c r="BK218">
        <f t="shared" ref="BK218:BK224" si="161">IFERROR(AVERAGEIFS($BK$6:$BK$147,$B$6:$B$147,B218,$C$6:$C$147,2017)-AVERAGEIFS($BK$6:$BK$147,$B$6:$B$147,B218,$C$6:$C$147,2014),"")</f>
        <v>-47.222222222222229</v>
      </c>
    </row>
    <row r="219" spans="2:63">
      <c r="B219" t="s">
        <v>206</v>
      </c>
      <c r="D219">
        <f t="shared" ref="D219:D224" si="162">IFERROR(AVERAGEIFS($D$6:$D$147,$B$6:$B$147,B219,$C$6:$C$147,2017)-AVERAGEIFS($D$6:$D$147,$B$6:$B$147,B219,$C$6:$C$147,2014),"")</f>
        <v>7.6923076923076934</v>
      </c>
      <c r="E219">
        <f t="shared" ref="E219:E224" si="163">IFERROR(AVERAGEIFS($E$6:$E$147,$B$6:$B$147,B219,$C$6:$C$147,2017)-AVERAGEIFS($E$6:$E$147,$B$6:$B$147,B219,$C$6:$C$147,2014),"")</f>
        <v>38.46153846153846</v>
      </c>
      <c r="F219">
        <f t="shared" ref="F219:F224" si="164">IFERROR(AVERAGEIFS($F$6:$F$147,$B$6:$B$147,B219,$C$6:$C$147,2017)-AVERAGEIFS($F$6:$F$147,$B$6:$B$147,B219,$C$6:$C$147,2014),"")</f>
        <v>30.769230769230774</v>
      </c>
      <c r="G219">
        <f t="shared" ref="G219:G224" si="165">IFERROR(AVERAGEIFS($G$6:$G$147,$B$6:$B$147,B219,$C$6:$C$147,2017)-AVERAGEIFS($G$6:$G$147,$B$6:$B$147,B219,$C$6:$C$147,2014),"")</f>
        <v>30.769230769230774</v>
      </c>
      <c r="H219">
        <f t="shared" ref="H219:H224" si="166">IFERROR(AVERAGEIFS($H$6:$H$147,$B$6:$B$147,B219,$C$6:$C$147,2017)-AVERAGEIFS($H$6:$H$147,$B$6:$B$147,B219,$C$6:$C$147,2014),"")</f>
        <v>-5.9829059829059901</v>
      </c>
      <c r="I219" s="128">
        <f t="shared" ref="I219:I224" si="167">IFERROR(AVERAGEIFS($I$6:$I$147,$B$6:$B$147,B219,$C$6:$C$147,2017)-AVERAGEIFS($I$6:$I$147,$B$6:$B$147,B219,$C$6:$C$147,2014),"")</f>
        <v>10.185185185185176</v>
      </c>
      <c r="J219">
        <f t="shared" ref="J219:J224" si="168">IFERROR(AVERAGEIFS($J$6:$J$147,$B$6:$B$147,B219,$C$6:$C$147,2017)-AVERAGEIFS($J$6:$J$147,$B$6:$B$147,B219,$C$6:$C$147,2014),"")</f>
        <v>7.6923076923076934</v>
      </c>
      <c r="K219">
        <f t="shared" ref="K219:K224" si="169">IFERROR(AVERAGEIFS($K$6:$K$147,$B$6:$B$147,B219,$C$6:$C$147,2017)-AVERAGEIFS($K$6:$K$147,$B$6:$B$147,B219,$C$6:$C$147,2014),"")</f>
        <v>23.07692307692308</v>
      </c>
      <c r="L219">
        <f t="shared" ref="L219:L224" si="170">IFERROR(AVERAGEIFS($L$6:$L$147,$B$6:$B$147,B219,$C$6:$C$147,2017)-AVERAGEIFS($L$6:$L$147,$B$6:$B$147,B219,$C$6:$C$147,2014),"")</f>
        <v>25</v>
      </c>
      <c r="M219">
        <f t="shared" ref="M219:M224" si="171">IFERROR(AVERAGEIFS($M$6:$M$147,$B$6:$B$147,B219,$C$6:$C$147,2017)-AVERAGEIFS($M$6:$M$147,$B$6:$B$147,B219,$C$6:$C$147,2014),"")</f>
        <v>8.5341325341325387</v>
      </c>
      <c r="N219">
        <f t="shared" si="114"/>
        <v>20.512820512820511</v>
      </c>
      <c r="O219">
        <f t="shared" si="115"/>
        <v>14.529914529914528</v>
      </c>
      <c r="P219" s="128">
        <f t="shared" si="116"/>
        <v>17.09401709401709</v>
      </c>
      <c r="Q219">
        <f t="shared" si="117"/>
        <v>14.743589743589723</v>
      </c>
      <c r="R219">
        <f t="shared" si="118"/>
        <v>-8.9743589743589638</v>
      </c>
      <c r="S219">
        <f t="shared" si="119"/>
        <v>-18.181818181818173</v>
      </c>
      <c r="T219">
        <f t="shared" si="120"/>
        <v>-9.6153846153846132</v>
      </c>
      <c r="U219">
        <f t="shared" si="121"/>
        <v>21.67832167832168</v>
      </c>
      <c r="V219">
        <f t="shared" si="122"/>
        <v>-13.846153846153847</v>
      </c>
      <c r="W219">
        <f t="shared" si="123"/>
        <v>23.931623931623939</v>
      </c>
      <c r="X219">
        <f t="shared" si="124"/>
        <v>3.4188034188034209</v>
      </c>
      <c r="Y219">
        <f t="shared" si="125"/>
        <v>5.1282051282051242</v>
      </c>
      <c r="Z219">
        <f t="shared" si="126"/>
        <v>6.6951566951566974</v>
      </c>
      <c r="AA219">
        <f t="shared" si="127"/>
        <v>-2.5641025641025621</v>
      </c>
      <c r="AB219" s="128">
        <f t="shared" si="128"/>
        <v>-12.354312354312363</v>
      </c>
      <c r="AC219">
        <f t="shared" si="129"/>
        <v>21.086247086247077</v>
      </c>
      <c r="AD219">
        <f t="shared" si="130"/>
        <v>-1.994301994301992</v>
      </c>
      <c r="AE219">
        <f t="shared" si="131"/>
        <v>-4.3447293447293376</v>
      </c>
      <c r="AF219">
        <f t="shared" si="132"/>
        <v>3.294159544159541</v>
      </c>
      <c r="AG219" s="128">
        <f t="shared" si="133"/>
        <v>-0.80721747388413689</v>
      </c>
      <c r="AH219">
        <f t="shared" si="134"/>
        <v>35.042735042735039</v>
      </c>
      <c r="AI219">
        <f t="shared" si="135"/>
        <v>23.846153846153847</v>
      </c>
      <c r="AJ219">
        <f t="shared" si="136"/>
        <v>-8.461538461538467</v>
      </c>
      <c r="AK219">
        <f t="shared" si="137"/>
        <v>54.54545454545454</v>
      </c>
      <c r="AL219" s="128">
        <f t="shared" si="138"/>
        <v>33.333333333333343</v>
      </c>
      <c r="AO219">
        <f t="shared" si="139"/>
        <v>8.6806526806526989</v>
      </c>
      <c r="AP219">
        <f t="shared" si="140"/>
        <v>-1.3986013986014001</v>
      </c>
      <c r="AQ219">
        <f t="shared" si="141"/>
        <v>4.8951048951048932</v>
      </c>
      <c r="AR219">
        <f t="shared" si="142"/>
        <v>13.333333333333343</v>
      </c>
      <c r="AS219">
        <f t="shared" si="143"/>
        <v>12.587412587412601</v>
      </c>
      <c r="AT219">
        <f t="shared" si="144"/>
        <v>13.986013986013972</v>
      </c>
      <c r="AU219" s="142">
        <f t="shared" si="145"/>
        <v>-7.6210826210826212</v>
      </c>
      <c r="AV219" s="142">
        <f t="shared" si="146"/>
        <v>-3.7037037037037095</v>
      </c>
      <c r="AW219" s="142">
        <f t="shared" si="147"/>
        <v>-11.396011396011403</v>
      </c>
      <c r="AX219" s="142">
        <f t="shared" si="148"/>
        <v>6.481481481481481</v>
      </c>
      <c r="AY219" s="142">
        <f t="shared" si="149"/>
        <v>6.2678062678062645</v>
      </c>
      <c r="AZ219">
        <f t="shared" si="150"/>
        <v>14.743589743589723</v>
      </c>
      <c r="BA219">
        <f t="shared" si="151"/>
        <v>8.4615384615384599</v>
      </c>
      <c r="BB219">
        <f t="shared" si="152"/>
        <v>35.664335664335674</v>
      </c>
      <c r="BC219">
        <f t="shared" si="153"/>
        <v>23.484848484848492</v>
      </c>
      <c r="BD219">
        <f t="shared" si="154"/>
        <v>23.076923076923066</v>
      </c>
      <c r="BE219">
        <f t="shared" si="155"/>
        <v>0.14245014245014431</v>
      </c>
      <c r="BF219">
        <f t="shared" si="156"/>
        <v>1.3532763532763532</v>
      </c>
      <c r="BG219">
        <f t="shared" si="157"/>
        <v>10.327635327635321</v>
      </c>
      <c r="BH219">
        <f t="shared" si="158"/>
        <v>1.3532763532763497</v>
      </c>
      <c r="BI219">
        <f t="shared" si="159"/>
        <v>8.5470085470085309</v>
      </c>
      <c r="BJ219">
        <f t="shared" si="160"/>
        <v>-13.532763532763532</v>
      </c>
      <c r="BK219">
        <f t="shared" si="161"/>
        <v>2.5641025641025692</v>
      </c>
    </row>
    <row r="220" spans="2:63">
      <c r="B220" t="s">
        <v>207</v>
      </c>
      <c r="D220">
        <f t="shared" si="162"/>
        <v>1.7857142857142918</v>
      </c>
      <c r="E220">
        <f t="shared" si="163"/>
        <v>46.428571428571431</v>
      </c>
      <c r="F220">
        <f t="shared" si="164"/>
        <v>28.846153846153847</v>
      </c>
      <c r="G220">
        <f t="shared" si="165"/>
        <v>48.214285714285715</v>
      </c>
      <c r="H220">
        <f t="shared" si="166"/>
        <v>4.1666666666666643</v>
      </c>
      <c r="I220" s="128">
        <f t="shared" si="167"/>
        <v>-4.2857142857142776</v>
      </c>
      <c r="J220">
        <f t="shared" si="168"/>
        <v>-16.666666666666671</v>
      </c>
      <c r="K220">
        <f t="shared" si="169"/>
        <v>61.057692307692307</v>
      </c>
      <c r="L220">
        <f t="shared" si="170"/>
        <v>40.178571428571431</v>
      </c>
      <c r="M220">
        <f t="shared" si="171"/>
        <v>58.591836734693885</v>
      </c>
      <c r="N220">
        <f t="shared" si="114"/>
        <v>-0.59523809523810201</v>
      </c>
      <c r="O220">
        <f t="shared" si="115"/>
        <v>4.2658730158730123</v>
      </c>
      <c r="P220" s="128">
        <f t="shared" si="116"/>
        <v>17.301587301587297</v>
      </c>
      <c r="Q220">
        <f t="shared" si="117"/>
        <v>47.596153846153847</v>
      </c>
      <c r="R220">
        <f t="shared" si="118"/>
        <v>1.4423076923076934</v>
      </c>
      <c r="S220">
        <f t="shared" si="119"/>
        <v>51.785714285714285</v>
      </c>
      <c r="T220">
        <f t="shared" si="120"/>
        <v>38.571428571428569</v>
      </c>
      <c r="U220">
        <f t="shared" si="121"/>
        <v>45.535714285714285</v>
      </c>
      <c r="V220">
        <f t="shared" si="122"/>
        <v>11.904761904761902</v>
      </c>
      <c r="W220">
        <f t="shared" si="123"/>
        <v>20.535714285714278</v>
      </c>
      <c r="X220">
        <f t="shared" si="124"/>
        <v>14.285714285714285</v>
      </c>
      <c r="Y220">
        <f t="shared" si="125"/>
        <v>18.154761904761905</v>
      </c>
      <c r="Z220">
        <f t="shared" si="126"/>
        <v>3.1216931216931272</v>
      </c>
      <c r="AA220">
        <f t="shared" si="127"/>
        <v>24.074074074074069</v>
      </c>
      <c r="AB220" s="128">
        <f t="shared" si="128"/>
        <v>28.571428571428569</v>
      </c>
      <c r="AC220">
        <f t="shared" si="129"/>
        <v>-3.9642857142857082</v>
      </c>
      <c r="AD220">
        <f t="shared" si="130"/>
        <v>-17.772486772486779</v>
      </c>
      <c r="AE220">
        <f t="shared" si="131"/>
        <v>6.5972222222222214</v>
      </c>
      <c r="AF220">
        <f t="shared" si="132"/>
        <v>24.867724867724871</v>
      </c>
      <c r="AG220" s="128">
        <f t="shared" si="133"/>
        <v>20.388007054673729</v>
      </c>
      <c r="AH220">
        <f t="shared" si="134"/>
        <v>35.714285714285715</v>
      </c>
      <c r="AI220">
        <f t="shared" si="135"/>
        <v>11.428571428571431</v>
      </c>
      <c r="AJ220">
        <f t="shared" si="136"/>
        <v>-2.3809523809523867</v>
      </c>
      <c r="AK220">
        <f t="shared" si="137"/>
        <v>42.857142857142861</v>
      </c>
      <c r="AL220" s="128">
        <f t="shared" si="138"/>
        <v>22.321428571428573</v>
      </c>
      <c r="AO220">
        <f t="shared" si="139"/>
        <v>56.142857142857146</v>
      </c>
      <c r="AP220">
        <f t="shared" si="140"/>
        <v>72.321428571428569</v>
      </c>
      <c r="AQ220">
        <f t="shared" si="141"/>
        <v>39.523809523809518</v>
      </c>
      <c r="AR220">
        <f t="shared" si="142"/>
        <v>66.964285714285722</v>
      </c>
      <c r="AS220">
        <f t="shared" si="143"/>
        <v>44.761904761904759</v>
      </c>
      <c r="AT220">
        <f t="shared" si="144"/>
        <v>57.142857142857146</v>
      </c>
      <c r="AU220" s="142">
        <f t="shared" si="145"/>
        <v>-3.5714285714285765</v>
      </c>
      <c r="AV220" s="142">
        <f t="shared" si="146"/>
        <v>-37.883597883597886</v>
      </c>
      <c r="AW220" s="142">
        <f t="shared" si="147"/>
        <v>-12.539682539682545</v>
      </c>
      <c r="AX220" s="142">
        <f t="shared" si="148"/>
        <v>-18.994708994709001</v>
      </c>
      <c r="AY220" s="142">
        <f t="shared" si="149"/>
        <v>-15.873015873015859</v>
      </c>
      <c r="AZ220">
        <f t="shared" si="150"/>
        <v>1.7857142857142918</v>
      </c>
      <c r="BA220">
        <f t="shared" si="151"/>
        <v>0</v>
      </c>
      <c r="BB220">
        <f t="shared" si="152"/>
        <v>8.5714285714285694</v>
      </c>
      <c r="BC220">
        <f t="shared" si="153"/>
        <v>-18.571428571428569</v>
      </c>
      <c r="BD220">
        <f t="shared" si="154"/>
        <v>-11.607142857142861</v>
      </c>
      <c r="BE220">
        <f t="shared" si="155"/>
        <v>24.603174603174605</v>
      </c>
      <c r="BF220">
        <f t="shared" si="156"/>
        <v>27.24867724867725</v>
      </c>
      <c r="BG220">
        <f t="shared" si="157"/>
        <v>18.994708994709001</v>
      </c>
      <c r="BH220">
        <f t="shared" si="158"/>
        <v>28.624338624338627</v>
      </c>
      <c r="BI220">
        <f t="shared" si="159"/>
        <v>10.423280423280417</v>
      </c>
      <c r="BJ220">
        <f t="shared" si="160"/>
        <v>25.661375661375658</v>
      </c>
      <c r="BK220">
        <f t="shared" si="161"/>
        <v>25.079365079365076</v>
      </c>
    </row>
    <row r="221" spans="2:63">
      <c r="B221" t="s">
        <v>208</v>
      </c>
      <c r="D221">
        <f t="shared" si="162"/>
        <v>-26.666666666666671</v>
      </c>
      <c r="E221">
        <f t="shared" si="163"/>
        <v>20.000000000000014</v>
      </c>
      <c r="F221">
        <f t="shared" si="164"/>
        <v>8.5714285714285694</v>
      </c>
      <c r="G221">
        <f t="shared" si="165"/>
        <v>66.666666666666671</v>
      </c>
      <c r="H221">
        <f t="shared" si="166"/>
        <v>-18.703703703703709</v>
      </c>
      <c r="I221" s="128">
        <f t="shared" si="167"/>
        <v>-20.476190476190467</v>
      </c>
      <c r="J221">
        <f t="shared" si="168"/>
        <v>65</v>
      </c>
      <c r="K221">
        <f t="shared" si="169"/>
        <v>20.000000000000014</v>
      </c>
      <c r="L221">
        <f t="shared" si="170"/>
        <v>23.030303030303038</v>
      </c>
      <c r="M221">
        <f t="shared" si="171"/>
        <v>24.226757369614511</v>
      </c>
      <c r="N221">
        <f t="shared" si="114"/>
        <v>-6.9312169312169303</v>
      </c>
      <c r="O221">
        <f t="shared" si="115"/>
        <v>-5.3439153439153486</v>
      </c>
      <c r="P221" s="128">
        <f t="shared" si="116"/>
        <v>-6.8783068783068728</v>
      </c>
      <c r="Q221">
        <f t="shared" si="117"/>
        <v>29.047619047619037</v>
      </c>
      <c r="R221">
        <f t="shared" si="118"/>
        <v>-7.6923076923076934</v>
      </c>
      <c r="S221">
        <f t="shared" si="119"/>
        <v>-26.666666666666671</v>
      </c>
      <c r="T221">
        <f t="shared" si="120"/>
        <v>40</v>
      </c>
      <c r="U221">
        <f t="shared" si="121"/>
        <v>0.60606060606059486</v>
      </c>
      <c r="V221">
        <f t="shared" si="122"/>
        <v>28.333333333333336</v>
      </c>
      <c r="W221">
        <f t="shared" si="123"/>
        <v>-6.0846560846560891</v>
      </c>
      <c r="X221">
        <f t="shared" si="124"/>
        <v>-15.396825396825392</v>
      </c>
      <c r="Y221">
        <f t="shared" si="125"/>
        <v>-5.6084656084656075</v>
      </c>
      <c r="Z221">
        <f t="shared" si="126"/>
        <v>14.391534391534393</v>
      </c>
      <c r="AA221">
        <f t="shared" si="127"/>
        <v>6.5079365079365203</v>
      </c>
      <c r="AB221" s="128">
        <f t="shared" si="128"/>
        <v>38.583638583638582</v>
      </c>
      <c r="AC221">
        <f t="shared" si="129"/>
        <v>22.428571428571431</v>
      </c>
      <c r="AD221">
        <f t="shared" si="130"/>
        <v>-15.05555555555555</v>
      </c>
      <c r="AE221">
        <f t="shared" si="131"/>
        <v>-9.4708994708994823</v>
      </c>
      <c r="AF221">
        <f t="shared" si="132"/>
        <v>9.1274928774928838</v>
      </c>
      <c r="AG221" s="128">
        <f t="shared" si="133"/>
        <v>10.158730158730151</v>
      </c>
      <c r="AH221">
        <f t="shared" si="134"/>
        <v>33.333333333333343</v>
      </c>
      <c r="AI221">
        <f t="shared" si="135"/>
        <v>60.833333333333329</v>
      </c>
      <c r="AJ221">
        <f t="shared" si="136"/>
        <v>47.5</v>
      </c>
      <c r="AK221">
        <f t="shared" si="137"/>
        <v>57.777777777777779</v>
      </c>
      <c r="AL221" s="128">
        <f t="shared" si="138"/>
        <v>13.333333333333329</v>
      </c>
      <c r="AO221">
        <f t="shared" si="139"/>
        <v>26.984126984126995</v>
      </c>
      <c r="AP221">
        <f t="shared" si="140"/>
        <v>50</v>
      </c>
      <c r="AQ221">
        <f t="shared" si="141"/>
        <v>40</v>
      </c>
      <c r="AR221">
        <f t="shared" si="142"/>
        <v>31.111111111111114</v>
      </c>
      <c r="AS221">
        <f t="shared" si="143"/>
        <v>6.6666666666666714</v>
      </c>
      <c r="AT221">
        <f t="shared" si="144"/>
        <v>7.1428571428571388</v>
      </c>
      <c r="AU221" s="142">
        <f t="shared" si="145"/>
        <v>-17.37373737373737</v>
      </c>
      <c r="AV221" s="142">
        <f t="shared" si="146"/>
        <v>-20</v>
      </c>
      <c r="AW221" s="142">
        <f t="shared" si="147"/>
        <v>-16.018518518518512</v>
      </c>
      <c r="AX221" s="142">
        <f t="shared" si="148"/>
        <v>-15.151515151515142</v>
      </c>
      <c r="AY221" s="142">
        <f t="shared" si="149"/>
        <v>-6.7340067340067336</v>
      </c>
      <c r="AZ221">
        <f t="shared" si="150"/>
        <v>17.142857142857139</v>
      </c>
      <c r="BA221">
        <f t="shared" si="151"/>
        <v>16.666666666666671</v>
      </c>
      <c r="BB221">
        <f t="shared" si="152"/>
        <v>40</v>
      </c>
      <c r="BC221">
        <f t="shared" si="153"/>
        <v>28.333333333333336</v>
      </c>
      <c r="BD221">
        <f t="shared" si="154"/>
        <v>9.9999999999999858</v>
      </c>
      <c r="BE221">
        <f t="shared" si="155"/>
        <v>2.6455026455026314</v>
      </c>
      <c r="BF221">
        <f t="shared" si="156"/>
        <v>23.941798941798943</v>
      </c>
      <c r="BG221">
        <f t="shared" si="157"/>
        <v>-4.1798941798941627</v>
      </c>
      <c r="BH221">
        <f t="shared" si="158"/>
        <v>14.102564102564099</v>
      </c>
      <c r="BI221">
        <f t="shared" si="159"/>
        <v>15.343915343915342</v>
      </c>
      <c r="BJ221">
        <f t="shared" si="160"/>
        <v>5.7142857142857082</v>
      </c>
      <c r="BK221">
        <f t="shared" si="161"/>
        <v>9.4179894179894035</v>
      </c>
    </row>
    <row r="222" spans="2:63">
      <c r="B222" t="s">
        <v>404</v>
      </c>
      <c r="D222">
        <f t="shared" si="162"/>
        <v>0</v>
      </c>
      <c r="E222">
        <f t="shared" si="163"/>
        <v>13.333333333333329</v>
      </c>
      <c r="F222">
        <f t="shared" si="164"/>
        <v>13.333333333333329</v>
      </c>
      <c r="G222">
        <f t="shared" si="165"/>
        <v>40</v>
      </c>
      <c r="H222">
        <f t="shared" si="166"/>
        <v>4.1269841269841407</v>
      </c>
      <c r="I222" s="128">
        <f t="shared" si="167"/>
        <v>0</v>
      </c>
      <c r="J222">
        <f t="shared" si="168"/>
        <v>65.714285714285722</v>
      </c>
      <c r="K222">
        <f t="shared" si="169"/>
        <v>16.410256410256395</v>
      </c>
      <c r="L222">
        <f t="shared" si="170"/>
        <v>6.6666666666666714</v>
      </c>
      <c r="M222">
        <f t="shared" si="171"/>
        <v>33.292517006802719</v>
      </c>
      <c r="N222">
        <f t="shared" si="114"/>
        <v>4.0740740740740691</v>
      </c>
      <c r="O222">
        <f t="shared" si="115"/>
        <v>-3.7037037037037024</v>
      </c>
      <c r="P222" s="128">
        <f t="shared" si="116"/>
        <v>1.481481481481481</v>
      </c>
      <c r="Q222">
        <f t="shared" si="117"/>
        <v>13.333333333333329</v>
      </c>
      <c r="R222">
        <f t="shared" si="118"/>
        <v>13.333333333333329</v>
      </c>
      <c r="S222">
        <f t="shared" si="119"/>
        <v>13.333333333333329</v>
      </c>
      <c r="T222">
        <f t="shared" si="120"/>
        <v>40</v>
      </c>
      <c r="U222">
        <f t="shared" si="121"/>
        <v>33.333333333333329</v>
      </c>
      <c r="V222">
        <f t="shared" si="122"/>
        <v>53.333333333333329</v>
      </c>
      <c r="W222">
        <f t="shared" si="123"/>
        <v>3.7037037037037095</v>
      </c>
      <c r="X222">
        <f t="shared" si="124"/>
        <v>-2.5925925925925952</v>
      </c>
      <c r="Y222">
        <f t="shared" si="125"/>
        <v>4.4444444444444429</v>
      </c>
      <c r="Z222">
        <f t="shared" si="126"/>
        <v>6.6666666666666572</v>
      </c>
      <c r="AA222">
        <f t="shared" si="127"/>
        <v>-5.925925925925938</v>
      </c>
      <c r="AB222" s="128">
        <f t="shared" si="128"/>
        <v>15.55555555555555</v>
      </c>
      <c r="AC222">
        <f t="shared" si="129"/>
        <v>26.000000000000014</v>
      </c>
      <c r="AD222">
        <f t="shared" si="130"/>
        <v>-12.592592592592595</v>
      </c>
      <c r="AE222">
        <f t="shared" si="131"/>
        <v>-2.6984126984126959</v>
      </c>
      <c r="AF222">
        <f t="shared" si="132"/>
        <v>4.4444444444444429</v>
      </c>
      <c r="AG222" s="128">
        <f t="shared" si="133"/>
        <v>6.1728395061728492</v>
      </c>
      <c r="AH222">
        <f t="shared" si="134"/>
        <v>20.000000000000014</v>
      </c>
      <c r="AI222">
        <f t="shared" si="135"/>
        <v>46.666666666666671</v>
      </c>
      <c r="AJ222">
        <f t="shared" si="136"/>
        <v>33.333333333333336</v>
      </c>
      <c r="AK222">
        <f t="shared" si="137"/>
        <v>26.666666666666671</v>
      </c>
      <c r="AL222" s="128">
        <f t="shared" si="138"/>
        <v>33.333333333333329</v>
      </c>
      <c r="AO222">
        <f t="shared" si="139"/>
        <v>33.904761904761898</v>
      </c>
      <c r="AP222">
        <f t="shared" si="140"/>
        <v>43.333333333333329</v>
      </c>
      <c r="AQ222">
        <f t="shared" si="141"/>
        <v>22.857142857142861</v>
      </c>
      <c r="AR222">
        <f t="shared" si="142"/>
        <v>43.809523809523817</v>
      </c>
      <c r="AS222">
        <f t="shared" si="143"/>
        <v>37.619047619047613</v>
      </c>
      <c r="AT222">
        <f t="shared" si="144"/>
        <v>21.904761904761898</v>
      </c>
      <c r="AU222" s="142">
        <f t="shared" si="145"/>
        <v>-22.222222222222221</v>
      </c>
      <c r="AV222" s="142">
        <f t="shared" si="146"/>
        <v>-17.037037037037038</v>
      </c>
      <c r="AW222" s="142">
        <f t="shared" si="147"/>
        <v>-5.1851851851851904</v>
      </c>
      <c r="AX222" s="142">
        <f t="shared" si="148"/>
        <v>-12.592592592592595</v>
      </c>
      <c r="AY222" s="142">
        <f t="shared" si="149"/>
        <v>-5.9259259259259238</v>
      </c>
      <c r="AZ222">
        <f t="shared" si="150"/>
        <v>21.904761904761898</v>
      </c>
      <c r="BA222">
        <f t="shared" si="151"/>
        <v>36.19047619047619</v>
      </c>
      <c r="BB222">
        <f t="shared" si="152"/>
        <v>14.761904761904759</v>
      </c>
      <c r="BC222">
        <f t="shared" si="153"/>
        <v>42.857142857142861</v>
      </c>
      <c r="BD222">
        <f t="shared" si="154"/>
        <v>14.285714285714292</v>
      </c>
      <c r="BE222">
        <f t="shared" si="155"/>
        <v>2.2222222222222143</v>
      </c>
      <c r="BF222">
        <f t="shared" si="156"/>
        <v>0.74074074074073337</v>
      </c>
      <c r="BG222">
        <f t="shared" si="157"/>
        <v>-6.6666666666666856</v>
      </c>
      <c r="BH222">
        <f t="shared" si="158"/>
        <v>21.481481481481474</v>
      </c>
      <c r="BI222">
        <f t="shared" si="159"/>
        <v>2.2222222222222427</v>
      </c>
      <c r="BJ222">
        <f t="shared" si="160"/>
        <v>2.9629629629629619</v>
      </c>
      <c r="BK222">
        <f t="shared" si="161"/>
        <v>13.333333333333321</v>
      </c>
    </row>
    <row r="223" spans="2:63">
      <c r="B223" t="s">
        <v>210</v>
      </c>
      <c r="D223">
        <f t="shared" si="162"/>
        <v>-9.0909090909090935</v>
      </c>
      <c r="E223">
        <f t="shared" si="163"/>
        <v>23.076923076923066</v>
      </c>
      <c r="F223">
        <f t="shared" si="164"/>
        <v>9.0909090909091006</v>
      </c>
      <c r="G223">
        <f t="shared" si="165"/>
        <v>27.27272727272728</v>
      </c>
      <c r="H223">
        <f t="shared" si="166"/>
        <v>13.804713804713806</v>
      </c>
      <c r="I223" s="128">
        <f t="shared" si="167"/>
        <v>4.8148148148148096</v>
      </c>
      <c r="J223">
        <f t="shared" si="168"/>
        <v>37.87878787878789</v>
      </c>
      <c r="K223">
        <f t="shared" si="169"/>
        <v>33.333333333333321</v>
      </c>
      <c r="L223">
        <f t="shared" si="170"/>
        <v>18.589743589743598</v>
      </c>
      <c r="M223">
        <f t="shared" si="171"/>
        <v>0.76479076479074592</v>
      </c>
      <c r="N223">
        <f t="shared" si="114"/>
        <v>13.675213675213676</v>
      </c>
      <c r="O223">
        <f t="shared" si="115"/>
        <v>14.407814407814413</v>
      </c>
      <c r="P223" s="128">
        <f t="shared" si="116"/>
        <v>12.332112332112331</v>
      </c>
      <c r="Q223">
        <f t="shared" si="117"/>
        <v>17.307692307692307</v>
      </c>
      <c r="R223">
        <f t="shared" si="118"/>
        <v>39.16083916083916</v>
      </c>
      <c r="S223">
        <f t="shared" si="119"/>
        <v>32.307692307692307</v>
      </c>
      <c r="T223">
        <f t="shared" si="120"/>
        <v>36.666666666666657</v>
      </c>
      <c r="U223">
        <f t="shared" si="121"/>
        <v>30.909090909090907</v>
      </c>
      <c r="V223">
        <f t="shared" si="122"/>
        <v>51.048951048951039</v>
      </c>
      <c r="W223">
        <f t="shared" si="123"/>
        <v>10.07326007326008</v>
      </c>
      <c r="X223">
        <f t="shared" si="124"/>
        <v>-7.7533577533577613</v>
      </c>
      <c r="Y223">
        <f t="shared" si="125"/>
        <v>-2.5641025641025621</v>
      </c>
      <c r="Z223">
        <f t="shared" si="126"/>
        <v>-1.7094017094017033</v>
      </c>
      <c r="AA223">
        <f t="shared" si="127"/>
        <v>17.216117216117212</v>
      </c>
      <c r="AB223" s="128">
        <f t="shared" si="128"/>
        <v>20.940170940170944</v>
      </c>
      <c r="AC223">
        <f t="shared" si="129"/>
        <v>19.818181818181813</v>
      </c>
      <c r="AD223">
        <f t="shared" si="130"/>
        <v>-4.8282828282828305</v>
      </c>
      <c r="AE223">
        <f t="shared" si="131"/>
        <v>-2.0923520923521011</v>
      </c>
      <c r="AF223">
        <f t="shared" si="132"/>
        <v>9.409340659340657</v>
      </c>
      <c r="AG223" s="128">
        <f t="shared" si="133"/>
        <v>6.7460317460317327</v>
      </c>
      <c r="AH223">
        <f t="shared" si="134"/>
        <v>49.242424242424235</v>
      </c>
      <c r="AI223">
        <f t="shared" si="135"/>
        <v>61.616161616161619</v>
      </c>
      <c r="AJ223">
        <f t="shared" si="136"/>
        <v>-2.2222222222222214</v>
      </c>
      <c r="AK223">
        <f t="shared" si="137"/>
        <v>54.615384615384613</v>
      </c>
      <c r="AL223" s="128">
        <f t="shared" si="138"/>
        <v>20.97902097902098</v>
      </c>
      <c r="AO223">
        <f t="shared" si="139"/>
        <v>1.2525252525252313</v>
      </c>
      <c r="AP223">
        <f t="shared" si="140"/>
        <v>-15.15151515151517</v>
      </c>
      <c r="AQ223">
        <f t="shared" si="141"/>
        <v>-22.727272727272734</v>
      </c>
      <c r="AR223">
        <f t="shared" si="142"/>
        <v>-13.888888888888886</v>
      </c>
      <c r="AS223">
        <f t="shared" si="143"/>
        <v>36.363636363636374</v>
      </c>
      <c r="AT223">
        <f t="shared" si="144"/>
        <v>21.666666666666657</v>
      </c>
      <c r="AU223" s="142">
        <f t="shared" si="145"/>
        <v>7.407407407407419</v>
      </c>
      <c r="AV223" s="142">
        <f t="shared" si="146"/>
        <v>10.774410774410775</v>
      </c>
      <c r="AW223" s="142">
        <f t="shared" si="147"/>
        <v>-21.481481481481467</v>
      </c>
      <c r="AX223" s="142">
        <f t="shared" si="148"/>
        <v>-19.074074074074069</v>
      </c>
      <c r="AY223" s="142">
        <f t="shared" si="149"/>
        <v>-1.7676767676767753</v>
      </c>
      <c r="AZ223">
        <f t="shared" si="150"/>
        <v>25</v>
      </c>
      <c r="BA223">
        <f t="shared" si="151"/>
        <v>8.3333333333333428</v>
      </c>
      <c r="BB223">
        <f t="shared" si="152"/>
        <v>9.0909090909090935</v>
      </c>
      <c r="BC223">
        <f t="shared" si="153"/>
        <v>40</v>
      </c>
      <c r="BD223">
        <f t="shared" si="154"/>
        <v>16.666666666666657</v>
      </c>
      <c r="BE223">
        <f t="shared" si="155"/>
        <v>3.571428571428573</v>
      </c>
      <c r="BF223">
        <f t="shared" si="156"/>
        <v>4.8229548229548236</v>
      </c>
      <c r="BG223">
        <f t="shared" si="157"/>
        <v>15.140415140415136</v>
      </c>
      <c r="BH223">
        <f t="shared" si="158"/>
        <v>14.102564102564102</v>
      </c>
      <c r="BI223">
        <f t="shared" si="159"/>
        <v>1.4550264550264416</v>
      </c>
      <c r="BJ223">
        <f t="shared" si="160"/>
        <v>4.8941798941798993</v>
      </c>
      <c r="BK223">
        <f t="shared" si="161"/>
        <v>13.888888888888886</v>
      </c>
    </row>
    <row r="224" spans="2:63">
      <c r="B224" t="s">
        <v>211</v>
      </c>
      <c r="D224">
        <f t="shared" si="162"/>
        <v>8.3333333333333428</v>
      </c>
      <c r="E224">
        <f t="shared" si="163"/>
        <v>0</v>
      </c>
      <c r="F224">
        <f t="shared" si="164"/>
        <v>30</v>
      </c>
      <c r="G224">
        <f t="shared" si="165"/>
        <v>36.363636363636367</v>
      </c>
      <c r="H224">
        <f t="shared" si="166"/>
        <v>11.111111111111114</v>
      </c>
      <c r="I224" s="128">
        <f t="shared" si="167"/>
        <v>15.211640211640216</v>
      </c>
      <c r="J224">
        <f t="shared" si="168"/>
        <v>30</v>
      </c>
      <c r="K224">
        <f t="shared" si="169"/>
        <v>36.363636363636367</v>
      </c>
      <c r="L224">
        <f t="shared" si="170"/>
        <v>-9.0909090909090793</v>
      </c>
      <c r="M224">
        <f t="shared" si="171"/>
        <v>-7.2063492063492163</v>
      </c>
      <c r="N224">
        <f t="shared" si="114"/>
        <v>-5.1851851851851833</v>
      </c>
      <c r="O224">
        <f t="shared" si="115"/>
        <v>2.4074074074074119</v>
      </c>
      <c r="P224" s="128">
        <f t="shared" si="116"/>
        <v>6.2289562289562284</v>
      </c>
      <c r="Q224">
        <f t="shared" si="117"/>
        <v>20</v>
      </c>
      <c r="R224">
        <f t="shared" si="118"/>
        <v>11.363636363636367</v>
      </c>
      <c r="S224">
        <f t="shared" si="119"/>
        <v>23.333333333333343</v>
      </c>
      <c r="T224">
        <f t="shared" si="120"/>
        <v>5.5555555555555571</v>
      </c>
      <c r="U224">
        <f t="shared" si="121"/>
        <v>66.666666666666671</v>
      </c>
      <c r="V224">
        <f t="shared" si="122"/>
        <v>7.1428571428571388</v>
      </c>
      <c r="W224">
        <f t="shared" si="123"/>
        <v>5.3703703703703667</v>
      </c>
      <c r="X224">
        <f t="shared" si="124"/>
        <v>-17.592592592592602</v>
      </c>
      <c r="Y224">
        <f t="shared" si="125"/>
        <v>-3.5353535353535435</v>
      </c>
      <c r="Z224">
        <f t="shared" si="126"/>
        <v>3.0423280423280517</v>
      </c>
      <c r="AA224">
        <f t="shared" si="127"/>
        <v>-12.592592592592588</v>
      </c>
      <c r="AB224" s="128">
        <f t="shared" si="128"/>
        <v>-9.2592592592592524</v>
      </c>
      <c r="AC224">
        <f t="shared" si="129"/>
        <v>8.5873015873015817</v>
      </c>
      <c r="AD224">
        <f t="shared" si="130"/>
        <v>-8.4399551066217526</v>
      </c>
      <c r="AE224">
        <f t="shared" si="131"/>
        <v>-7.962962962962969</v>
      </c>
      <c r="AF224">
        <f t="shared" si="132"/>
        <v>-1.2626262626270091E-2</v>
      </c>
      <c r="AG224" s="128">
        <f t="shared" si="133"/>
        <v>2.2166105499439084</v>
      </c>
      <c r="AH224">
        <f t="shared" si="134"/>
        <v>16.666666666666664</v>
      </c>
      <c r="AI224">
        <f t="shared" si="135"/>
        <v>12.121212121212118</v>
      </c>
      <c r="AJ224">
        <f t="shared" si="136"/>
        <v>-6.6666666666666714</v>
      </c>
      <c r="AK224">
        <f t="shared" si="137"/>
        <v>27.272727272727266</v>
      </c>
      <c r="AL224" s="128">
        <f t="shared" si="138"/>
        <v>30</v>
      </c>
      <c r="AO224">
        <f t="shared" si="139"/>
        <v>-1.5555555555555571</v>
      </c>
      <c r="AP224">
        <f t="shared" si="140"/>
        <v>-10</v>
      </c>
      <c r="AQ224">
        <f t="shared" si="141"/>
        <v>-10</v>
      </c>
      <c r="AR224">
        <f t="shared" si="142"/>
        <v>-5.5555555555555571</v>
      </c>
      <c r="AS224">
        <f t="shared" si="143"/>
        <v>0</v>
      </c>
      <c r="AT224">
        <f t="shared" si="144"/>
        <v>17.777777777777786</v>
      </c>
      <c r="AU224" s="142">
        <f t="shared" si="145"/>
        <v>-25.050505050505045</v>
      </c>
      <c r="AV224" s="142">
        <f t="shared" si="146"/>
        <v>-18.181818181818173</v>
      </c>
      <c r="AW224" s="142">
        <f t="shared" si="147"/>
        <v>8.1930415263748557</v>
      </c>
      <c r="AX224" s="142">
        <f t="shared" si="148"/>
        <v>-4.9382716049382651</v>
      </c>
      <c r="AY224" s="142">
        <f t="shared" si="149"/>
        <v>-2.2222222222222143</v>
      </c>
      <c r="AZ224">
        <f t="shared" si="150"/>
        <v>0</v>
      </c>
      <c r="BA224">
        <f t="shared" si="151"/>
        <v>7.9365079365079225</v>
      </c>
      <c r="BB224">
        <f t="shared" si="152"/>
        <v>-12.5</v>
      </c>
      <c r="BC224">
        <f t="shared" si="153"/>
        <v>17.5</v>
      </c>
      <c r="BD224">
        <f t="shared" si="154"/>
        <v>30</v>
      </c>
      <c r="BE224">
        <f t="shared" si="155"/>
        <v>-5.55555555555555</v>
      </c>
      <c r="BF224">
        <f t="shared" si="156"/>
        <v>-1.6666666666666643</v>
      </c>
      <c r="BG224">
        <f t="shared" si="157"/>
        <v>-1.6666666666666714</v>
      </c>
      <c r="BH224">
        <f t="shared" si="158"/>
        <v>8.8383838383838409</v>
      </c>
      <c r="BI224">
        <f t="shared" si="159"/>
        <v>-0.84175084175082304</v>
      </c>
      <c r="BJ224">
        <f t="shared" si="160"/>
        <v>0.92592592592593803</v>
      </c>
      <c r="BK224">
        <f t="shared" si="161"/>
        <v>6.5656565656565817</v>
      </c>
    </row>
    <row r="225" spans="1:63">
      <c r="AU225" s="142"/>
      <c r="AV225" s="142"/>
      <c r="AW225" s="142"/>
      <c r="AX225" s="142"/>
      <c r="AY225" s="142"/>
    </row>
    <row r="226" spans="1:63">
      <c r="B226" t="s">
        <v>406</v>
      </c>
      <c r="D226" s="120">
        <f>(D150-D149)</f>
        <v>3.8688621336622049</v>
      </c>
      <c r="E226" s="120">
        <f t="shared" ref="E226:AL226" si="172">(E150-E149)</f>
        <v>15.72364726776496</v>
      </c>
      <c r="F226" s="120">
        <f t="shared" si="172"/>
        <v>19.188128450763109</v>
      </c>
      <c r="G226" s="120">
        <f t="shared" si="172"/>
        <v>30.273163636752088</v>
      </c>
      <c r="H226" s="120">
        <f t="shared" si="172"/>
        <v>2.8483851854467588</v>
      </c>
      <c r="I226" s="156">
        <f t="shared" si="172"/>
        <v>-0.31608381868274193</v>
      </c>
      <c r="J226" s="120">
        <f t="shared" si="172"/>
        <v>16.981967103135275</v>
      </c>
      <c r="K226" s="120">
        <f t="shared" si="172"/>
        <v>23.14881979091664</v>
      </c>
      <c r="L226" s="120">
        <f t="shared" si="172"/>
        <v>12.721008462100514</v>
      </c>
      <c r="M226" s="120">
        <f t="shared" si="172"/>
        <v>15.242937328985946</v>
      </c>
      <c r="N226" s="120">
        <f t="shared" si="172"/>
        <v>0.24224683165948591</v>
      </c>
      <c r="O226" s="120">
        <f t="shared" si="172"/>
        <v>3.5509775851813288</v>
      </c>
      <c r="P226" s="156">
        <f t="shared" si="172"/>
        <v>3.9640362830443436</v>
      </c>
      <c r="Q226" s="120">
        <f t="shared" si="172"/>
        <v>26.094349460371419</v>
      </c>
      <c r="R226" s="120">
        <f t="shared" si="172"/>
        <v>14.642902492426103</v>
      </c>
      <c r="S226" s="120">
        <f t="shared" si="172"/>
        <v>9.3000351502145548</v>
      </c>
      <c r="T226" s="120">
        <f t="shared" si="172"/>
        <v>15.80630645508144</v>
      </c>
      <c r="U226" s="120">
        <f t="shared" si="172"/>
        <v>25.051523247876304</v>
      </c>
      <c r="V226" s="120">
        <f t="shared" si="172"/>
        <v>19.249454499530813</v>
      </c>
      <c r="W226" s="120">
        <f t="shared" si="172"/>
        <v>4.4148575082345687</v>
      </c>
      <c r="X226" s="120">
        <f t="shared" si="172"/>
        <v>2.8842869171216847</v>
      </c>
      <c r="Y226" s="120">
        <f t="shared" si="172"/>
        <v>3.6524306398505146</v>
      </c>
      <c r="Z226" s="120">
        <f t="shared" si="172"/>
        <v>2.4328862069054367</v>
      </c>
      <c r="AA226" s="120">
        <f t="shared" si="172"/>
        <v>-1.2862829754063654</v>
      </c>
      <c r="AB226" s="156">
        <f t="shared" si="172"/>
        <v>7.0586217465350813</v>
      </c>
      <c r="AC226" s="120">
        <f>(AC150-AC149)</f>
        <v>9.9275531306899438</v>
      </c>
      <c r="AD226" s="120">
        <f>(AD150-AD149)</f>
        <v>4.0535128544249233E-2</v>
      </c>
      <c r="AE226" s="120">
        <f>(AE150-AE149)</f>
        <v>-5.3827817234534692</v>
      </c>
      <c r="AF226" s="120">
        <f>(AF150-AF149)</f>
        <v>6.5342656762035816</v>
      </c>
      <c r="AG226" s="156">
        <f>(AG150-AG149)</f>
        <v>2.948197740848542</v>
      </c>
      <c r="AH226" s="120">
        <f t="shared" si="172"/>
        <v>24.502584253940704</v>
      </c>
      <c r="AI226" s="120">
        <f t="shared" si="172"/>
        <v>17.078499770847884</v>
      </c>
      <c r="AJ226" s="120">
        <f t="shared" si="172"/>
        <v>14.959611825989118</v>
      </c>
      <c r="AK226" s="120">
        <f t="shared" si="172"/>
        <v>25.578979010857111</v>
      </c>
      <c r="AL226" s="156">
        <f t="shared" si="172"/>
        <v>20.263388307492235</v>
      </c>
      <c r="AO226">
        <f t="shared" ref="AO226:AT226" si="173">(AO150-AO149)</f>
        <v>15.190649630372938</v>
      </c>
      <c r="AP226">
        <f t="shared" si="173"/>
        <v>16.565420222691785</v>
      </c>
      <c r="AQ226">
        <f t="shared" si="173"/>
        <v>12.530653516374699</v>
      </c>
      <c r="AR226">
        <f t="shared" si="173"/>
        <v>13.350789902081623</v>
      </c>
      <c r="AS226">
        <f t="shared" si="173"/>
        <v>14.281052097801208</v>
      </c>
      <c r="AT226">
        <f t="shared" si="173"/>
        <v>19.661421992904366</v>
      </c>
      <c r="AU226" s="142">
        <f>(100-AU150)-AU149</f>
        <v>0.42964960515361383</v>
      </c>
      <c r="AV226" s="142">
        <f t="shared" ref="AV226:AY226" si="174">(100-AV150)-AV149</f>
        <v>1.9749738628719058</v>
      </c>
      <c r="AW226" s="142">
        <f t="shared" si="174"/>
        <v>-2.6729368931109008</v>
      </c>
      <c r="AX226" s="142">
        <f t="shared" si="174"/>
        <v>-0.79326490710180053</v>
      </c>
      <c r="AY226" s="142">
        <f t="shared" si="174"/>
        <v>1.1456822443312689</v>
      </c>
      <c r="AZ226">
        <f t="shared" ref="AZ226:BK226" si="175">(AZ150-AZ149)</f>
        <v>11.556489518296715</v>
      </c>
      <c r="BA226">
        <f t="shared" si="175"/>
        <v>10.404155891502043</v>
      </c>
      <c r="BB226">
        <f t="shared" si="175"/>
        <v>12.288794840574383</v>
      </c>
      <c r="BC226">
        <f t="shared" si="175"/>
        <v>6.5845488359722495</v>
      </c>
      <c r="BD226">
        <f t="shared" si="175"/>
        <v>9.6909251049068104</v>
      </c>
      <c r="BE226">
        <f t="shared" si="175"/>
        <v>3.1999502724913</v>
      </c>
      <c r="BF226">
        <f t="shared" si="175"/>
        <v>6.7782191678796373</v>
      </c>
      <c r="BG226">
        <f t="shared" si="175"/>
        <v>5.4767696393846563</v>
      </c>
      <c r="BH226">
        <f t="shared" si="175"/>
        <v>10.68212362505885</v>
      </c>
      <c r="BI226">
        <f t="shared" si="175"/>
        <v>-0.81104160026086447</v>
      </c>
      <c r="BJ226">
        <f t="shared" si="175"/>
        <v>2.9801611420530634</v>
      </c>
      <c r="BK226">
        <f t="shared" si="175"/>
        <v>6.6754736807535693</v>
      </c>
    </row>
    <row r="227" spans="1:63">
      <c r="AU227" s="142"/>
      <c r="AV227" s="142"/>
      <c r="AW227" s="142"/>
      <c r="AX227" s="142"/>
      <c r="AY227" s="142"/>
    </row>
    <row r="228" spans="1:63">
      <c r="B228" t="s">
        <v>407</v>
      </c>
      <c r="D228">
        <f>MIN(D154:D224)</f>
        <v>-46.666666666666671</v>
      </c>
      <c r="E228">
        <f t="shared" ref="E228:AL228" si="176">MIN(E154:E224)</f>
        <v>-38.888888888888886</v>
      </c>
      <c r="F228">
        <f t="shared" si="176"/>
        <v>-23.076923076923066</v>
      </c>
      <c r="G228">
        <f t="shared" si="176"/>
        <v>-36.92307692307692</v>
      </c>
      <c r="H228">
        <f t="shared" si="176"/>
        <v>-47.81144781144782</v>
      </c>
      <c r="I228" s="128">
        <f t="shared" si="176"/>
        <v>-44.444444444444436</v>
      </c>
      <c r="J228">
        <f t="shared" si="176"/>
        <v>-62.5</v>
      </c>
      <c r="K228">
        <f t="shared" si="176"/>
        <v>-36.904761904761912</v>
      </c>
      <c r="L228">
        <f t="shared" si="176"/>
        <v>-71.282051282051285</v>
      </c>
      <c r="M228">
        <f t="shared" si="176"/>
        <v>-23.598901098901095</v>
      </c>
      <c r="N228">
        <f t="shared" si="176"/>
        <v>-48.730158730158713</v>
      </c>
      <c r="O228">
        <f t="shared" si="176"/>
        <v>-32.18855218855218</v>
      </c>
      <c r="P228" s="128">
        <f t="shared" si="176"/>
        <v>-38.621794871794862</v>
      </c>
      <c r="Q228">
        <f t="shared" si="176"/>
        <v>-30</v>
      </c>
      <c r="R228">
        <f t="shared" si="176"/>
        <v>-45.138888888888886</v>
      </c>
      <c r="S228">
        <f t="shared" si="176"/>
        <v>-64.42307692307692</v>
      </c>
      <c r="T228">
        <f t="shared" si="176"/>
        <v>-51.92307692307692</v>
      </c>
      <c r="U228">
        <f t="shared" si="176"/>
        <v>-58.974358974358978</v>
      </c>
      <c r="V228">
        <f t="shared" si="176"/>
        <v>-66.666666666666671</v>
      </c>
      <c r="W228">
        <f t="shared" si="176"/>
        <v>-34.303350970017647</v>
      </c>
      <c r="X228">
        <f t="shared" si="176"/>
        <v>-48.80952380952381</v>
      </c>
      <c r="Y228">
        <f t="shared" si="176"/>
        <v>-32.539682539682538</v>
      </c>
      <c r="Z228">
        <f t="shared" si="176"/>
        <v>-37.508417508417502</v>
      </c>
      <c r="AA228">
        <f t="shared" si="176"/>
        <v>-42.803030303030297</v>
      </c>
      <c r="AB228" s="128">
        <f t="shared" si="176"/>
        <v>-56.547619047619051</v>
      </c>
      <c r="AC228">
        <f>MIN(AC154:AC224)</f>
        <v>-47.393939393939398</v>
      </c>
      <c r="AD228">
        <f>MIN(AD154:AD224)</f>
        <v>-34.621212121212125</v>
      </c>
      <c r="AE228">
        <f>MIN(AE154:AE224)</f>
        <v>-57.671957671957671</v>
      </c>
      <c r="AF228">
        <f>MIN(AF154:AF224)</f>
        <v>-22.824695180216331</v>
      </c>
      <c r="AG228" s="128">
        <f>MIN(AG154:AG224)</f>
        <v>-20.054713804713799</v>
      </c>
      <c r="AH228">
        <f t="shared" si="176"/>
        <v>-26.190476190476204</v>
      </c>
      <c r="AI228">
        <f t="shared" si="176"/>
        <v>-40</v>
      </c>
      <c r="AJ228">
        <f t="shared" si="176"/>
        <v>-43.636363636363633</v>
      </c>
      <c r="AK228">
        <f t="shared" si="176"/>
        <v>-33.333333333333343</v>
      </c>
      <c r="AL228" s="128">
        <f t="shared" si="176"/>
        <v>-45.641025641025642</v>
      </c>
      <c r="AO228">
        <f t="shared" ref="AO228:BK228" si="177">MIN(AO154:AO224)</f>
        <v>-22.884615384615387</v>
      </c>
      <c r="AP228">
        <f t="shared" si="177"/>
        <v>-22.222222222222229</v>
      </c>
      <c r="AQ228">
        <f t="shared" si="177"/>
        <v>-62.564102564102555</v>
      </c>
      <c r="AR228">
        <f t="shared" si="177"/>
        <v>-55</v>
      </c>
      <c r="AS228">
        <f t="shared" si="177"/>
        <v>-39.393939393939391</v>
      </c>
      <c r="AT228">
        <f t="shared" si="177"/>
        <v>-25</v>
      </c>
      <c r="AU228" s="142">
        <f t="shared" si="177"/>
        <v>-37.830687830687829</v>
      </c>
      <c r="AV228" s="142">
        <f t="shared" si="177"/>
        <v>-37.883597883597886</v>
      </c>
      <c r="AW228" s="142">
        <f t="shared" si="177"/>
        <v>-43.290043290043286</v>
      </c>
      <c r="AX228" s="142">
        <f t="shared" si="177"/>
        <v>-44.444444444444443</v>
      </c>
      <c r="AY228" s="142">
        <f t="shared" si="177"/>
        <v>-31.457431457431447</v>
      </c>
      <c r="AZ228">
        <f t="shared" si="177"/>
        <v>-38.46153846153846</v>
      </c>
      <c r="BA228">
        <f t="shared" si="177"/>
        <v>-70</v>
      </c>
      <c r="BB228">
        <f t="shared" si="177"/>
        <v>-70</v>
      </c>
      <c r="BC228">
        <f t="shared" si="177"/>
        <v>-65.714285714285708</v>
      </c>
      <c r="BD228">
        <f t="shared" si="177"/>
        <v>-64.285714285714278</v>
      </c>
      <c r="BE228">
        <f t="shared" si="177"/>
        <v>-30.980392156862742</v>
      </c>
      <c r="BF228">
        <f t="shared" si="177"/>
        <v>-27.160493827160494</v>
      </c>
      <c r="BG228">
        <f t="shared" si="177"/>
        <v>-33.333333333333329</v>
      </c>
      <c r="BH228">
        <f t="shared" si="177"/>
        <v>-34.285714285714278</v>
      </c>
      <c r="BI228">
        <f t="shared" si="177"/>
        <v>-28.262108262108256</v>
      </c>
      <c r="BJ228">
        <f t="shared" si="177"/>
        <v>-21.196581196581185</v>
      </c>
      <c r="BK228">
        <f t="shared" si="177"/>
        <v>-47.222222222222229</v>
      </c>
    </row>
    <row r="229" spans="1:63">
      <c r="B229" t="s">
        <v>408</v>
      </c>
      <c r="D229">
        <f>MEDIAN(D154:D224)</f>
        <v>0</v>
      </c>
      <c r="E229">
        <f t="shared" ref="E229:AL229" si="178">MEDIAN(E154:E224)</f>
        <v>13.131313131313121</v>
      </c>
      <c r="F229">
        <f t="shared" si="178"/>
        <v>13.333333333333329</v>
      </c>
      <c r="G229">
        <f t="shared" si="178"/>
        <v>28.787878787878803</v>
      </c>
      <c r="H229">
        <f t="shared" si="178"/>
        <v>5.5555555555555571</v>
      </c>
      <c r="I229" s="128">
        <f t="shared" si="178"/>
        <v>0.76719576719576565</v>
      </c>
      <c r="J229">
        <f t="shared" si="178"/>
        <v>14.743589743589723</v>
      </c>
      <c r="K229">
        <f t="shared" si="178"/>
        <v>25.274725274725277</v>
      </c>
      <c r="L229">
        <f t="shared" si="178"/>
        <v>12.053571428571431</v>
      </c>
      <c r="M229">
        <f t="shared" si="178"/>
        <v>12.266899766899769</v>
      </c>
      <c r="N229">
        <f t="shared" si="178"/>
        <v>1.1111111111111072</v>
      </c>
      <c r="O229">
        <f t="shared" si="178"/>
        <v>5.3561253561253466</v>
      </c>
      <c r="P229" s="128">
        <f t="shared" si="178"/>
        <v>4.9494949494949623</v>
      </c>
      <c r="Q229">
        <f t="shared" si="178"/>
        <v>21.498599439775916</v>
      </c>
      <c r="R229">
        <f t="shared" si="178"/>
        <v>14.22619047619048</v>
      </c>
      <c r="S229">
        <f t="shared" si="178"/>
        <v>5</v>
      </c>
      <c r="T229">
        <f t="shared" si="178"/>
        <v>20.970695970695974</v>
      </c>
      <c r="U229">
        <f t="shared" si="178"/>
        <v>28.901098901098898</v>
      </c>
      <c r="V229">
        <f t="shared" si="178"/>
        <v>18.571428571428569</v>
      </c>
      <c r="W229">
        <f t="shared" si="178"/>
        <v>5.1851851851851904</v>
      </c>
      <c r="X229">
        <f t="shared" si="178"/>
        <v>3.4188034188034209</v>
      </c>
      <c r="Y229">
        <f t="shared" si="178"/>
        <v>3.0525030525030523</v>
      </c>
      <c r="Z229">
        <f t="shared" si="178"/>
        <v>3.0423280423280517</v>
      </c>
      <c r="AA229">
        <f t="shared" si="178"/>
        <v>-3.3238366571699771</v>
      </c>
      <c r="AB229" s="128">
        <f t="shared" si="178"/>
        <v>7.5757575757575779</v>
      </c>
      <c r="AC229">
        <f>MEDIAN(AC154:AC224)</f>
        <v>8.2222222222222143</v>
      </c>
      <c r="AD229">
        <f>MEDIAN(AD154:AD224)</f>
        <v>1.5039281705948468</v>
      </c>
      <c r="AE229">
        <f>MEDIAN(AE154:AE224)</f>
        <v>-2.0923520923521011</v>
      </c>
      <c r="AF229">
        <f>MEDIAN(AF154:AF224)</f>
        <v>6.7177960927960925</v>
      </c>
      <c r="AG229" s="128">
        <f>MEDIAN(AG154:AG224)</f>
        <v>3.3509700176366977</v>
      </c>
      <c r="AH229">
        <f t="shared" si="178"/>
        <v>22.72727272727273</v>
      </c>
      <c r="AI229">
        <f t="shared" si="178"/>
        <v>16.666666666666664</v>
      </c>
      <c r="AJ229">
        <f t="shared" si="178"/>
        <v>11.965811965811966</v>
      </c>
      <c r="AK229">
        <f t="shared" si="178"/>
        <v>27.272727272727266</v>
      </c>
      <c r="AL229" s="128">
        <f t="shared" si="178"/>
        <v>25</v>
      </c>
      <c r="AO229">
        <f t="shared" ref="AO229:BK229" si="179">MEDIAN(AO154:AO224)</f>
        <v>9.2727272727272734</v>
      </c>
      <c r="AP229">
        <f t="shared" si="179"/>
        <v>9.0909090909090935</v>
      </c>
      <c r="AQ229">
        <f t="shared" si="179"/>
        <v>11.057692307692307</v>
      </c>
      <c r="AR229">
        <f t="shared" si="179"/>
        <v>12.179487179487182</v>
      </c>
      <c r="AS229">
        <f t="shared" si="179"/>
        <v>12.191142191142195</v>
      </c>
      <c r="AT229">
        <f t="shared" si="179"/>
        <v>17.695707070707076</v>
      </c>
      <c r="AU229" s="142">
        <f t="shared" si="179"/>
        <v>3.3333333333333286</v>
      </c>
      <c r="AV229" s="142">
        <f t="shared" si="179"/>
        <v>4.7619047619047592</v>
      </c>
      <c r="AW229" s="142">
        <f t="shared" si="179"/>
        <v>-3.9316239316239319</v>
      </c>
      <c r="AX229" s="142">
        <f t="shared" si="179"/>
        <v>-3.5492285492285447</v>
      </c>
      <c r="AY229" s="142">
        <f t="shared" si="179"/>
        <v>2.1043771043768089E-2</v>
      </c>
      <c r="AZ229">
        <f t="shared" si="179"/>
        <v>13.232323232323232</v>
      </c>
      <c r="BA229">
        <f t="shared" si="179"/>
        <v>12.587412587412601</v>
      </c>
      <c r="BB229">
        <f t="shared" si="179"/>
        <v>14.285714285714278</v>
      </c>
      <c r="BC229">
        <f t="shared" si="179"/>
        <v>2.8391053391053411</v>
      </c>
      <c r="BD229">
        <f t="shared" si="179"/>
        <v>8.6813186813186718</v>
      </c>
      <c r="BE229">
        <f t="shared" si="179"/>
        <v>3.571428571428573</v>
      </c>
      <c r="BF229">
        <f t="shared" si="179"/>
        <v>6.5079365079365026</v>
      </c>
      <c r="BG229">
        <f t="shared" si="179"/>
        <v>6.481481481481481</v>
      </c>
      <c r="BH229">
        <f t="shared" si="179"/>
        <v>11.29426129426129</v>
      </c>
      <c r="BI229">
        <f t="shared" si="179"/>
        <v>-0.84175084175082304</v>
      </c>
      <c r="BJ229">
        <f t="shared" si="179"/>
        <v>2.9629629629629619</v>
      </c>
      <c r="BK229">
        <f t="shared" si="179"/>
        <v>8.5185185185185333</v>
      </c>
    </row>
    <row r="230" spans="1:63">
      <c r="B230" t="s">
        <v>409</v>
      </c>
      <c r="D230">
        <f>MAX(D154:D224)</f>
        <v>57.142857142857146</v>
      </c>
      <c r="E230">
        <f t="shared" ref="E230:AL230" si="180">MAX(E154:E224)</f>
        <v>80</v>
      </c>
      <c r="F230">
        <f t="shared" si="180"/>
        <v>93.333333333333329</v>
      </c>
      <c r="G230">
        <f t="shared" si="180"/>
        <v>94.444444444444443</v>
      </c>
      <c r="H230">
        <f t="shared" si="180"/>
        <v>48.888888888888886</v>
      </c>
      <c r="I230" s="128">
        <f t="shared" si="180"/>
        <v>42.31481481481481</v>
      </c>
      <c r="J230">
        <f t="shared" si="180"/>
        <v>100</v>
      </c>
      <c r="K230">
        <f t="shared" si="180"/>
        <v>75</v>
      </c>
      <c r="L230">
        <f t="shared" si="180"/>
        <v>70.085470085470092</v>
      </c>
      <c r="M230">
        <f t="shared" si="180"/>
        <v>58.591836734693885</v>
      </c>
      <c r="N230">
        <f t="shared" si="180"/>
        <v>35.308641975308646</v>
      </c>
      <c r="O230">
        <f t="shared" si="180"/>
        <v>32.592592592592602</v>
      </c>
      <c r="P230" s="128">
        <f t="shared" si="180"/>
        <v>32.905982905982903</v>
      </c>
      <c r="Q230">
        <f t="shared" si="180"/>
        <v>85.714285714285722</v>
      </c>
      <c r="R230">
        <f t="shared" si="180"/>
        <v>75</v>
      </c>
      <c r="S230">
        <f t="shared" si="180"/>
        <v>100</v>
      </c>
      <c r="T230">
        <f t="shared" si="180"/>
        <v>76.923076923076934</v>
      </c>
      <c r="U230">
        <f t="shared" si="180"/>
        <v>80</v>
      </c>
      <c r="V230">
        <f t="shared" si="180"/>
        <v>80.909090909090907</v>
      </c>
      <c r="W230">
        <f t="shared" si="180"/>
        <v>31.228956228956221</v>
      </c>
      <c r="X230">
        <f t="shared" si="180"/>
        <v>37.037037037037038</v>
      </c>
      <c r="Y230">
        <f t="shared" si="180"/>
        <v>54.074074074074076</v>
      </c>
      <c r="Z230">
        <f t="shared" si="180"/>
        <v>33.8888888888889</v>
      </c>
      <c r="AA230">
        <f t="shared" si="180"/>
        <v>28.306878306878311</v>
      </c>
      <c r="AB230" s="128">
        <f t="shared" si="180"/>
        <v>38.583638583638582</v>
      </c>
      <c r="AC230">
        <f>MAX(AC154:AC224)</f>
        <v>74.323308270676677</v>
      </c>
      <c r="AD230">
        <f>MAX(AD154:AD224)</f>
        <v>27.167755991285411</v>
      </c>
      <c r="AE230">
        <f>MAX(AE154:AE224)</f>
        <v>35.74074074074074</v>
      </c>
      <c r="AF230">
        <f>MAX(AF154:AF224)</f>
        <v>29.705387205387197</v>
      </c>
      <c r="AG230" s="128">
        <f>MAX(AG154:AG224)</f>
        <v>25.420875420875426</v>
      </c>
      <c r="AH230">
        <f t="shared" si="180"/>
        <v>76.923076923076934</v>
      </c>
      <c r="AI230">
        <f t="shared" si="180"/>
        <v>67.948717948717956</v>
      </c>
      <c r="AJ230">
        <f t="shared" si="180"/>
        <v>69.230769230769226</v>
      </c>
      <c r="AK230">
        <f t="shared" si="180"/>
        <v>78.571428571428569</v>
      </c>
      <c r="AL230" s="128">
        <f t="shared" si="180"/>
        <v>77.777777777777771</v>
      </c>
      <c r="AO230">
        <f t="shared" ref="AO230:BK230" si="181">MAX(AO154:AO224)</f>
        <v>56.142857142857146</v>
      </c>
      <c r="AP230">
        <f t="shared" si="181"/>
        <v>100</v>
      </c>
      <c r="AQ230">
        <f t="shared" si="181"/>
        <v>72.857142857142861</v>
      </c>
      <c r="AR230">
        <f t="shared" si="181"/>
        <v>67.857142857142861</v>
      </c>
      <c r="AS230">
        <f t="shared" si="181"/>
        <v>54.54545454545454</v>
      </c>
      <c r="AT230">
        <f t="shared" si="181"/>
        <v>71.428571428571431</v>
      </c>
      <c r="AU230" s="142">
        <f t="shared" si="181"/>
        <v>33.333333333333329</v>
      </c>
      <c r="AV230" s="142">
        <f t="shared" si="181"/>
        <v>52.222222222222236</v>
      </c>
      <c r="AW230" s="142">
        <f t="shared" si="181"/>
        <v>29.047619047619051</v>
      </c>
      <c r="AX230" s="142">
        <f t="shared" si="181"/>
        <v>34.81481481481481</v>
      </c>
      <c r="AY230" s="142">
        <f t="shared" si="181"/>
        <v>36.666666666666657</v>
      </c>
      <c r="AZ230">
        <f t="shared" si="181"/>
        <v>90</v>
      </c>
      <c r="BA230">
        <f t="shared" si="181"/>
        <v>82.857142857142861</v>
      </c>
      <c r="BB230">
        <f t="shared" si="181"/>
        <v>85.714285714285708</v>
      </c>
      <c r="BC230">
        <f t="shared" si="181"/>
        <v>68.045112781954884</v>
      </c>
      <c r="BD230">
        <f t="shared" si="181"/>
        <v>75.151515151515142</v>
      </c>
      <c r="BE230">
        <f t="shared" si="181"/>
        <v>32.169312169312178</v>
      </c>
      <c r="BF230">
        <f t="shared" si="181"/>
        <v>28.044871794871796</v>
      </c>
      <c r="BG230">
        <f t="shared" si="181"/>
        <v>35.420875420875419</v>
      </c>
      <c r="BH230">
        <f t="shared" si="181"/>
        <v>40.493827160493822</v>
      </c>
      <c r="BI230">
        <f t="shared" si="181"/>
        <v>20.202020202020208</v>
      </c>
      <c r="BJ230">
        <f t="shared" si="181"/>
        <v>26.031746031746025</v>
      </c>
      <c r="BK230">
        <f t="shared" si="181"/>
        <v>33.838383838383834</v>
      </c>
    </row>
    <row r="231" spans="1:63">
      <c r="AU231" s="142"/>
      <c r="AV231" s="142"/>
      <c r="AW231" s="142"/>
      <c r="AX231" s="142"/>
      <c r="AY231" s="142"/>
    </row>
    <row r="232" spans="1:63">
      <c r="B232" t="s">
        <v>410</v>
      </c>
      <c r="D232">
        <f>(D230-D228)</f>
        <v>103.80952380952382</v>
      </c>
      <c r="E232">
        <f t="shared" ref="E232:AL232" si="182">(E230-E228)</f>
        <v>118.88888888888889</v>
      </c>
      <c r="F232">
        <f t="shared" si="182"/>
        <v>116.41025641025639</v>
      </c>
      <c r="G232">
        <f t="shared" si="182"/>
        <v>131.36752136752136</v>
      </c>
      <c r="H232">
        <f t="shared" si="182"/>
        <v>96.700336700336706</v>
      </c>
      <c r="I232" s="128">
        <f t="shared" si="182"/>
        <v>86.759259259259238</v>
      </c>
      <c r="J232">
        <f t="shared" si="182"/>
        <v>162.5</v>
      </c>
      <c r="K232">
        <f t="shared" si="182"/>
        <v>111.90476190476191</v>
      </c>
      <c r="L232">
        <f t="shared" si="182"/>
        <v>141.36752136752136</v>
      </c>
      <c r="M232">
        <f t="shared" si="182"/>
        <v>82.19073783359498</v>
      </c>
      <c r="N232">
        <f t="shared" si="182"/>
        <v>84.038800705467366</v>
      </c>
      <c r="O232">
        <f t="shared" si="182"/>
        <v>64.781144781144775</v>
      </c>
      <c r="P232" s="128">
        <f t="shared" si="182"/>
        <v>71.527777777777771</v>
      </c>
      <c r="Q232">
        <f t="shared" si="182"/>
        <v>115.71428571428572</v>
      </c>
      <c r="R232">
        <f t="shared" si="182"/>
        <v>120.13888888888889</v>
      </c>
      <c r="S232">
        <f t="shared" si="182"/>
        <v>164.42307692307691</v>
      </c>
      <c r="T232">
        <f t="shared" si="182"/>
        <v>128.84615384615387</v>
      </c>
      <c r="U232">
        <f t="shared" si="182"/>
        <v>138.97435897435898</v>
      </c>
      <c r="V232">
        <f t="shared" si="182"/>
        <v>147.57575757575756</v>
      </c>
      <c r="W232">
        <f t="shared" si="182"/>
        <v>65.532307198973868</v>
      </c>
      <c r="X232">
        <f t="shared" si="182"/>
        <v>85.846560846560848</v>
      </c>
      <c r="Y232">
        <f t="shared" si="182"/>
        <v>86.613756613756607</v>
      </c>
      <c r="Z232">
        <f t="shared" si="182"/>
        <v>71.397306397306409</v>
      </c>
      <c r="AA232">
        <f t="shared" si="182"/>
        <v>71.109908609908615</v>
      </c>
      <c r="AB232" s="128">
        <f t="shared" si="182"/>
        <v>95.131257631257625</v>
      </c>
      <c r="AC232">
        <f>(AC230-AC228)</f>
        <v>121.71724766461608</v>
      </c>
      <c r="AD232">
        <f>(AD230-AD228)</f>
        <v>61.788968112497535</v>
      </c>
      <c r="AE232">
        <f>(AE230-AE228)</f>
        <v>93.412698412698404</v>
      </c>
      <c r="AF232">
        <f>(AF230-AF228)</f>
        <v>52.530082385603528</v>
      </c>
      <c r="AG232" s="128">
        <f>(AG230-AG228)</f>
        <v>45.475589225589225</v>
      </c>
      <c r="AH232">
        <f t="shared" si="182"/>
        <v>103.11355311355314</v>
      </c>
      <c r="AI232">
        <f t="shared" si="182"/>
        <v>107.94871794871796</v>
      </c>
      <c r="AJ232">
        <f t="shared" si="182"/>
        <v>112.86713286713285</v>
      </c>
      <c r="AK232">
        <f t="shared" si="182"/>
        <v>111.90476190476191</v>
      </c>
      <c r="AL232" s="128">
        <f t="shared" si="182"/>
        <v>123.41880341880341</v>
      </c>
      <c r="AO232">
        <f t="shared" ref="AO232:BK232" si="183">(AO230-AO228)</f>
        <v>79.027472527472526</v>
      </c>
      <c r="AP232">
        <f t="shared" si="183"/>
        <v>122.22222222222223</v>
      </c>
      <c r="AQ232">
        <f t="shared" si="183"/>
        <v>135.42124542124543</v>
      </c>
      <c r="AR232">
        <f t="shared" si="183"/>
        <v>122.85714285714286</v>
      </c>
      <c r="AS232">
        <f t="shared" si="183"/>
        <v>93.939393939393938</v>
      </c>
      <c r="AT232">
        <f t="shared" si="183"/>
        <v>96.428571428571431</v>
      </c>
      <c r="AU232" s="142">
        <f t="shared" si="183"/>
        <v>71.164021164021165</v>
      </c>
      <c r="AV232" s="142">
        <f t="shared" si="183"/>
        <v>90.105820105820129</v>
      </c>
      <c r="AW232" s="142">
        <f t="shared" si="183"/>
        <v>72.337662337662337</v>
      </c>
      <c r="AX232" s="142">
        <f t="shared" si="183"/>
        <v>79.259259259259252</v>
      </c>
      <c r="AY232" s="142">
        <f t="shared" si="183"/>
        <v>68.124098124098111</v>
      </c>
      <c r="AZ232">
        <f t="shared" si="183"/>
        <v>128.46153846153845</v>
      </c>
      <c r="BA232">
        <f t="shared" si="183"/>
        <v>152.85714285714286</v>
      </c>
      <c r="BB232">
        <f t="shared" si="183"/>
        <v>155.71428571428572</v>
      </c>
      <c r="BC232">
        <f t="shared" si="183"/>
        <v>133.75939849624058</v>
      </c>
      <c r="BD232">
        <f t="shared" si="183"/>
        <v>139.4372294372294</v>
      </c>
      <c r="BE232">
        <f t="shared" si="183"/>
        <v>63.14970432617492</v>
      </c>
      <c r="BF232">
        <f t="shared" si="183"/>
        <v>55.205365622032289</v>
      </c>
      <c r="BG232">
        <f t="shared" si="183"/>
        <v>68.754208754208747</v>
      </c>
      <c r="BH232">
        <f t="shared" si="183"/>
        <v>74.7795414462081</v>
      </c>
      <c r="BI232">
        <f t="shared" si="183"/>
        <v>48.464128464128464</v>
      </c>
      <c r="BJ232">
        <f t="shared" si="183"/>
        <v>47.22832722832721</v>
      </c>
      <c r="BK232">
        <f t="shared" si="183"/>
        <v>81.060606060606062</v>
      </c>
    </row>
    <row r="235" spans="1:63">
      <c r="A235" t="s">
        <v>433</v>
      </c>
      <c r="B235" s="4" t="s">
        <v>223</v>
      </c>
      <c r="C235" s="4" t="s">
        <v>0</v>
      </c>
    </row>
    <row r="236" spans="1:63">
      <c r="B236" t="s">
        <v>111</v>
      </c>
      <c r="C236" s="133">
        <v>2014</v>
      </c>
      <c r="D236">
        <v>357003.04285714281</v>
      </c>
      <c r="E236">
        <v>416503.55</v>
      </c>
      <c r="F236">
        <v>416503.55</v>
      </c>
      <c r="G236">
        <v>75727.918181818182</v>
      </c>
      <c r="H236">
        <v>302350.72518518521</v>
      </c>
      <c r="I236" s="128">
        <v>271498.61037037033</v>
      </c>
      <c r="J236">
        <v>111067.61333333334</v>
      </c>
      <c r="K236">
        <v>576697.22307692305</v>
      </c>
      <c r="L236">
        <v>0</v>
      </c>
      <c r="M236">
        <v>173270.70761381477</v>
      </c>
      <c r="N236">
        <v>370225.37777777779</v>
      </c>
      <c r="O236">
        <v>302350.72518518521</v>
      </c>
      <c r="P236" s="128">
        <v>251224.36349206348</v>
      </c>
      <c r="Q236">
        <v>416503.55</v>
      </c>
      <c r="R236">
        <v>320387.34615384619</v>
      </c>
      <c r="S236">
        <v>624755.32499999995</v>
      </c>
      <c r="T236">
        <v>138834.51666666663</v>
      </c>
      <c r="U236">
        <v>416503.55</v>
      </c>
      <c r="V236">
        <v>151455.83636363636</v>
      </c>
      <c r="W236">
        <v>357003.04285714281</v>
      </c>
      <c r="X236">
        <v>297502.53571428574</v>
      </c>
      <c r="Y236">
        <v>228305.64962962962</v>
      </c>
      <c r="Z236">
        <v>299028.18974358973</v>
      </c>
      <c r="AA236">
        <v>252987.34148148148</v>
      </c>
      <c r="AB236" s="128">
        <v>85945.176984126985</v>
      </c>
      <c r="AC236">
        <v>268911.7792051282</v>
      </c>
      <c r="AD236">
        <v>397949.13130018133</v>
      </c>
      <c r="AE236">
        <v>390058.88015873014</v>
      </c>
      <c r="AF236">
        <v>112237.28142246643</v>
      </c>
      <c r="AG236" s="128">
        <v>514201.91358024685</v>
      </c>
      <c r="AH236">
        <v>128154.93846153846</v>
      </c>
      <c r="AI236">
        <v>0</v>
      </c>
      <c r="AJ236">
        <v>64077.469230769231</v>
      </c>
      <c r="AK236">
        <v>0</v>
      </c>
      <c r="AL236" s="128">
        <v>384464.81538461539</v>
      </c>
    </row>
    <row r="237" spans="1:63">
      <c r="B237" t="s">
        <v>111</v>
      </c>
      <c r="C237" s="133">
        <v>2017</v>
      </c>
      <c r="D237">
        <v>833007.1</v>
      </c>
      <c r="E237">
        <v>833007.1</v>
      </c>
      <c r="F237">
        <v>780944.15625</v>
      </c>
      <c r="G237">
        <v>833007.1</v>
      </c>
      <c r="H237">
        <v>506337.64901960781</v>
      </c>
      <c r="I237" s="128">
        <v>514844.66597222217</v>
      </c>
      <c r="J237">
        <v>588005.01176470588</v>
      </c>
      <c r="K237">
        <v>676818.26875000005</v>
      </c>
      <c r="L237">
        <v>490004.17647058825</v>
      </c>
      <c r="M237">
        <v>370787.32701190474</v>
      </c>
      <c r="N237">
        <v>314691.57111111109</v>
      </c>
      <c r="O237">
        <v>446448.24967320258</v>
      </c>
      <c r="P237" s="128">
        <v>441003.75882352935</v>
      </c>
      <c r="Q237">
        <v>833007.1</v>
      </c>
      <c r="R237">
        <v>555338.06666666653</v>
      </c>
      <c r="S237">
        <v>595005.07142857148</v>
      </c>
      <c r="T237">
        <v>333202.83999999997</v>
      </c>
      <c r="U237">
        <v>735006.26470588229</v>
      </c>
      <c r="V237">
        <v>333202.83999999997</v>
      </c>
      <c r="W237">
        <v>533560.10326797387</v>
      </c>
      <c r="X237">
        <v>386558.85032679734</v>
      </c>
      <c r="Y237">
        <v>370225.37777777779</v>
      </c>
      <c r="Z237">
        <v>469392.88968253962</v>
      </c>
      <c r="AA237">
        <v>393364.46388888889</v>
      </c>
      <c r="AB237" s="128">
        <v>234476.07259259257</v>
      </c>
      <c r="AC237">
        <v>425031.95602380956</v>
      </c>
      <c r="AD237">
        <v>492684.54119658121</v>
      </c>
      <c r="AE237">
        <v>387579.69236111111</v>
      </c>
      <c r="AF237">
        <v>304528.52152505447</v>
      </c>
      <c r="AG237" s="128">
        <v>627931.27799564262</v>
      </c>
      <c r="AH237">
        <v>686005.84705882345</v>
      </c>
      <c r="AI237">
        <v>333202.83999999997</v>
      </c>
      <c r="AJ237">
        <v>444270.45333333337</v>
      </c>
      <c r="AK237">
        <v>520629.4375</v>
      </c>
      <c r="AL237" s="128">
        <v>735006.26470588229</v>
      </c>
    </row>
    <row r="238" spans="1:63">
      <c r="B238" t="s">
        <v>116</v>
      </c>
      <c r="C238">
        <v>2014</v>
      </c>
      <c r="D238" s="191">
        <v>64960.62857142857</v>
      </c>
      <c r="E238" s="191">
        <v>64960.62857142857</v>
      </c>
      <c r="F238" s="191">
        <v>21653.542857142857</v>
      </c>
      <c r="G238" s="191">
        <v>43307.085714285713</v>
      </c>
      <c r="H238" s="191">
        <v>29472.877777777776</v>
      </c>
      <c r="I238" s="191">
        <v>24209.863888888889</v>
      </c>
      <c r="J238" s="191">
        <v>0</v>
      </c>
      <c r="K238" s="191">
        <v>18946.850000000002</v>
      </c>
      <c r="L238" s="191">
        <v>47367.125</v>
      </c>
      <c r="M238" s="191">
        <v>11793.447448979592</v>
      </c>
      <c r="N238" s="191">
        <v>18712.938271604937</v>
      </c>
      <c r="O238" s="191">
        <v>308521.14814814809</v>
      </c>
      <c r="P238" s="191">
        <v>26315.069444444445</v>
      </c>
      <c r="Q238" s="191">
        <v>12631.233333333332</v>
      </c>
      <c r="R238" s="191">
        <v>43307.085714285713</v>
      </c>
      <c r="S238" s="191">
        <v>0</v>
      </c>
      <c r="T238" s="191">
        <v>18946.850000000002</v>
      </c>
      <c r="U238" s="191">
        <v>18946.850000000002</v>
      </c>
      <c r="V238" s="191">
        <v>25262.466666666664</v>
      </c>
      <c r="W238" s="191">
        <v>36209.535555555551</v>
      </c>
      <c r="X238" s="191">
        <v>11789.15111111111</v>
      </c>
      <c r="Y238" s="191">
        <v>11789.15111111111</v>
      </c>
      <c r="Z238" s="191">
        <v>46314.522222222222</v>
      </c>
      <c r="AA238" s="191">
        <v>62688.343209876548</v>
      </c>
      <c r="AB238" s="191">
        <v>9356.4691358024684</v>
      </c>
      <c r="AC238" s="191">
        <v>32750.983571428569</v>
      </c>
      <c r="AD238" s="191">
        <v>46354.621375661365</v>
      </c>
      <c r="AE238" s="191">
        <v>16841.644444444446</v>
      </c>
      <c r="AF238" s="191">
        <v>17824.073703703703</v>
      </c>
      <c r="AG238" s="191">
        <v>27695.148641975309</v>
      </c>
      <c r="AH238" s="191">
        <v>25262.466666666664</v>
      </c>
      <c r="AI238" s="191">
        <v>56840.55</v>
      </c>
      <c r="AJ238" s="191">
        <v>50524.933333333327</v>
      </c>
      <c r="AK238" s="191">
        <v>45472.44</v>
      </c>
      <c r="AL238" s="191">
        <v>37893.700000000004</v>
      </c>
    </row>
    <row r="239" spans="1:63">
      <c r="B239" t="s">
        <v>116</v>
      </c>
      <c r="C239" s="133">
        <v>2017</v>
      </c>
      <c r="D239">
        <v>75787.400000000009</v>
      </c>
      <c r="E239">
        <v>75787.400000000009</v>
      </c>
      <c r="F239">
        <v>75787.400000000009</v>
      </c>
      <c r="G239">
        <v>75787.400000000009</v>
      </c>
      <c r="H239">
        <v>44349.663703703707</v>
      </c>
      <c r="I239" s="128">
        <v>47717.992592592593</v>
      </c>
      <c r="J239">
        <v>75787.400000000009</v>
      </c>
      <c r="K239">
        <v>75787.400000000009</v>
      </c>
      <c r="L239">
        <v>75787.400000000009</v>
      </c>
      <c r="M239">
        <v>49514.434666666668</v>
      </c>
      <c r="N239">
        <v>45472.44</v>
      </c>
      <c r="O239">
        <v>52770.485925925932</v>
      </c>
      <c r="P239" s="128">
        <v>46314.522222222222</v>
      </c>
      <c r="Q239">
        <v>75787.400000000009</v>
      </c>
      <c r="R239">
        <v>75787.400000000009</v>
      </c>
      <c r="S239">
        <v>75787.400000000009</v>
      </c>
      <c r="T239">
        <v>55577.426666666666</v>
      </c>
      <c r="U239">
        <v>75787.400000000009</v>
      </c>
      <c r="V239">
        <v>25262.466666666664</v>
      </c>
      <c r="W239">
        <v>58945.755555555552</v>
      </c>
      <c r="X239">
        <v>39858.558518518519</v>
      </c>
      <c r="Y239">
        <v>52770.485925925932</v>
      </c>
      <c r="Z239">
        <v>69050.742222222223</v>
      </c>
      <c r="AA239">
        <v>66805.189629629633</v>
      </c>
      <c r="AB239" s="128">
        <v>7859.4340740740745</v>
      </c>
      <c r="AC239">
        <v>68569.552380952387</v>
      </c>
      <c r="AD239">
        <v>53893.262222222227</v>
      </c>
      <c r="AE239">
        <v>36490.229629629626</v>
      </c>
      <c r="AF239">
        <v>17683.726666666666</v>
      </c>
      <c r="AG239" s="128">
        <v>35554.582716049379</v>
      </c>
      <c r="AH239">
        <v>75787.400000000009</v>
      </c>
      <c r="AI239">
        <v>30314.959999999999</v>
      </c>
      <c r="AJ239">
        <v>20209.973333333335</v>
      </c>
      <c r="AK239">
        <v>75787.400000000009</v>
      </c>
      <c r="AL239" s="128">
        <v>75787.400000000009</v>
      </c>
    </row>
    <row r="240" spans="1:63">
      <c r="B240" t="s">
        <v>118</v>
      </c>
      <c r="C240" s="133">
        <v>2014</v>
      </c>
      <c r="D240" s="191">
        <v>4146571.6500000004</v>
      </c>
      <c r="E240" s="191">
        <v>3435029.7692307699</v>
      </c>
      <c r="F240" s="191">
        <v>3508637.5500000003</v>
      </c>
      <c r="G240" s="191">
        <v>2604897.5750000002</v>
      </c>
      <c r="H240" s="191">
        <v>3685841.4666666673</v>
      </c>
      <c r="I240" s="191">
        <v>3721282.25</v>
      </c>
      <c r="J240" s="191">
        <v>2748023.8153846157</v>
      </c>
      <c r="K240" s="191">
        <v>2232769.35</v>
      </c>
      <c r="L240" s="191">
        <v>1860641.1250000002</v>
      </c>
      <c r="M240" s="191">
        <v>1349475.9807692308</v>
      </c>
      <c r="N240" s="191">
        <v>3189670.5000000005</v>
      </c>
      <c r="O240" s="191">
        <v>575171.56904761912</v>
      </c>
      <c r="P240" s="191">
        <v>2658058.75</v>
      </c>
      <c r="Q240" s="191">
        <v>3091526.7923076921</v>
      </c>
      <c r="R240" s="191">
        <v>687005.95384615392</v>
      </c>
      <c r="S240" s="191">
        <v>1374011.9076923078</v>
      </c>
      <c r="T240" s="191">
        <v>405958.06363636372</v>
      </c>
      <c r="U240" s="191">
        <v>405958.06363636372</v>
      </c>
      <c r="V240" s="191">
        <v>372128.22499999998</v>
      </c>
      <c r="W240" s="191">
        <v>2764381.0999999996</v>
      </c>
      <c r="X240" s="191">
        <v>3614959.9000000008</v>
      </c>
      <c r="Y240" s="191">
        <v>1807479.9500000004</v>
      </c>
      <c r="Z240" s="191">
        <v>3260552.0666666669</v>
      </c>
      <c r="AA240" s="191">
        <v>2799821.8833333338</v>
      </c>
      <c r="AB240" s="191">
        <v>2587177.1833333336</v>
      </c>
      <c r="AC240" s="191">
        <v>1642776.9641818183</v>
      </c>
      <c r="AD240" s="191">
        <v>2083108.4570240867</v>
      </c>
      <c r="AE240" s="191">
        <v>3792163.8166666664</v>
      </c>
      <c r="AF240" s="191">
        <v>2781419.9381410261</v>
      </c>
      <c r="AG240" s="191">
        <v>3863045.3833333333</v>
      </c>
      <c r="AH240" s="191">
        <v>2061017.8615384616</v>
      </c>
      <c r="AI240" s="191">
        <v>405958.06363636372</v>
      </c>
      <c r="AJ240" s="191">
        <v>744256.45</v>
      </c>
      <c r="AK240" s="191">
        <v>811916.12727272743</v>
      </c>
      <c r="AL240" s="191">
        <v>2029790.3181818184</v>
      </c>
    </row>
    <row r="241" spans="2:38">
      <c r="B241" t="s">
        <v>118</v>
      </c>
      <c r="C241" s="133">
        <v>2017</v>
      </c>
      <c r="D241">
        <v>4217453.2166666668</v>
      </c>
      <c r="E241">
        <v>4217453.2166666668</v>
      </c>
      <c r="F241">
        <v>3969367.7333333334</v>
      </c>
      <c r="G241">
        <v>2977025.8</v>
      </c>
      <c r="H241">
        <v>3212054.152631579</v>
      </c>
      <c r="I241" s="128">
        <v>2315464.5111111114</v>
      </c>
      <c r="J241">
        <v>2480854.8333333335</v>
      </c>
      <c r="K241">
        <v>3152144.9647058826</v>
      </c>
      <c r="L241">
        <v>2889466.2176470589</v>
      </c>
      <c r="M241">
        <v>2269982.1724999999</v>
      </c>
      <c r="N241">
        <v>2324169.2649122807</v>
      </c>
      <c r="O241">
        <v>1846858.5981481483</v>
      </c>
      <c r="P241" s="128">
        <v>1775769.7754385963</v>
      </c>
      <c r="Q241">
        <v>4465538.7</v>
      </c>
      <c r="R241">
        <v>2728940.3166666669</v>
      </c>
      <c r="S241">
        <v>4217453.2166666668</v>
      </c>
      <c r="T241">
        <v>1953673.1812500001</v>
      </c>
      <c r="U241">
        <v>3225111.2833333332</v>
      </c>
      <c r="V241">
        <v>2232769.35</v>
      </c>
      <c r="W241">
        <v>2480854.8333333335</v>
      </c>
      <c r="X241">
        <v>3003140.0614035088</v>
      </c>
      <c r="Y241">
        <v>1819293.5444444446</v>
      </c>
      <c r="Z241">
        <v>3032155.9074074072</v>
      </c>
      <c r="AA241">
        <v>2506969.094736842</v>
      </c>
      <c r="AB241" s="128">
        <v>1880226.8210526318</v>
      </c>
      <c r="AC241">
        <v>2196362.9973374614</v>
      </c>
      <c r="AD241">
        <v>2715354.073478959</v>
      </c>
      <c r="AE241">
        <v>2245826.4807017543</v>
      </c>
      <c r="AF241">
        <v>2102198.0429824563</v>
      </c>
      <c r="AG241" s="128">
        <v>3429672.9976608194</v>
      </c>
      <c r="AH241">
        <v>4217453.2166666668</v>
      </c>
      <c r="AI241">
        <v>2101429.9764705882</v>
      </c>
      <c r="AJ241">
        <v>1838751.2294117645</v>
      </c>
      <c r="AK241">
        <v>2820340.2315789475</v>
      </c>
      <c r="AL241" s="128">
        <v>3525425.2894736845</v>
      </c>
    </row>
    <row r="242" spans="2:38">
      <c r="B242" t="s">
        <v>123</v>
      </c>
      <c r="C242">
        <v>2014</v>
      </c>
      <c r="D242" s="191">
        <v>284699.2</v>
      </c>
      <c r="E242" s="191">
        <v>266905.5</v>
      </c>
      <c r="F242" s="191">
        <v>106762.20000000001</v>
      </c>
      <c r="G242" s="191">
        <v>170819.52000000002</v>
      </c>
      <c r="H242" s="191">
        <v>158166.22222222225</v>
      </c>
      <c r="I242" s="191">
        <v>191776.54444444447</v>
      </c>
      <c r="J242" s="191">
        <v>177937</v>
      </c>
      <c r="K242" s="191">
        <v>213524.40000000002</v>
      </c>
      <c r="L242" s="191">
        <v>124555.90000000001</v>
      </c>
      <c r="M242" s="191">
        <v>149975.47142857144</v>
      </c>
      <c r="N242" s="191">
        <v>179914.0777777778</v>
      </c>
      <c r="O242" s="191">
        <v>509059.89444444439</v>
      </c>
      <c r="P242" s="191">
        <v>187822.38888888888</v>
      </c>
      <c r="Q242" s="191">
        <v>106762.20000000001</v>
      </c>
      <c r="R242" s="191">
        <v>106762.20000000001</v>
      </c>
      <c r="S242" s="191">
        <v>249111.80000000002</v>
      </c>
      <c r="T242" s="191">
        <v>213524.40000000002</v>
      </c>
      <c r="U242" s="191">
        <v>71174.8</v>
      </c>
      <c r="V242" s="191">
        <v>0</v>
      </c>
      <c r="W242" s="191">
        <v>179914.0777777778</v>
      </c>
      <c r="X242" s="191">
        <v>136418.36666666667</v>
      </c>
      <c r="Y242" s="191">
        <v>160143.30000000002</v>
      </c>
      <c r="Z242" s="191">
        <v>185581.70074074072</v>
      </c>
      <c r="AA242" s="191">
        <v>208779.41333333333</v>
      </c>
      <c r="AB242" s="191">
        <v>111770.79703703705</v>
      </c>
      <c r="AC242" s="191">
        <v>230606.35200000001</v>
      </c>
      <c r="AD242" s="191">
        <v>199447.60622222227</v>
      </c>
      <c r="AE242" s="191">
        <v>172005.76666666666</v>
      </c>
      <c r="AF242" s="191">
        <v>99211.645820105812</v>
      </c>
      <c r="AG242" s="191">
        <v>218093.64641975309</v>
      </c>
      <c r="AH242" s="191">
        <v>113879.68000000001</v>
      </c>
      <c r="AI242" s="191"/>
      <c r="AJ242" s="191">
        <v>203356.57142857145</v>
      </c>
      <c r="AK242" s="191"/>
      <c r="AL242" s="191"/>
    </row>
    <row r="243" spans="2:38">
      <c r="B243" t="s">
        <v>123</v>
      </c>
      <c r="C243" s="133">
        <v>2017</v>
      </c>
      <c r="D243">
        <v>284699.2</v>
      </c>
      <c r="E243">
        <v>284699.2</v>
      </c>
      <c r="F243">
        <v>240899.32307692309</v>
      </c>
      <c r="G243">
        <v>65699.815384615387</v>
      </c>
      <c r="H243">
        <v>97333.059829059814</v>
      </c>
      <c r="I243" s="128">
        <v>184932.81367521366</v>
      </c>
      <c r="J243">
        <v>0</v>
      </c>
      <c r="K243">
        <v>197099.44615384616</v>
      </c>
      <c r="L243">
        <v>87599.75384615385</v>
      </c>
      <c r="M243">
        <v>131034.63179487179</v>
      </c>
      <c r="N243">
        <v>94899.733333333323</v>
      </c>
      <c r="O243">
        <v>99766.386324786348</v>
      </c>
      <c r="P243" s="128">
        <v>77866.447863247871</v>
      </c>
      <c r="Q243">
        <v>284699.2</v>
      </c>
      <c r="R243">
        <v>153299.56923076924</v>
      </c>
      <c r="S243">
        <v>65699.815384615387</v>
      </c>
      <c r="T243">
        <v>65699.815384615387</v>
      </c>
      <c r="U243">
        <v>131399.63076923077</v>
      </c>
      <c r="V243">
        <v>0</v>
      </c>
      <c r="W243">
        <v>182499.48717948719</v>
      </c>
      <c r="X243">
        <v>82733.100854700853</v>
      </c>
      <c r="Y243">
        <v>75433.121367521366</v>
      </c>
      <c r="Z243">
        <v>182499.48717948719</v>
      </c>
      <c r="AA243">
        <v>177632.83418803418</v>
      </c>
      <c r="AB243" s="128">
        <v>180066.16068376071</v>
      </c>
      <c r="AC243">
        <v>161329.54666666669</v>
      </c>
      <c r="AD243">
        <v>113393.01470085474</v>
      </c>
      <c r="AE243">
        <v>43799.876923076925</v>
      </c>
      <c r="AF243">
        <v>130791.29914529917</v>
      </c>
      <c r="AG243" s="128">
        <v>171217.70069930071</v>
      </c>
      <c r="AH243">
        <v>131399.63076923077</v>
      </c>
      <c r="AI243">
        <v>109499.69230769233</v>
      </c>
      <c r="AJ243">
        <v>153299.56923076924</v>
      </c>
      <c r="AK243">
        <v>21899.938461538462</v>
      </c>
      <c r="AL243" s="128">
        <v>109499.69230769233</v>
      </c>
    </row>
    <row r="244" spans="2:38">
      <c r="B244" t="s">
        <v>125</v>
      </c>
      <c r="C244" s="133">
        <v>2014</v>
      </c>
      <c r="D244" s="191">
        <v>198859.4142857143</v>
      </c>
      <c r="E244" s="191">
        <v>58406.261538461542</v>
      </c>
      <c r="F244" s="191">
        <v>180781.28571428574</v>
      </c>
      <c r="G244" s="191">
        <v>144625.02857142856</v>
      </c>
      <c r="H244" s="191">
        <v>183871.56410256409</v>
      </c>
      <c r="I244" s="191">
        <v>201537.65555555554</v>
      </c>
      <c r="J244" s="191">
        <v>136281.27692307692</v>
      </c>
      <c r="K244" s="191">
        <v>198859.4142857143</v>
      </c>
      <c r="L244" s="191">
        <v>36156.257142857139</v>
      </c>
      <c r="M244" s="191">
        <v>128533.50753532183</v>
      </c>
      <c r="N244" s="191">
        <v>156677.11428571428</v>
      </c>
      <c r="O244" s="191">
        <v>495837.55952380947</v>
      </c>
      <c r="P244" s="191">
        <v>136590.30476190476</v>
      </c>
      <c r="Q244" s="191">
        <v>214156.29230769232</v>
      </c>
      <c r="R244" s="191">
        <v>189820.35</v>
      </c>
      <c r="S244" s="191">
        <v>198859.4142857143</v>
      </c>
      <c r="T244" s="191">
        <v>36156.257142857139</v>
      </c>
      <c r="U244" s="191">
        <v>194687.5384615385</v>
      </c>
      <c r="V244" s="191">
        <v>105455.75000000001</v>
      </c>
      <c r="W244" s="191">
        <v>176763.92380952381</v>
      </c>
      <c r="X244" s="191">
        <v>174755.24285714288</v>
      </c>
      <c r="Y244" s="191">
        <v>164402.81025641024</v>
      </c>
      <c r="Z244" s="191">
        <v>119516.51666666666</v>
      </c>
      <c r="AA244" s="191">
        <v>174978.42962962962</v>
      </c>
      <c r="AB244" s="191">
        <v>145720.67272727273</v>
      </c>
      <c r="AC244" s="191">
        <v>66193.763076923075</v>
      </c>
      <c r="AD244" s="191">
        <v>171030.05272727273</v>
      </c>
      <c r="AE244" s="191">
        <v>130564.26190476191</v>
      </c>
      <c r="AF244" s="191">
        <v>113026.93205128206</v>
      </c>
      <c r="AG244" s="191">
        <v>197571.79829059832</v>
      </c>
      <c r="AH244" s="191">
        <v>138051.16363636364</v>
      </c>
      <c r="AI244" s="191">
        <v>63273.450000000004</v>
      </c>
      <c r="AJ244" s="191">
        <v>25309.38</v>
      </c>
      <c r="AK244" s="191">
        <v>101237.52</v>
      </c>
      <c r="AL244" s="191">
        <v>202475.04</v>
      </c>
    </row>
    <row r="245" spans="2:38">
      <c r="B245" t="s">
        <v>125</v>
      </c>
      <c r="C245" s="133">
        <v>2017</v>
      </c>
      <c r="D245">
        <v>253093.80000000002</v>
      </c>
      <c r="E245">
        <v>198859.4142857143</v>
      </c>
      <c r="F245">
        <v>198859.4142857143</v>
      </c>
      <c r="G245">
        <v>216937.54285714286</v>
      </c>
      <c r="H245">
        <v>200868.09523809521</v>
      </c>
      <c r="I245" s="128">
        <v>162703.15714285712</v>
      </c>
      <c r="J245">
        <v>180781.28571428574</v>
      </c>
      <c r="K245">
        <v>253093.80000000002</v>
      </c>
      <c r="L245">
        <v>126546.90000000001</v>
      </c>
      <c r="M245">
        <v>151856.28</v>
      </c>
      <c r="N245">
        <v>134581.62380952379</v>
      </c>
      <c r="O245">
        <v>154668.43333333332</v>
      </c>
      <c r="P245" s="128">
        <v>134581.62380952379</v>
      </c>
      <c r="Q245">
        <v>253093.80000000002</v>
      </c>
      <c r="R245">
        <v>253093.80000000002</v>
      </c>
      <c r="S245">
        <v>216937.54285714286</v>
      </c>
      <c r="T245">
        <v>162703.15714285718</v>
      </c>
      <c r="U245">
        <v>253093.80000000002</v>
      </c>
      <c r="V245">
        <v>198859.4142857143</v>
      </c>
      <c r="W245">
        <v>138598.98571428572</v>
      </c>
      <c r="X245">
        <v>148642.39047619049</v>
      </c>
      <c r="Y245">
        <v>158685.79523809525</v>
      </c>
      <c r="Z245">
        <v>194842.0523809524</v>
      </c>
      <c r="AA245">
        <v>166566.00512820514</v>
      </c>
      <c r="AB245" s="128">
        <v>166720.51904761905</v>
      </c>
      <c r="AC245">
        <v>151856.28</v>
      </c>
      <c r="AD245">
        <v>195645.52476190479</v>
      </c>
      <c r="AE245">
        <v>138598.98571428572</v>
      </c>
      <c r="AF245">
        <v>145127.1988095238</v>
      </c>
      <c r="AG245" s="128">
        <v>204215.89682539683</v>
      </c>
      <c r="AH245">
        <v>198859.4142857143</v>
      </c>
      <c r="AI245">
        <v>144625.02857142856</v>
      </c>
      <c r="AJ245">
        <v>108468.77142857143</v>
      </c>
      <c r="AK245">
        <v>162703.15714285718</v>
      </c>
      <c r="AL245" s="128">
        <v>235015.67142857146</v>
      </c>
    </row>
    <row r="246" spans="2:38">
      <c r="B246" t="s">
        <v>126</v>
      </c>
      <c r="C246">
        <v>2014</v>
      </c>
      <c r="D246" s="191">
        <v>305258.73</v>
      </c>
      <c r="E246" s="191">
        <v>392475.51</v>
      </c>
      <c r="F246" s="191">
        <v>130825.17</v>
      </c>
      <c r="G246" s="191">
        <v>96907.533333333326</v>
      </c>
      <c r="H246" s="191">
        <v>281031.84666666668</v>
      </c>
      <c r="I246" s="191">
        <v>269187.59259259258</v>
      </c>
      <c r="J246" s="191">
        <v>48453.766666666663</v>
      </c>
      <c r="K246" s="191">
        <v>305258.73</v>
      </c>
      <c r="L246" s="191">
        <v>174433.56</v>
      </c>
      <c r="M246" s="191">
        <v>192430.67333333337</v>
      </c>
      <c r="N246" s="191">
        <v>247114.20999999996</v>
      </c>
      <c r="O246" s="191">
        <v>416503.55</v>
      </c>
      <c r="P246" s="191">
        <v>232578.08</v>
      </c>
      <c r="Q246" s="191">
        <v>218041.95</v>
      </c>
      <c r="R246" s="191">
        <v>261650.34</v>
      </c>
      <c r="S246" s="191"/>
      <c r="T246" s="191">
        <v>218041.95</v>
      </c>
      <c r="U246" s="191">
        <v>174433.56</v>
      </c>
      <c r="V246" s="191">
        <v>305258.73</v>
      </c>
      <c r="W246" s="191">
        <v>276186.47000000003</v>
      </c>
      <c r="X246" s="191">
        <v>300413.35333333333</v>
      </c>
      <c r="Y246" s="191">
        <v>247114.20999999996</v>
      </c>
      <c r="Z246" s="191">
        <v>135670.54666666666</v>
      </c>
      <c r="AA246" s="191">
        <v>276186.47000000003</v>
      </c>
      <c r="AB246" s="191">
        <v>242268.83333333334</v>
      </c>
      <c r="AC246" s="191">
        <v>381573.41249999998</v>
      </c>
      <c r="AD246" s="191">
        <v>287492.34888888896</v>
      </c>
      <c r="AE246" s="191">
        <v>237423.45666666669</v>
      </c>
      <c r="AF246" s="191">
        <v>185335.6575</v>
      </c>
      <c r="AG246" s="191">
        <v>350482.24555555562</v>
      </c>
      <c r="AH246" s="191">
        <v>290722.59999999998</v>
      </c>
      <c r="AI246" s="191">
        <v>96907.533333333326</v>
      </c>
      <c r="AJ246" s="191">
        <v>96907.533333333326</v>
      </c>
      <c r="AK246" s="191">
        <v>163531.46249999999</v>
      </c>
      <c r="AL246" s="191">
        <v>145361.29999999999</v>
      </c>
    </row>
    <row r="247" spans="2:38">
      <c r="B247" t="s">
        <v>126</v>
      </c>
      <c r="C247" s="133">
        <v>2017</v>
      </c>
      <c r="D247">
        <v>436083.9</v>
      </c>
      <c r="E247">
        <v>348867.12</v>
      </c>
      <c r="F247">
        <v>436083.9</v>
      </c>
      <c r="G247">
        <v>407011.63999999996</v>
      </c>
      <c r="H247">
        <v>310104.10666666669</v>
      </c>
      <c r="I247" s="128">
        <v>242268.83333333334</v>
      </c>
      <c r="J247">
        <v>319794.86</v>
      </c>
      <c r="K247">
        <v>407011.63999999996</v>
      </c>
      <c r="L247">
        <v>249190.8</v>
      </c>
      <c r="M247">
        <v>255835.88800000001</v>
      </c>
      <c r="N247">
        <v>167973.05777777778</v>
      </c>
      <c r="O247">
        <v>206736.07111111109</v>
      </c>
      <c r="P247" s="128">
        <v>184124.31333333332</v>
      </c>
      <c r="Q247">
        <v>436083.9</v>
      </c>
      <c r="R247">
        <v>363403.25000000006</v>
      </c>
      <c r="S247">
        <v>436083.9</v>
      </c>
      <c r="T247">
        <v>145361.29999999999</v>
      </c>
      <c r="U247">
        <v>377939.38</v>
      </c>
      <c r="V247">
        <v>145361.29999999999</v>
      </c>
      <c r="W247">
        <v>242268.83333333334</v>
      </c>
      <c r="X247">
        <v>226117.5777777778</v>
      </c>
      <c r="Y247">
        <v>171203.30888888889</v>
      </c>
      <c r="Z247">
        <v>200275.5688888889</v>
      </c>
      <c r="AA247">
        <v>261650.34</v>
      </c>
      <c r="AB247" s="128">
        <v>239038.58222222223</v>
      </c>
      <c r="AC247">
        <v>343531.88107692305</v>
      </c>
      <c r="AD247">
        <v>387630.1333333333</v>
      </c>
      <c r="AE247">
        <v>155052.05333333334</v>
      </c>
      <c r="AF247">
        <v>170395.7461111111</v>
      </c>
      <c r="AG247" s="128">
        <v>299336.60296296293</v>
      </c>
      <c r="AH247">
        <v>436083.9</v>
      </c>
      <c r="AI247">
        <v>145361.29999999999</v>
      </c>
      <c r="AJ247">
        <v>124595.4</v>
      </c>
      <c r="AK247">
        <v>377939.38</v>
      </c>
      <c r="AL247" s="128">
        <v>261650.34</v>
      </c>
    </row>
    <row r="248" spans="2:38">
      <c r="B248" t="s">
        <v>128</v>
      </c>
      <c r="C248" s="133">
        <v>2014</v>
      </c>
      <c r="D248" s="191">
        <v>327967.11111111112</v>
      </c>
      <c r="E248" s="191">
        <v>516548.2</v>
      </c>
      <c r="F248" s="191">
        <v>368963</v>
      </c>
      <c r="G248" s="191">
        <v>368963</v>
      </c>
      <c r="H248" s="191">
        <v>182203.95061728396</v>
      </c>
      <c r="I248" s="191">
        <v>295170.40000000002</v>
      </c>
      <c r="J248" s="191">
        <v>442755.60000000003</v>
      </c>
      <c r="K248" s="191">
        <v>295170.40000000002</v>
      </c>
      <c r="L248" s="191">
        <v>459153.95555555564</v>
      </c>
      <c r="M248" s="191">
        <v>441350.02666666661</v>
      </c>
      <c r="N248" s="191">
        <v>139386.02222222224</v>
      </c>
      <c r="O248" s="191">
        <v>286924.66777777771</v>
      </c>
      <c r="P248" s="191">
        <v>242695.66222222225</v>
      </c>
      <c r="Q248" s="191">
        <v>84334.399999999994</v>
      </c>
      <c r="R248" s="191">
        <v>295170.40000000002</v>
      </c>
      <c r="S248" s="191">
        <v>524747.37777777785</v>
      </c>
      <c r="T248" s="191">
        <v>421672.00000000006</v>
      </c>
      <c r="U248" s="191">
        <v>118068.16</v>
      </c>
      <c r="V248" s="191">
        <v>295170.40000000002</v>
      </c>
      <c r="W248" s="191">
        <v>238521.53535353541</v>
      </c>
      <c r="X248" s="191">
        <v>226595.45858585858</v>
      </c>
      <c r="Y248" s="191">
        <v>166965.07474747475</v>
      </c>
      <c r="Z248" s="191">
        <v>262373.68888888892</v>
      </c>
      <c r="AA248" s="191">
        <v>249255.00444444446</v>
      </c>
      <c r="AB248" s="191">
        <v>232558.49696969701</v>
      </c>
      <c r="AC248" s="191">
        <v>373882.50666666665</v>
      </c>
      <c r="AD248" s="191">
        <v>393560.53333333338</v>
      </c>
      <c r="AE248" s="191">
        <v>220632.42020202021</v>
      </c>
      <c r="AF248" s="191">
        <v>161151.11232323232</v>
      </c>
      <c r="AG248" s="191">
        <v>407474.28956228949</v>
      </c>
      <c r="AH248" s="191"/>
      <c r="AI248" s="191"/>
      <c r="AJ248" s="191">
        <v>295170.40000000002</v>
      </c>
      <c r="AK248" s="191"/>
      <c r="AL248" s="191"/>
    </row>
    <row r="249" spans="2:38">
      <c r="B249" t="s">
        <v>128</v>
      </c>
      <c r="C249" s="133">
        <v>2017</v>
      </c>
      <c r="D249">
        <v>590340.80000000005</v>
      </c>
      <c r="E249">
        <v>590340.80000000005</v>
      </c>
      <c r="F249">
        <v>590340.80000000005</v>
      </c>
      <c r="G249">
        <v>413238.56</v>
      </c>
      <c r="H249">
        <v>285799.91111111105</v>
      </c>
      <c r="I249" s="128">
        <v>281114.66666666663</v>
      </c>
      <c r="J249">
        <v>590340.80000000005</v>
      </c>
      <c r="K249">
        <v>536673.45454545459</v>
      </c>
      <c r="L249">
        <v>442755.60000000003</v>
      </c>
      <c r="M249">
        <v>530412.26424242428</v>
      </c>
      <c r="N249">
        <v>304114.95757575758</v>
      </c>
      <c r="O249">
        <v>284238.16296296299</v>
      </c>
      <c r="P249" s="128">
        <v>262373.68888888892</v>
      </c>
      <c r="Q249">
        <v>536673.45454545459</v>
      </c>
      <c r="R249">
        <v>491950.66666666674</v>
      </c>
      <c r="S249">
        <v>544929.9692307692</v>
      </c>
      <c r="T249">
        <v>472272.64000000001</v>
      </c>
      <c r="U249">
        <v>363286.64615384617</v>
      </c>
      <c r="V249">
        <v>322004.07272727269</v>
      </c>
      <c r="W249">
        <v>338899.34814814822</v>
      </c>
      <c r="X249">
        <v>297693.22393162391</v>
      </c>
      <c r="Y249">
        <v>273305.92592592596</v>
      </c>
      <c r="Z249">
        <v>273305.92592592596</v>
      </c>
      <c r="AA249">
        <v>327967.11111111112</v>
      </c>
      <c r="AB249" s="128">
        <v>360763.82222222222</v>
      </c>
      <c r="AC249">
        <v>559034.84848484851</v>
      </c>
      <c r="AD249">
        <v>468236.12170940178</v>
      </c>
      <c r="AE249">
        <v>268336.72727272729</v>
      </c>
      <c r="AF249">
        <v>239037.56752136757</v>
      </c>
      <c r="AG249" s="128">
        <v>432243.83361823356</v>
      </c>
      <c r="AH249">
        <v>413238.56</v>
      </c>
      <c r="AI249">
        <v>262373.68888888892</v>
      </c>
      <c r="AJ249">
        <v>196780.26666666666</v>
      </c>
      <c r="AK249">
        <v>268336.72727272729</v>
      </c>
      <c r="AL249" s="128">
        <v>472272.64000000001</v>
      </c>
    </row>
    <row r="250" spans="2:38">
      <c r="B250" t="s">
        <v>130</v>
      </c>
      <c r="C250">
        <v>2014</v>
      </c>
      <c r="D250" s="191">
        <v>223045.46666666662</v>
      </c>
      <c r="E250" s="191">
        <v>278806.83333333337</v>
      </c>
      <c r="F250" s="191">
        <v>223045.46666666662</v>
      </c>
      <c r="G250" s="191">
        <v>133827.28</v>
      </c>
      <c r="H250" s="191">
        <v>180152.10769230765</v>
      </c>
      <c r="I250" s="191">
        <v>154416.09230769231</v>
      </c>
      <c r="J250" s="191">
        <v>182491.74545454542</v>
      </c>
      <c r="K250" s="191">
        <v>195164.78333333333</v>
      </c>
      <c r="L250" s="191">
        <v>243322.32727272727</v>
      </c>
      <c r="M250" s="191">
        <v>195164.78333333333</v>
      </c>
      <c r="N250" s="191">
        <v>198262.637037037</v>
      </c>
      <c r="O250" s="191">
        <v>396670.04761904757</v>
      </c>
      <c r="P250" s="191">
        <v>139403.41666666666</v>
      </c>
      <c r="Q250" s="191">
        <v>231624.13846153844</v>
      </c>
      <c r="R250" s="191">
        <v>223045.46666666662</v>
      </c>
      <c r="S250" s="191">
        <v>267654.56</v>
      </c>
      <c r="T250" s="191">
        <v>167284.09999999998</v>
      </c>
      <c r="U250" s="191">
        <v>167284.09999999998</v>
      </c>
      <c r="V250" s="191">
        <v>212907.03636363635</v>
      </c>
      <c r="W250" s="191">
        <v>166044.95851851848</v>
      </c>
      <c r="X250" s="191">
        <v>123914.14814814812</v>
      </c>
      <c r="Y250" s="191">
        <v>111522.73333333331</v>
      </c>
      <c r="Z250" s="191">
        <v>28595.572649572641</v>
      </c>
      <c r="AA250" s="191">
        <v>171001.52444444443</v>
      </c>
      <c r="AB250" s="191">
        <v>156131.82666666666</v>
      </c>
      <c r="AC250" s="191">
        <v>217469.33</v>
      </c>
      <c r="AD250" s="191">
        <v>245843.93686091685</v>
      </c>
      <c r="AE250" s="191">
        <v>138783.84592592591</v>
      </c>
      <c r="AF250" s="191">
        <v>108601.89984126984</v>
      </c>
      <c r="AG250" s="191">
        <v>232132.50419753086</v>
      </c>
      <c r="AH250" s="191">
        <v>111522.73333333331</v>
      </c>
      <c r="AI250" s="191">
        <v>55761.366666666654</v>
      </c>
      <c r="AJ250" s="191">
        <v>60830.581818181818</v>
      </c>
      <c r="AK250" s="191">
        <v>152076.45454545453</v>
      </c>
      <c r="AL250" s="191">
        <v>167284.09999999998</v>
      </c>
    </row>
    <row r="251" spans="2:38">
      <c r="B251" t="s">
        <v>130</v>
      </c>
      <c r="C251" s="133">
        <v>2017</v>
      </c>
      <c r="D251">
        <v>200740.91999999998</v>
      </c>
      <c r="E251">
        <v>245350.01333333331</v>
      </c>
      <c r="F251">
        <v>178436.37333333332</v>
      </c>
      <c r="G251">
        <v>200740.91999999998</v>
      </c>
      <c r="H251">
        <v>71870.205925925911</v>
      </c>
      <c r="I251" s="128">
        <v>90280.307936507917</v>
      </c>
      <c r="J251">
        <v>111522.73333333331</v>
      </c>
      <c r="K251">
        <v>71693.185714285704</v>
      </c>
      <c r="L251">
        <v>200740.91999999998</v>
      </c>
      <c r="M251">
        <v>184809.10095238089</v>
      </c>
      <c r="N251">
        <v>84261.620740740735</v>
      </c>
      <c r="O251">
        <v>84261.620740740735</v>
      </c>
      <c r="P251" s="128">
        <v>111522.73333333331</v>
      </c>
      <c r="Q251">
        <v>334568.19999999995</v>
      </c>
      <c r="R251">
        <v>289959.10666666669</v>
      </c>
      <c r="S251">
        <v>312263.65333333332</v>
      </c>
      <c r="T251">
        <v>245350.01333333331</v>
      </c>
      <c r="U251">
        <v>262875.01428571425</v>
      </c>
      <c r="V251">
        <v>133827.28</v>
      </c>
      <c r="W251">
        <v>79305.054814814808</v>
      </c>
      <c r="X251">
        <v>123914.14814814812</v>
      </c>
      <c r="Y251">
        <v>74348.488888888882</v>
      </c>
      <c r="Z251">
        <v>29739.395555555555</v>
      </c>
      <c r="AA251">
        <v>49565.659259259264</v>
      </c>
      <c r="AB251" s="128">
        <v>96653.035555555558</v>
      </c>
      <c r="AC251">
        <v>249810.92266666662</v>
      </c>
      <c r="AD251">
        <v>268150.21659259259</v>
      </c>
      <c r="AE251">
        <v>58859.220370370378</v>
      </c>
      <c r="AF251">
        <v>48193.75261904762</v>
      </c>
      <c r="AG251" s="128">
        <v>205697.48592592592</v>
      </c>
      <c r="AH251">
        <v>156131.82666666666</v>
      </c>
      <c r="AI251">
        <v>89218.186666666661</v>
      </c>
      <c r="AJ251">
        <v>66913.64</v>
      </c>
      <c r="AK251">
        <v>267654.56</v>
      </c>
      <c r="AL251" s="128">
        <v>223045.46666666662</v>
      </c>
    </row>
    <row r="252" spans="2:38">
      <c r="B252" t="s">
        <v>236</v>
      </c>
      <c r="C252" s="133">
        <v>2014</v>
      </c>
      <c r="D252" s="191">
        <v>89493.454545454559</v>
      </c>
      <c r="E252" s="191">
        <v>92290.125</v>
      </c>
      <c r="F252" s="191">
        <v>95708.277777777796</v>
      </c>
      <c r="G252" s="191">
        <v>61526.750000000007</v>
      </c>
      <c r="H252" s="191">
        <v>46276.529914529921</v>
      </c>
      <c r="I252" s="191">
        <v>56643.674603174608</v>
      </c>
      <c r="J252" s="191">
        <v>46145.0625</v>
      </c>
      <c r="K252" s="191">
        <v>49221.4</v>
      </c>
      <c r="L252" s="191">
        <v>87895.357142857145</v>
      </c>
      <c r="M252" s="191">
        <v>94653.533492063492</v>
      </c>
      <c r="N252" s="191">
        <v>38087.988095238092</v>
      </c>
      <c r="O252" s="191">
        <v>297502.53571428574</v>
      </c>
      <c r="P252" s="191">
        <v>43947.678571428572</v>
      </c>
      <c r="Q252" s="191">
        <v>102544.58333333336</v>
      </c>
      <c r="R252" s="191">
        <v>82035.666666666657</v>
      </c>
      <c r="S252" s="191">
        <v>123053.50000000001</v>
      </c>
      <c r="T252" s="191">
        <v>123053.50000000001</v>
      </c>
      <c r="U252" s="191">
        <v>52737.214285714283</v>
      </c>
      <c r="V252" s="191">
        <v>82035.666666666657</v>
      </c>
      <c r="W252" s="191">
        <v>68363.055555555562</v>
      </c>
      <c r="X252" s="191">
        <v>44924.293650793654</v>
      </c>
      <c r="Y252" s="191">
        <v>35158.142857142862</v>
      </c>
      <c r="Z252" s="191">
        <v>3906.4603174603189</v>
      </c>
      <c r="AA252" s="191">
        <v>73246.130952380947</v>
      </c>
      <c r="AB252" s="191">
        <v>48830.753968253965</v>
      </c>
      <c r="AC252" s="191">
        <v>100884.33769841271</v>
      </c>
      <c r="AD252" s="191">
        <v>76566.622222222242</v>
      </c>
      <c r="AE252" s="191">
        <v>41017.833333333328</v>
      </c>
      <c r="AF252" s="191">
        <v>28321.8373015873</v>
      </c>
      <c r="AG252" s="191">
        <v>79857.063797313807</v>
      </c>
      <c r="AH252" s="191">
        <v>20508.916666666664</v>
      </c>
      <c r="AI252" s="191">
        <v>0</v>
      </c>
      <c r="AJ252" s="191">
        <v>24610.7</v>
      </c>
      <c r="AK252" s="191">
        <v>73832.100000000006</v>
      </c>
      <c r="AL252" s="191">
        <v>41017.833333333328</v>
      </c>
    </row>
    <row r="253" spans="2:38">
      <c r="B253" t="s">
        <v>236</v>
      </c>
      <c r="C253" s="133">
        <v>2017</v>
      </c>
      <c r="D253">
        <v>105474.42857142857</v>
      </c>
      <c r="E253">
        <v>113587.84615384616</v>
      </c>
      <c r="F253">
        <v>79105.821428571435</v>
      </c>
      <c r="G253">
        <v>85190.88461538461</v>
      </c>
      <c r="H253">
        <v>70316.285714285725</v>
      </c>
      <c r="I253" s="128">
        <v>43121.311965811976</v>
      </c>
      <c r="J253">
        <v>71781.208333333343</v>
      </c>
      <c r="K253">
        <v>87895.357142857145</v>
      </c>
      <c r="L253">
        <v>123053.50000000001</v>
      </c>
      <c r="M253">
        <v>112899.43496503499</v>
      </c>
      <c r="N253">
        <v>57845.662393162391</v>
      </c>
      <c r="O253">
        <v>67311.316239316249</v>
      </c>
      <c r="P253" s="128">
        <v>78880.448717948719</v>
      </c>
      <c r="Q253">
        <v>123053.50000000001</v>
      </c>
      <c r="R253">
        <v>112799.04166666666</v>
      </c>
      <c r="S253">
        <v>113587.84615384616</v>
      </c>
      <c r="T253">
        <v>113587.84615384616</v>
      </c>
      <c r="U253">
        <v>92290.125</v>
      </c>
      <c r="V253">
        <v>78306.772727272735</v>
      </c>
      <c r="W253">
        <v>66409.825396825399</v>
      </c>
      <c r="X253">
        <v>44924.293650793654</v>
      </c>
      <c r="Y253">
        <v>38914.354700854703</v>
      </c>
      <c r="Z253">
        <v>33204.9126984127</v>
      </c>
      <c r="AA253">
        <v>57845.662393162391</v>
      </c>
      <c r="AB253" s="128">
        <v>68363.055555555562</v>
      </c>
      <c r="AC253">
        <v>104888.45952380954</v>
      </c>
      <c r="AD253">
        <v>86166.133799533796</v>
      </c>
      <c r="AE253">
        <v>35320.912037037044</v>
      </c>
      <c r="AF253">
        <v>35158.142857142855</v>
      </c>
      <c r="AG253" s="128">
        <v>83062.364570614562</v>
      </c>
      <c r="AH253">
        <v>75725.23076923078</v>
      </c>
      <c r="AI253">
        <v>11186.68181818182</v>
      </c>
      <c r="AJ253">
        <v>36916.050000000003</v>
      </c>
      <c r="AK253">
        <v>66259.576923076922</v>
      </c>
      <c r="AL253" s="128">
        <v>79105.821428571435</v>
      </c>
    </row>
    <row r="254" spans="2:38">
      <c r="B254" t="s">
        <v>133</v>
      </c>
      <c r="C254">
        <v>2014</v>
      </c>
      <c r="D254" s="191">
        <v>585343.1</v>
      </c>
      <c r="E254" s="191">
        <v>585343.1</v>
      </c>
      <c r="F254" s="191">
        <v>585343.1</v>
      </c>
      <c r="G254" s="191">
        <v>234137.24</v>
      </c>
      <c r="H254" s="191">
        <v>279663.9255555555</v>
      </c>
      <c r="I254" s="191">
        <v>440813.93950617273</v>
      </c>
      <c r="J254" s="191">
        <v>455266.85555555555</v>
      </c>
      <c r="K254" s="191">
        <v>418102.21428571426</v>
      </c>
      <c r="L254" s="191">
        <v>585343.1</v>
      </c>
      <c r="M254" s="191">
        <v>382098.9680555556</v>
      </c>
      <c r="N254" s="191">
        <v>253648.67666666667</v>
      </c>
      <c r="O254" s="191">
        <v>452497.68395061727</v>
      </c>
      <c r="P254" s="191">
        <v>339643.52716049377</v>
      </c>
      <c r="Q254" s="191">
        <v>468274.48</v>
      </c>
      <c r="R254" s="191">
        <v>390228.73333333328</v>
      </c>
      <c r="S254" s="191">
        <v>390228.73333333328</v>
      </c>
      <c r="T254" s="191">
        <v>292671.55</v>
      </c>
      <c r="U254" s="191">
        <v>351205.86</v>
      </c>
      <c r="V254" s="191">
        <v>97557.18333333332</v>
      </c>
      <c r="W254" s="191">
        <v>305679.17444444442</v>
      </c>
      <c r="X254" s="191">
        <v>273160.11333333328</v>
      </c>
      <c r="Y254" s="191">
        <v>195114.36666666664</v>
      </c>
      <c r="Z254" s="191">
        <v>105686.94861111109</v>
      </c>
      <c r="AA254" s="191">
        <v>274605.40493827162</v>
      </c>
      <c r="AB254" s="191">
        <v>238473.11481481479</v>
      </c>
      <c r="AC254" s="191">
        <v>538515.652</v>
      </c>
      <c r="AD254" s="191">
        <v>438284.67919753079</v>
      </c>
      <c r="AE254" s="191">
        <v>158982.07654320987</v>
      </c>
      <c r="AF254" s="191">
        <v>109661.50052469134</v>
      </c>
      <c r="AG254" s="191">
        <v>385892.85851851851</v>
      </c>
      <c r="AH254" s="191">
        <v>0</v>
      </c>
      <c r="AI254" s="191">
        <v>0</v>
      </c>
      <c r="AJ254" s="191">
        <v>0</v>
      </c>
      <c r="AK254" s="191">
        <v>97557.18333333332</v>
      </c>
      <c r="AL254" s="191">
        <v>146335.77499999999</v>
      </c>
    </row>
    <row r="255" spans="2:38">
      <c r="B255" t="s">
        <v>133</v>
      </c>
      <c r="C255" s="133">
        <v>2017</v>
      </c>
      <c r="D255">
        <v>585343.1</v>
      </c>
      <c r="E255">
        <v>536564.50833333319</v>
      </c>
      <c r="F255">
        <v>585343.1</v>
      </c>
      <c r="G255">
        <v>260152.48888888885</v>
      </c>
      <c r="H255">
        <v>285167.15128205129</v>
      </c>
      <c r="I255" s="128">
        <v>274605.40493827162</v>
      </c>
      <c r="J255">
        <v>585343.1</v>
      </c>
      <c r="K255">
        <v>585343.1</v>
      </c>
      <c r="L255">
        <v>585343.1</v>
      </c>
      <c r="M255">
        <v>496654.75151515147</v>
      </c>
      <c r="N255">
        <v>260152.48888888885</v>
      </c>
      <c r="O255">
        <v>377221.10888888885</v>
      </c>
      <c r="P255" s="128">
        <v>366578.50707070704</v>
      </c>
      <c r="Q255">
        <v>585343.1</v>
      </c>
      <c r="R255">
        <v>585343.1</v>
      </c>
      <c r="S255">
        <v>585343.1</v>
      </c>
      <c r="T255">
        <v>520304.97777777771</v>
      </c>
      <c r="U255">
        <v>585343.1</v>
      </c>
      <c r="V255">
        <v>334481.77142857137</v>
      </c>
      <c r="W255">
        <v>292671.55</v>
      </c>
      <c r="X255">
        <v>273160.11333333328</v>
      </c>
      <c r="Y255">
        <v>230589.70606060605</v>
      </c>
      <c r="Z255">
        <v>105686.94861111109</v>
      </c>
      <c r="AA255">
        <v>165551.58383838381</v>
      </c>
      <c r="AB255" s="128">
        <v>283802.71515151509</v>
      </c>
      <c r="AC255">
        <v>529735.50549999997</v>
      </c>
      <c r="AD255">
        <v>445846.18209427607</v>
      </c>
      <c r="AE255">
        <v>159639.02727272725</v>
      </c>
      <c r="AF255">
        <v>150400.65763888886</v>
      </c>
      <c r="AG255" s="128">
        <v>428167.63796296297</v>
      </c>
      <c r="AH255">
        <v>439007.32499999995</v>
      </c>
      <c r="AI255">
        <v>130076.24444444443</v>
      </c>
      <c r="AJ255">
        <v>97557.18333333332</v>
      </c>
      <c r="AK255">
        <v>351205.86</v>
      </c>
      <c r="AL255" s="128">
        <v>455266.85555555555</v>
      </c>
    </row>
    <row r="256" spans="2:38">
      <c r="B256" t="s">
        <v>134</v>
      </c>
      <c r="C256" s="133">
        <v>2014</v>
      </c>
      <c r="D256" s="191">
        <v>125082.68181818181</v>
      </c>
      <c r="E256" s="191">
        <v>192627.33</v>
      </c>
      <c r="F256" s="191">
        <v>137590.95000000001</v>
      </c>
      <c r="G256" s="191">
        <v>150099.21818181817</v>
      </c>
      <c r="H256" s="191">
        <v>157246.80000000002</v>
      </c>
      <c r="I256" s="191">
        <v>185638.58333333331</v>
      </c>
      <c r="J256" s="191">
        <v>105839.19230769233</v>
      </c>
      <c r="K256" s="191">
        <v>127007.03076923077</v>
      </c>
      <c r="L256" s="191">
        <v>148174.86923076923</v>
      </c>
      <c r="M256" s="191">
        <v>146983.60559440558</v>
      </c>
      <c r="N256" s="191">
        <v>117935.09999999999</v>
      </c>
      <c r="O256" s="191">
        <v>350391.87539682537</v>
      </c>
      <c r="P256" s="191">
        <v>102647.21666666665</v>
      </c>
      <c r="Q256" s="191">
        <v>157246.79999999999</v>
      </c>
      <c r="R256" s="191">
        <v>157246.79999999999</v>
      </c>
      <c r="S256" s="191">
        <v>190510.54615384614</v>
      </c>
      <c r="T256" s="191">
        <v>91727.299999999988</v>
      </c>
      <c r="U256" s="191">
        <v>84671.353846153841</v>
      </c>
      <c r="V256" s="191">
        <v>22931.824999999997</v>
      </c>
      <c r="W256" s="191">
        <v>152878.83333333334</v>
      </c>
      <c r="X256" s="191">
        <v>131038.99999999999</v>
      </c>
      <c r="Y256" s="191">
        <v>143470.90512820514</v>
      </c>
      <c r="Z256" s="191">
        <v>176902.64999999997</v>
      </c>
      <c r="AA256" s="191">
        <v>172534.68333333335</v>
      </c>
      <c r="AB256" s="191">
        <v>141118.92307692306</v>
      </c>
      <c r="AC256" s="191">
        <v>152408.43692307689</v>
      </c>
      <c r="AD256" s="191">
        <v>139203.73769230768</v>
      </c>
      <c r="AE256" s="191">
        <v>108191.17435897434</v>
      </c>
      <c r="AF256" s="191">
        <v>124907.04679487179</v>
      </c>
      <c r="AG256" s="191">
        <v>192190.53333333333</v>
      </c>
      <c r="AH256" s="191">
        <v>137590.95000000001</v>
      </c>
      <c r="AI256" s="191">
        <v>63503.515384615384</v>
      </c>
      <c r="AJ256" s="191">
        <v>117935.09999999999</v>
      </c>
      <c r="AK256" s="191">
        <v>117935.09999999999</v>
      </c>
      <c r="AL256" s="191">
        <v>63503.515384615384</v>
      </c>
    </row>
    <row r="257" spans="2:38">
      <c r="B257" t="s">
        <v>134</v>
      </c>
      <c r="C257" s="133">
        <v>2017</v>
      </c>
      <c r="D257">
        <v>169342.70769230768</v>
      </c>
      <c r="E257">
        <v>206386.42499999999</v>
      </c>
      <c r="F257">
        <v>183454.59999999998</v>
      </c>
      <c r="G257">
        <v>160522.77499999999</v>
      </c>
      <c r="H257">
        <v>133222.98333333331</v>
      </c>
      <c r="I257" s="128">
        <v>187822.56666666665</v>
      </c>
      <c r="J257">
        <v>98279.25</v>
      </c>
      <c r="K257">
        <v>196558.5</v>
      </c>
      <c r="L257">
        <v>235870.19999999998</v>
      </c>
      <c r="M257">
        <v>157246.80000000002</v>
      </c>
      <c r="N257">
        <v>108191.17435897434</v>
      </c>
      <c r="O257">
        <v>152878.83333333334</v>
      </c>
      <c r="P257" s="128">
        <v>136414.95897435897</v>
      </c>
      <c r="Q257">
        <v>235870.19999999998</v>
      </c>
      <c r="R257">
        <v>183454.59999999998</v>
      </c>
      <c r="S257">
        <v>216214.34999999998</v>
      </c>
      <c r="T257">
        <v>148174.86923076923</v>
      </c>
      <c r="U257">
        <v>216214.34999999998</v>
      </c>
      <c r="V257">
        <v>137590.95000000001</v>
      </c>
      <c r="W257">
        <v>187822.56666666665</v>
      </c>
      <c r="X257">
        <v>146326.88333333333</v>
      </c>
      <c r="Y257">
        <v>104831.2</v>
      </c>
      <c r="Z257">
        <v>172336.1393939394</v>
      </c>
      <c r="AA257">
        <v>159430.78333333333</v>
      </c>
      <c r="AB257" s="128">
        <v>152878.83333333334</v>
      </c>
      <c r="AC257">
        <v>220498.31730769228</v>
      </c>
      <c r="AD257">
        <v>171929.88794871795</v>
      </c>
      <c r="AE257">
        <v>101135.22820512819</v>
      </c>
      <c r="AF257">
        <v>138682.94166666665</v>
      </c>
      <c r="AG257" s="128">
        <v>209662.4</v>
      </c>
      <c r="AH257">
        <v>196558.5</v>
      </c>
      <c r="AI257">
        <v>117935.09999999999</v>
      </c>
      <c r="AJ257">
        <v>84671.353846153841</v>
      </c>
      <c r="AK257">
        <v>117935.09999999999</v>
      </c>
      <c r="AL257" s="128">
        <v>137590.95000000001</v>
      </c>
    </row>
    <row r="258" spans="2:38">
      <c r="B258" t="s">
        <v>403</v>
      </c>
      <c r="C258">
        <v>2014</v>
      </c>
      <c r="D258" s="191">
        <v>1605110.6666666665</v>
      </c>
      <c r="E258" s="191">
        <v>1805749.5</v>
      </c>
      <c r="F258" s="191">
        <v>1354312.125</v>
      </c>
      <c r="G258" s="191">
        <v>902874.75</v>
      </c>
      <c r="H258" s="191">
        <v>1094393.6363636362</v>
      </c>
      <c r="I258" s="191">
        <v>601916.49999999988</v>
      </c>
      <c r="J258" s="191">
        <v>722299.79999999993</v>
      </c>
      <c r="K258" s="191">
        <v>802555.33333333326</v>
      </c>
      <c r="L258" s="191">
        <v>1354312.125</v>
      </c>
      <c r="M258" s="191">
        <v>1196667.3273809524</v>
      </c>
      <c r="N258" s="191">
        <v>893754.80303030286</v>
      </c>
      <c r="O258" s="191">
        <v>462781.72222222225</v>
      </c>
      <c r="P258" s="191">
        <v>893754.80303030286</v>
      </c>
      <c r="Q258" s="191">
        <v>1289821.0714285714</v>
      </c>
      <c r="R258" s="191">
        <v>1289821.0714285714</v>
      </c>
      <c r="S258" s="191">
        <v>1264024.6499999999</v>
      </c>
      <c r="T258" s="191">
        <v>601916.49999999988</v>
      </c>
      <c r="U258" s="191">
        <v>1354312.125</v>
      </c>
      <c r="V258" s="191">
        <v>257964.21428571426</v>
      </c>
      <c r="W258" s="191">
        <v>922938.63333333319</v>
      </c>
      <c r="X258" s="191">
        <v>273598.40909090912</v>
      </c>
      <c r="Y258" s="191">
        <v>419517.56060606055</v>
      </c>
      <c r="Z258" s="191">
        <v>1063385.8166666667</v>
      </c>
      <c r="AA258" s="191">
        <v>842683.09999999986</v>
      </c>
      <c r="AB258" s="191">
        <v>943002.5166666666</v>
      </c>
      <c r="AC258" s="191">
        <v>1203832.9999999998</v>
      </c>
      <c r="AD258" s="191">
        <v>1209278.911190476</v>
      </c>
      <c r="AE258" s="191">
        <v>656636.18181818177</v>
      </c>
      <c r="AF258" s="191">
        <v>460557.32196969696</v>
      </c>
      <c r="AG258" s="191">
        <v>911994.69696969679</v>
      </c>
      <c r="AH258" s="191">
        <v>401277.66666666663</v>
      </c>
      <c r="AI258" s="191">
        <v>0</v>
      </c>
      <c r="AJ258" s="191">
        <v>225718.6875</v>
      </c>
      <c r="AK258" s="191">
        <v>200638.83333333331</v>
      </c>
      <c r="AL258" s="191">
        <v>1203832.9999999998</v>
      </c>
    </row>
    <row r="259" spans="2:38">
      <c r="B259" t="s">
        <v>403</v>
      </c>
      <c r="C259" s="133">
        <v>2017</v>
      </c>
      <c r="D259">
        <v>1805749.5</v>
      </c>
      <c r="E259">
        <v>1444599.5999999999</v>
      </c>
      <c r="F259">
        <v>1625174.5499999998</v>
      </c>
      <c r="G259">
        <v>1625174.5499999998</v>
      </c>
      <c r="H259">
        <v>936314.5555555555</v>
      </c>
      <c r="I259" s="128">
        <v>652076.20833333326</v>
      </c>
      <c r="J259">
        <v>1083449.7</v>
      </c>
      <c r="K259">
        <v>1444599.5999999999</v>
      </c>
      <c r="L259">
        <v>902874.75</v>
      </c>
      <c r="M259">
        <v>999181.3899999999</v>
      </c>
      <c r="N259">
        <v>521660.96666666662</v>
      </c>
      <c r="O259">
        <v>1123577.4666666666</v>
      </c>
      <c r="P259" s="128">
        <v>983130.28333333333</v>
      </c>
      <c r="Q259">
        <v>1805749.5</v>
      </c>
      <c r="R259">
        <v>1625174.5499999998</v>
      </c>
      <c r="S259">
        <v>1625174.5499999998</v>
      </c>
      <c r="T259">
        <v>1605110.6666666665</v>
      </c>
      <c r="U259">
        <v>902874.75</v>
      </c>
      <c r="V259">
        <v>180574.94999999998</v>
      </c>
      <c r="W259">
        <v>1384407.95</v>
      </c>
      <c r="X259">
        <v>621980.38333333319</v>
      </c>
      <c r="Y259">
        <v>802555.33333333326</v>
      </c>
      <c r="Z259">
        <v>1136953.3888888888</v>
      </c>
      <c r="AA259">
        <v>862746.98333333316</v>
      </c>
      <c r="AB259" s="128">
        <v>1163705.2333333332</v>
      </c>
      <c r="AC259">
        <v>1075424.1466666667</v>
      </c>
      <c r="AD259">
        <v>1210966.8251851851</v>
      </c>
      <c r="AE259">
        <v>646502.9074074073</v>
      </c>
      <c r="AF259">
        <v>747379.65416666656</v>
      </c>
      <c r="AG259" s="128">
        <v>1371032.0277777778</v>
      </c>
      <c r="AH259">
        <v>1083449.7</v>
      </c>
      <c r="AI259">
        <v>361149.89999999997</v>
      </c>
      <c r="AJ259">
        <v>401277.66666666663</v>
      </c>
      <c r="AK259">
        <v>1083449.7</v>
      </c>
      <c r="AL259" s="128">
        <v>1083449.7</v>
      </c>
    </row>
    <row r="260" spans="2:38">
      <c r="B260" t="s">
        <v>136</v>
      </c>
      <c r="C260" s="133">
        <v>2014</v>
      </c>
      <c r="D260" s="191">
        <v>1299859.2923076923</v>
      </c>
      <c r="E260" s="191">
        <v>1379442.5142857141</v>
      </c>
      <c r="F260" s="191">
        <v>877827.05454545456</v>
      </c>
      <c r="G260" s="191">
        <v>402337.39999999991</v>
      </c>
      <c r="H260" s="191">
        <v>1485553.4769230767</v>
      </c>
      <c r="I260" s="191">
        <v>1149535.4285714284</v>
      </c>
      <c r="J260" s="191">
        <v>517290.94285714277</v>
      </c>
      <c r="K260" s="191">
        <v>1379442.5142857141</v>
      </c>
      <c r="L260" s="191">
        <v>1299859.2923076923</v>
      </c>
      <c r="M260" s="191">
        <v>348650.30580847716</v>
      </c>
      <c r="N260" s="191">
        <v>1568084.2256410255</v>
      </c>
      <c r="O260" s="191">
        <v>429725.88492063491</v>
      </c>
      <c r="P260" s="191">
        <v>1072899.7333333332</v>
      </c>
      <c r="Q260" s="191">
        <v>1896733.4571428569</v>
      </c>
      <c r="R260" s="191">
        <v>1485553.4769230769</v>
      </c>
      <c r="S260" s="191">
        <v>2241594.0857142857</v>
      </c>
      <c r="T260" s="191">
        <v>1034581.8857142855</v>
      </c>
      <c r="U260" s="191">
        <v>1755654.1090909091</v>
      </c>
      <c r="V260" s="191">
        <v>1097283.8181818181</v>
      </c>
      <c r="W260" s="191">
        <v>1360283.5904761902</v>
      </c>
      <c r="X260" s="191">
        <v>1438661.0060606059</v>
      </c>
      <c r="Y260" s="191">
        <v>1654053.7555555555</v>
      </c>
      <c r="Z260" s="191">
        <v>609602.12121212122</v>
      </c>
      <c r="AA260" s="191">
        <v>1858415.6095238095</v>
      </c>
      <c r="AB260" s="191">
        <v>1341124.6666666667</v>
      </c>
      <c r="AC260" s="191">
        <v>931123.69714285701</v>
      </c>
      <c r="AD260" s="191">
        <v>1431220.7340170941</v>
      </c>
      <c r="AE260" s="191">
        <v>1011001.6717948718</v>
      </c>
      <c r="AF260" s="191">
        <v>795832.2197802196</v>
      </c>
      <c r="AG260" s="191">
        <v>2024459.6158730157</v>
      </c>
      <c r="AH260" s="191">
        <v>371388.36923076923</v>
      </c>
      <c r="AI260" s="191">
        <v>185694.18461538461</v>
      </c>
      <c r="AJ260" s="191">
        <v>185694.18461538461</v>
      </c>
      <c r="AK260" s="191">
        <v>1207012.2</v>
      </c>
      <c r="AL260" s="191">
        <v>689721.25714285707</v>
      </c>
    </row>
    <row r="261" spans="2:38">
      <c r="B261" t="s">
        <v>136</v>
      </c>
      <c r="C261" s="133">
        <v>2017</v>
      </c>
      <c r="D261">
        <v>2414024.4</v>
      </c>
      <c r="E261">
        <v>1975110.8727272728</v>
      </c>
      <c r="F261">
        <v>1755654.1090909091</v>
      </c>
      <c r="G261">
        <v>658370.29090909078</v>
      </c>
      <c r="H261">
        <v>1765814.1444444442</v>
      </c>
      <c r="I261" s="128">
        <v>1229364.2777777778</v>
      </c>
      <c r="J261">
        <v>1810518.2999999998</v>
      </c>
      <c r="K261">
        <v>2414024.4</v>
      </c>
      <c r="L261">
        <v>1316740.5818181816</v>
      </c>
      <c r="M261">
        <v>936348.85818181804</v>
      </c>
      <c r="N261">
        <v>1609349.5999999996</v>
      </c>
      <c r="O261">
        <v>1519941.2888888889</v>
      </c>
      <c r="P261" s="128">
        <v>1072899.7333333332</v>
      </c>
      <c r="Q261">
        <v>2414024.4</v>
      </c>
      <c r="R261">
        <v>1408180.9</v>
      </c>
      <c r="S261">
        <v>2212855.6999999997</v>
      </c>
      <c r="T261">
        <v>603506.1</v>
      </c>
      <c r="U261">
        <v>658370.29090909078</v>
      </c>
      <c r="V261">
        <v>1408180.9</v>
      </c>
      <c r="W261">
        <v>1542293.3666666665</v>
      </c>
      <c r="X261">
        <v>1654053.7555555555</v>
      </c>
      <c r="Y261">
        <v>1743462.0666666664</v>
      </c>
      <c r="Z261">
        <v>1019254.7466666666</v>
      </c>
      <c r="AA261">
        <v>2011686.9999999998</v>
      </c>
      <c r="AB261" s="128">
        <v>1542293.3666666665</v>
      </c>
      <c r="AC261">
        <v>608626.75781818177</v>
      </c>
      <c r="AD261">
        <v>1540098.7990303028</v>
      </c>
      <c r="AE261">
        <v>737618.56666666653</v>
      </c>
      <c r="AF261">
        <v>989587.44343434332</v>
      </c>
      <c r="AG261" s="128">
        <v>1877574.533333333</v>
      </c>
      <c r="AH261">
        <v>1810518.2999999998</v>
      </c>
      <c r="AI261">
        <v>1755654.1090909091</v>
      </c>
      <c r="AJ261">
        <v>1005843.5000000001</v>
      </c>
      <c r="AK261">
        <v>1207012.2</v>
      </c>
      <c r="AL261" s="128">
        <v>1810518.2999999998</v>
      </c>
    </row>
    <row r="262" spans="2:38">
      <c r="B262" t="s">
        <v>137</v>
      </c>
      <c r="C262">
        <v>2014</v>
      </c>
      <c r="D262" s="191">
        <v>180375.80000000002</v>
      </c>
      <c r="E262" s="191">
        <v>124875.55384615384</v>
      </c>
      <c r="F262" s="191">
        <v>97125.430769230778</v>
      </c>
      <c r="G262" s="191">
        <v>60125.266666666663</v>
      </c>
      <c r="H262" s="191">
        <v>121682.08730158729</v>
      </c>
      <c r="I262" s="191">
        <v>91858.046296296292</v>
      </c>
      <c r="J262" s="191">
        <v>48100.213333333333</v>
      </c>
      <c r="K262" s="191">
        <v>108225.48</v>
      </c>
      <c r="L262" s="191">
        <v>97125.430769230778</v>
      </c>
      <c r="M262" s="191">
        <v>146396.05745682892</v>
      </c>
      <c r="N262" s="191">
        <v>105219.21666666666</v>
      </c>
      <c r="O262" s="191">
        <v>497490.3513888889</v>
      </c>
      <c r="P262" s="191">
        <v>87682.680555555547</v>
      </c>
      <c r="Q262" s="191">
        <v>120250.53333333333</v>
      </c>
      <c r="R262" s="191">
        <v>111000.49230769232</v>
      </c>
      <c r="S262" s="191">
        <v>154607.82857142857</v>
      </c>
      <c r="T262" s="191">
        <v>12883.985714285714</v>
      </c>
      <c r="U262" s="191">
        <v>90187.900000000009</v>
      </c>
      <c r="V262" s="191">
        <v>16397.800000000003</v>
      </c>
      <c r="W262" s="191">
        <v>115240.09444444445</v>
      </c>
      <c r="X262" s="191">
        <v>90187.900000000009</v>
      </c>
      <c r="Y262" s="191">
        <v>100208.77777777778</v>
      </c>
      <c r="Z262" s="191">
        <v>154070.99583333332</v>
      </c>
      <c r="AA262" s="191">
        <v>130271.4111111111</v>
      </c>
      <c r="AB262" s="191">
        <v>27557.413888888888</v>
      </c>
      <c r="AC262" s="191">
        <v>121818.08492857144</v>
      </c>
      <c r="AD262" s="191">
        <v>95916.501796296288</v>
      </c>
      <c r="AE262" s="191">
        <v>108225.48</v>
      </c>
      <c r="AF262" s="191">
        <v>81419.631944444438</v>
      </c>
      <c r="AG262" s="191">
        <v>148225.48379629632</v>
      </c>
      <c r="AH262" s="191">
        <v>83250.369230769225</v>
      </c>
      <c r="AI262" s="191">
        <v>49193.399999999994</v>
      </c>
      <c r="AJ262" s="191">
        <v>30062.633333333331</v>
      </c>
      <c r="AK262" s="191">
        <v>51535.942857142858</v>
      </c>
      <c r="AL262" s="191">
        <v>38651.957142857143</v>
      </c>
    </row>
    <row r="263" spans="2:38">
      <c r="B263" t="s">
        <v>137</v>
      </c>
      <c r="C263" s="133">
        <v>2017</v>
      </c>
      <c r="D263">
        <v>138750.6153846154</v>
      </c>
      <c r="E263">
        <v>135281.85</v>
      </c>
      <c r="F263">
        <v>105219.21666666667</v>
      </c>
      <c r="G263">
        <v>60125.266666666663</v>
      </c>
      <c r="H263">
        <v>122254.70888888888</v>
      </c>
      <c r="I263" s="128">
        <v>112962.62222222223</v>
      </c>
      <c r="J263">
        <v>32795.600000000006</v>
      </c>
      <c r="K263">
        <v>152625.67692307691</v>
      </c>
      <c r="L263">
        <v>135281.85</v>
      </c>
      <c r="M263">
        <v>141084.14846153848</v>
      </c>
      <c r="N263">
        <v>109458.81880341881</v>
      </c>
      <c r="O263">
        <v>114083.83931623932</v>
      </c>
      <c r="P263" s="128">
        <v>109458.81880341881</v>
      </c>
      <c r="Q263">
        <v>180375.80000000002</v>
      </c>
      <c r="R263">
        <v>140292.2888888889</v>
      </c>
      <c r="S263">
        <v>180375.80000000002</v>
      </c>
      <c r="T263">
        <v>45093.950000000004</v>
      </c>
      <c r="U263">
        <v>150313.16666666669</v>
      </c>
      <c r="V263">
        <v>162338.22</v>
      </c>
      <c r="W263">
        <v>121792.20683760682</v>
      </c>
      <c r="X263">
        <v>94042.083760683759</v>
      </c>
      <c r="Y263">
        <v>114083.83931623932</v>
      </c>
      <c r="Z263">
        <v>138750.61538461538</v>
      </c>
      <c r="AA263">
        <v>120250.53333333333</v>
      </c>
      <c r="AB263" s="128">
        <v>85632.955555555542</v>
      </c>
      <c r="AC263">
        <v>141861.99282051279</v>
      </c>
      <c r="AD263">
        <v>122331.79256410256</v>
      </c>
      <c r="AE263">
        <v>76158.671111111107</v>
      </c>
      <c r="AF263">
        <v>106760.89017094015</v>
      </c>
      <c r="AG263" s="128">
        <v>149028.43874643874</v>
      </c>
      <c r="AH263">
        <v>135281.85</v>
      </c>
      <c r="AI263">
        <v>120250.53333333333</v>
      </c>
      <c r="AJ263">
        <v>126263.06</v>
      </c>
      <c r="AK263">
        <v>147580.20000000001</v>
      </c>
      <c r="AL263" s="128">
        <v>147580.20000000001</v>
      </c>
    </row>
    <row r="264" spans="2:38">
      <c r="B264" t="s">
        <v>138</v>
      </c>
      <c r="C264" s="133">
        <v>2014</v>
      </c>
      <c r="D264" s="191">
        <v>36186.727272727272</v>
      </c>
      <c r="E264" s="191">
        <v>35382.577777777777</v>
      </c>
      <c r="F264" s="191">
        <v>47766.479999999996</v>
      </c>
      <c r="G264" s="191">
        <v>11372.971428571427</v>
      </c>
      <c r="H264" s="191">
        <v>44228.222222222219</v>
      </c>
      <c r="I264" s="191">
        <v>38599.175757575751</v>
      </c>
      <c r="J264" s="191">
        <v>31844.32</v>
      </c>
      <c r="K264" s="191">
        <v>47766.479999999996</v>
      </c>
      <c r="L264" s="191">
        <v>11372.971428571427</v>
      </c>
      <c r="M264" s="191">
        <v>39506.715901875898</v>
      </c>
      <c r="N264" s="191">
        <v>46640.670707070698</v>
      </c>
      <c r="O264" s="191">
        <v>286083.24646464642</v>
      </c>
      <c r="P264" s="191">
        <v>32165.979797979799</v>
      </c>
      <c r="Q264" s="191">
        <v>23883.239999999998</v>
      </c>
      <c r="R264" s="191">
        <v>9951.3499999999985</v>
      </c>
      <c r="S264" s="191">
        <v>50661.418181818175</v>
      </c>
      <c r="T264" s="191">
        <v>29854.05</v>
      </c>
      <c r="U264" s="191">
        <v>26536.933333333327</v>
      </c>
      <c r="V264" s="191">
        <v>8845.6444444444442</v>
      </c>
      <c r="W264" s="191">
        <v>46640.670707070698</v>
      </c>
      <c r="X264" s="191">
        <v>38599.175757575751</v>
      </c>
      <c r="Y264" s="191">
        <v>28949.381818181813</v>
      </c>
      <c r="Z264" s="191">
        <v>41815.773737373733</v>
      </c>
      <c r="AA264" s="191">
        <v>46640.670707070698</v>
      </c>
      <c r="AB264" s="191">
        <v>24124.484848484844</v>
      </c>
      <c r="AC264" s="191">
        <v>15922.16</v>
      </c>
      <c r="AD264" s="191">
        <v>71295.894222222225</v>
      </c>
      <c r="AE264" s="191">
        <v>15278.840404040402</v>
      </c>
      <c r="AF264" s="191">
        <v>22315.148484848483</v>
      </c>
      <c r="AG264" s="191">
        <v>62455.610774410772</v>
      </c>
      <c r="AH264" s="191">
        <v>28949.381818181821</v>
      </c>
      <c r="AI264" s="191"/>
      <c r="AJ264" s="191">
        <v>17691.288888888888</v>
      </c>
      <c r="AK264" s="191">
        <v>17691.288888888888</v>
      </c>
      <c r="AL264" s="191">
        <v>29854.05</v>
      </c>
    </row>
    <row r="265" spans="2:38">
      <c r="B265" t="s">
        <v>138</v>
      </c>
      <c r="C265" s="133">
        <v>2017</v>
      </c>
      <c r="D265">
        <v>53073.866666666654</v>
      </c>
      <c r="E265">
        <v>47766.479999999996</v>
      </c>
      <c r="F265">
        <v>53073.866666666654</v>
      </c>
      <c r="G265">
        <v>62551.342857142852</v>
      </c>
      <c r="H265">
        <v>19586.784126984126</v>
      </c>
      <c r="I265" s="128">
        <v>12247.815384615382</v>
      </c>
      <c r="J265">
        <v>30619.538461538465</v>
      </c>
      <c r="K265">
        <v>31844.32</v>
      </c>
      <c r="L265">
        <v>34118.91428571428</v>
      </c>
      <c r="M265">
        <v>30707.022857142852</v>
      </c>
      <c r="N265">
        <v>30075.191111111111</v>
      </c>
      <c r="O265">
        <v>14532.130158730157</v>
      </c>
      <c r="P265" s="128">
        <v>18371.723076923074</v>
      </c>
      <c r="Q265">
        <v>37151.706666666665</v>
      </c>
      <c r="R265">
        <v>21229.546666666665</v>
      </c>
      <c r="S265">
        <v>31844.32</v>
      </c>
      <c r="T265">
        <v>5686.4857142857136</v>
      </c>
      <c r="U265">
        <v>21229.546666666665</v>
      </c>
      <c r="V265">
        <v>28432.428571428569</v>
      </c>
      <c r="W265">
        <v>25947.223703703698</v>
      </c>
      <c r="X265">
        <v>23588.38518518518</v>
      </c>
      <c r="Y265">
        <v>24767.804444444439</v>
      </c>
      <c r="Z265">
        <v>21229.546666666662</v>
      </c>
      <c r="AA265">
        <v>14742.740740740737</v>
      </c>
      <c r="AB265" s="128">
        <v>14153.031111111111</v>
      </c>
      <c r="AC265">
        <v>65175.874725274734</v>
      </c>
      <c r="AD265">
        <v>62055.59794871795</v>
      </c>
      <c r="AE265">
        <v>14289.117948717949</v>
      </c>
      <c r="AF265">
        <v>15795.79365079365</v>
      </c>
      <c r="AG265" s="128">
        <v>56443.635978835962</v>
      </c>
      <c r="AH265">
        <v>42459.093333333331</v>
      </c>
      <c r="AI265">
        <v>15922.16</v>
      </c>
      <c r="AJ265">
        <v>15922.16</v>
      </c>
      <c r="AK265">
        <v>31844.32</v>
      </c>
      <c r="AL265" s="128">
        <v>47766.479999999996</v>
      </c>
    </row>
    <row r="266" spans="2:38">
      <c r="B266" t="s">
        <v>139</v>
      </c>
      <c r="C266">
        <v>2014</v>
      </c>
      <c r="D266" s="191">
        <v>2583213.2000000002</v>
      </c>
      <c r="E266" s="191">
        <v>2384504.4923076923</v>
      </c>
      <c r="F266" s="191">
        <v>1987087.0769230772</v>
      </c>
      <c r="G266" s="191">
        <v>1549927.9200000002</v>
      </c>
      <c r="H266" s="191">
        <v>1968162.4380952383</v>
      </c>
      <c r="I266" s="191">
        <v>1987087.076923077</v>
      </c>
      <c r="J266" s="191">
        <v>1076338.8333333335</v>
      </c>
      <c r="K266" s="191">
        <v>1192252.2461538462</v>
      </c>
      <c r="L266" s="191">
        <v>1987087.0769230772</v>
      </c>
      <c r="M266" s="191">
        <v>1716587.6289500971</v>
      </c>
      <c r="N266" s="191">
        <v>1262904.2311111114</v>
      </c>
      <c r="O266" s="191">
        <v>413418.33851851849</v>
      </c>
      <c r="P266" s="191">
        <v>1396848.6192592592</v>
      </c>
      <c r="Q266" s="191">
        <v>2348375.6363636362</v>
      </c>
      <c r="R266" s="191">
        <v>2152677.666666667</v>
      </c>
      <c r="S266" s="191">
        <v>2113538.0727272732</v>
      </c>
      <c r="T266" s="191">
        <v>1076338.8333333335</v>
      </c>
      <c r="U266" s="191">
        <v>1033285.28</v>
      </c>
      <c r="V266" s="191">
        <v>469675.12727272732</v>
      </c>
      <c r="W266" s="191">
        <v>1660637.057142857</v>
      </c>
      <c r="X266" s="191">
        <v>1358578.7940740741</v>
      </c>
      <c r="Y266" s="191">
        <v>1205499.4933333334</v>
      </c>
      <c r="Z266" s="191">
        <v>1852607.4464646464</v>
      </c>
      <c r="AA266" s="191">
        <v>1168596.4476190475</v>
      </c>
      <c r="AB266" s="191">
        <v>1435118.4444444445</v>
      </c>
      <c r="AC266" s="191">
        <v>2463987.9753846154</v>
      </c>
      <c r="AD266" s="191">
        <v>2015421.4667236463</v>
      </c>
      <c r="AE266" s="191">
        <v>2031244.5675213675</v>
      </c>
      <c r="AF266" s="191">
        <v>884989.70740740723</v>
      </c>
      <c r="AG266" s="191">
        <v>2252452.5680423281</v>
      </c>
      <c r="AH266" s="191">
        <v>1589669.6615384617</v>
      </c>
      <c r="AI266" s="191">
        <v>430535.53333333327</v>
      </c>
      <c r="AJ266" s="191">
        <v>0</v>
      </c>
      <c r="AK266" s="191">
        <v>1643862.9454545456</v>
      </c>
      <c r="AL266" s="191">
        <v>861071.06666666653</v>
      </c>
    </row>
    <row r="267" spans="2:38">
      <c r="B267" t="s">
        <v>139</v>
      </c>
      <c r="C267" s="133">
        <v>2017</v>
      </c>
      <c r="D267">
        <v>2384504.4923076923</v>
      </c>
      <c r="E267">
        <v>2583213.2000000002</v>
      </c>
      <c r="F267">
        <v>2185795.7846153849</v>
      </c>
      <c r="G267">
        <v>2367945.4333333331</v>
      </c>
      <c r="H267">
        <v>1810457.1145299145</v>
      </c>
      <c r="I267" s="128">
        <v>1435118.4444444445</v>
      </c>
      <c r="J267">
        <v>1987087.0769230772</v>
      </c>
      <c r="K267">
        <v>2029667.5142857144</v>
      </c>
      <c r="L267">
        <v>1845152.2857142859</v>
      </c>
      <c r="M267">
        <v>1982441.9383016985</v>
      </c>
      <c r="N267">
        <v>1496623.5206349208</v>
      </c>
      <c r="O267">
        <v>1619633.6730158732</v>
      </c>
      <c r="P267" s="128">
        <v>1353111.6761904762</v>
      </c>
      <c r="Q267">
        <v>2583213.2000000002</v>
      </c>
      <c r="R267">
        <v>2152677.666666667</v>
      </c>
      <c r="S267">
        <v>2185795.7846153849</v>
      </c>
      <c r="T267">
        <v>1643862.9454545456</v>
      </c>
      <c r="U267">
        <v>2029667.5142857144</v>
      </c>
      <c r="V267">
        <v>1476121.8285714285</v>
      </c>
      <c r="W267">
        <v>1701640.4412698413</v>
      </c>
      <c r="X267">
        <v>1413039.6991452994</v>
      </c>
      <c r="Y267">
        <v>1373613.3682539682</v>
      </c>
      <c r="Z267">
        <v>1769979.4148148149</v>
      </c>
      <c r="AA267">
        <v>1107091.3714285714</v>
      </c>
      <c r="AB267" s="128">
        <v>1250603.2158730158</v>
      </c>
      <c r="AC267">
        <v>2179172.1610256415</v>
      </c>
      <c r="AD267">
        <v>2085179.7881807084</v>
      </c>
      <c r="AE267">
        <v>1698223.492592593</v>
      </c>
      <c r="AF267">
        <v>922576.14285714272</v>
      </c>
      <c r="AG267" s="128">
        <v>2015999.7195767194</v>
      </c>
      <c r="AH267">
        <v>1506874.3666666667</v>
      </c>
      <c r="AI267">
        <v>2185795.7846153849</v>
      </c>
      <c r="AJ267">
        <v>1788378.3692307691</v>
      </c>
      <c r="AK267">
        <v>2583213.2000000002</v>
      </c>
      <c r="AL267" s="128">
        <v>1589669.6615384617</v>
      </c>
    </row>
    <row r="268" spans="2:38">
      <c r="B268" t="s">
        <v>140</v>
      </c>
      <c r="C268" s="133">
        <v>2014</v>
      </c>
      <c r="D268" s="191">
        <v>26604.899999999998</v>
      </c>
      <c r="E268" s="191">
        <v>24186.272727272724</v>
      </c>
      <c r="F268" s="191">
        <v>29023.527272727268</v>
      </c>
      <c r="G268" s="191">
        <v>24186.272727272724</v>
      </c>
      <c r="H268" s="191">
        <v>24186.272727272724</v>
      </c>
      <c r="I268" s="191">
        <v>33323.30909090909</v>
      </c>
      <c r="J268" s="191">
        <v>47888.819999999992</v>
      </c>
      <c r="K268" s="191">
        <v>33860.781818181815</v>
      </c>
      <c r="L268" s="191">
        <v>42567.839999999997</v>
      </c>
      <c r="M268" s="191">
        <v>15202.8</v>
      </c>
      <c r="N268" s="191">
        <v>27590.266666666666</v>
      </c>
      <c r="O268" s="191">
        <v>416503.55</v>
      </c>
      <c r="P268" s="191">
        <v>20692.699999999997</v>
      </c>
      <c r="Q268" s="191">
        <v>33256.125</v>
      </c>
      <c r="R268" s="191">
        <v>15962.939999999999</v>
      </c>
      <c r="S268" s="191">
        <v>31925.879999999997</v>
      </c>
      <c r="T268" s="191">
        <v>10641.96</v>
      </c>
      <c r="U268" s="191">
        <v>29561</v>
      </c>
      <c r="V268" s="191">
        <v>5912.1999999999989</v>
      </c>
      <c r="W268" s="191">
        <v>34398.254545454547</v>
      </c>
      <c r="X268" s="191">
        <v>28575.633333333328</v>
      </c>
      <c r="Y268" s="191">
        <v>25619.533333333329</v>
      </c>
      <c r="Z268" s="191">
        <v>37936.616666666661</v>
      </c>
      <c r="AA268" s="191">
        <v>32024.416666666664</v>
      </c>
      <c r="AB268" s="191">
        <v>29561</v>
      </c>
      <c r="AC268" s="191">
        <v>24387.825000000001</v>
      </c>
      <c r="AD268" s="191">
        <v>38321.805454545451</v>
      </c>
      <c r="AE268" s="191">
        <v>31039.049999999996</v>
      </c>
      <c r="AF268" s="191">
        <v>21062.212499999994</v>
      </c>
      <c r="AG268" s="191">
        <v>43684.58888888888</v>
      </c>
      <c r="AH268" s="191">
        <v>0</v>
      </c>
      <c r="AI268" s="191">
        <v>11824.399999999998</v>
      </c>
      <c r="AJ268" s="191">
        <v>5912.1999999999989</v>
      </c>
      <c r="AK268" s="191">
        <v>11824.399999999998</v>
      </c>
      <c r="AL268" s="191">
        <v>35473.19999999999</v>
      </c>
    </row>
    <row r="269" spans="2:38">
      <c r="B269" t="s">
        <v>140</v>
      </c>
      <c r="C269" s="133">
        <v>2017</v>
      </c>
      <c r="D269">
        <v>44341.5</v>
      </c>
      <c r="E269">
        <v>48775.649999999994</v>
      </c>
      <c r="F269">
        <v>48775.649999999994</v>
      </c>
      <c r="G269">
        <v>43535.290909090909</v>
      </c>
      <c r="H269">
        <v>27196.119999999995</v>
      </c>
      <c r="I269" s="128">
        <v>18327.819999999992</v>
      </c>
      <c r="J269">
        <v>49409.1</v>
      </c>
      <c r="K269">
        <v>45023.676923076921</v>
      </c>
      <c r="L269">
        <v>45608.399999999994</v>
      </c>
      <c r="M269">
        <v>38650.195384615377</v>
      </c>
      <c r="N269">
        <v>34628.6</v>
      </c>
      <c r="O269">
        <v>28294.099999999995</v>
      </c>
      <c r="P269" s="128">
        <v>30470.56923076923</v>
      </c>
      <c r="Q269">
        <v>53209.799999999996</v>
      </c>
      <c r="R269">
        <v>53209.799999999996</v>
      </c>
      <c r="S269">
        <v>49116.738461538458</v>
      </c>
      <c r="T269">
        <v>39907.35</v>
      </c>
      <c r="U269">
        <v>45608.399999999994</v>
      </c>
      <c r="V269">
        <v>24558.369230769229</v>
      </c>
      <c r="W269">
        <v>28294.099999999995</v>
      </c>
      <c r="X269">
        <v>28294.099999999995</v>
      </c>
      <c r="Y269">
        <v>27449.5</v>
      </c>
      <c r="Z269">
        <v>40021.046153846153</v>
      </c>
      <c r="AA269">
        <v>26182.6</v>
      </c>
      <c r="AB269" s="128">
        <v>37162.399999999994</v>
      </c>
      <c r="AC269">
        <v>48695.029090909076</v>
      </c>
      <c r="AD269">
        <v>43873.721538461534</v>
      </c>
      <c r="AE269">
        <v>25619.533333333329</v>
      </c>
      <c r="AF269">
        <v>23965.524999999998</v>
      </c>
      <c r="AG269" s="128">
        <v>45467.633333333331</v>
      </c>
      <c r="AH269">
        <v>40930.61538461539</v>
      </c>
      <c r="AI269">
        <v>16372.246153846152</v>
      </c>
      <c r="AJ269">
        <v>12279.184615384615</v>
      </c>
      <c r="AK269">
        <v>38007</v>
      </c>
      <c r="AL269" s="128">
        <v>53209.799999999996</v>
      </c>
    </row>
    <row r="270" spans="2:38">
      <c r="B270" t="s">
        <v>141</v>
      </c>
      <c r="C270">
        <v>2014</v>
      </c>
      <c r="D270" s="191">
        <v>33597.127272727281</v>
      </c>
      <c r="E270" s="191">
        <v>33597.127272727281</v>
      </c>
      <c r="F270" s="191">
        <v>0</v>
      </c>
      <c r="G270" s="191">
        <v>0</v>
      </c>
      <c r="H270" s="191">
        <v>38263.394949494956</v>
      </c>
      <c r="I270" s="191">
        <v>61594.73333333333</v>
      </c>
      <c r="J270" s="191">
        <v>75593.536363636376</v>
      </c>
      <c r="K270" s="191">
        <v>33597.127272727281</v>
      </c>
      <c r="L270" s="191">
        <v>25197.845454545452</v>
      </c>
      <c r="M270" s="191">
        <v>52795.485714285722</v>
      </c>
      <c r="N270" s="191">
        <v>42929.662626262631</v>
      </c>
      <c r="O270" s="191">
        <v>403882.23030303023</v>
      </c>
      <c r="P270" s="191">
        <v>41063.155555555553</v>
      </c>
      <c r="Q270" s="191">
        <v>67194.254545454562</v>
      </c>
      <c r="R270" s="191">
        <v>83992.818181818191</v>
      </c>
      <c r="S270" s="191">
        <v>16798.56363636364</v>
      </c>
      <c r="T270" s="191">
        <v>75593.536363636376</v>
      </c>
      <c r="U270" s="191">
        <v>41996.409090909096</v>
      </c>
      <c r="V270" s="191">
        <v>8399.2818181818202</v>
      </c>
      <c r="W270" s="191">
        <v>37330.141414141421</v>
      </c>
      <c r="X270" s="191">
        <v>25197.845454545455</v>
      </c>
      <c r="Y270" s="191">
        <v>27064.352525252525</v>
      </c>
      <c r="Z270" s="191">
        <v>70927.268686868687</v>
      </c>
      <c r="AA270" s="191">
        <v>79326.550505050502</v>
      </c>
      <c r="AB270" s="191">
        <v>60661.479797979802</v>
      </c>
      <c r="AC270" s="191">
        <v>18478.420000000002</v>
      </c>
      <c r="AD270" s="191">
        <v>77273.392727272716</v>
      </c>
      <c r="AE270" s="191">
        <v>45729.423232323228</v>
      </c>
      <c r="AF270" s="191">
        <v>40596.528787878786</v>
      </c>
      <c r="AG270" s="191">
        <v>60661.479797979795</v>
      </c>
      <c r="AH270" s="191">
        <v>41996.409090909096</v>
      </c>
      <c r="AI270" s="191">
        <v>16798.56363636364</v>
      </c>
      <c r="AJ270" s="191">
        <v>58794.972727272725</v>
      </c>
      <c r="AK270" s="191">
        <v>41996.409090909096</v>
      </c>
      <c r="AL270" s="191">
        <v>58794.972727272725</v>
      </c>
    </row>
    <row r="271" spans="2:38">
      <c r="B271" t="s">
        <v>141</v>
      </c>
      <c r="C271" s="133">
        <v>2017</v>
      </c>
      <c r="D271">
        <v>80843.087500000009</v>
      </c>
      <c r="E271">
        <v>80843.087500000009</v>
      </c>
      <c r="F271">
        <v>23098.025000000001</v>
      </c>
      <c r="G271">
        <v>40421.543750000004</v>
      </c>
      <c r="H271">
        <v>21215.963703703706</v>
      </c>
      <c r="I271" s="128">
        <v>20531.577777777777</v>
      </c>
      <c r="J271">
        <v>63519.568750000006</v>
      </c>
      <c r="K271">
        <v>51970.556250000001</v>
      </c>
      <c r="L271">
        <v>23098.025000000001</v>
      </c>
      <c r="M271">
        <v>50892.648416666671</v>
      </c>
      <c r="N271">
        <v>28230.919444444444</v>
      </c>
      <c r="O271">
        <v>15056.490370370373</v>
      </c>
      <c r="P271" s="128">
        <v>21215.963703703706</v>
      </c>
      <c r="Q271">
        <v>73913.680000000008</v>
      </c>
      <c r="R271">
        <v>69294.074999999997</v>
      </c>
      <c r="S271">
        <v>28872.53125</v>
      </c>
      <c r="T271">
        <v>36956.840000000004</v>
      </c>
      <c r="U271">
        <v>30797.366666666665</v>
      </c>
      <c r="V271">
        <v>17323.518749999999</v>
      </c>
      <c r="W271">
        <v>35288.649305555555</v>
      </c>
      <c r="X271">
        <v>20531.577777777777</v>
      </c>
      <c r="Y271">
        <v>15740.876296296296</v>
      </c>
      <c r="Z271">
        <v>36272.454074074078</v>
      </c>
      <c r="AA271">
        <v>39779.931944444448</v>
      </c>
      <c r="AB271" s="128">
        <v>27589.307638888891</v>
      </c>
      <c r="AC271">
        <v>59284.930833333325</v>
      </c>
      <c r="AD271">
        <v>63207.928730158739</v>
      </c>
      <c r="AE271">
        <v>28872.53125</v>
      </c>
      <c r="AF271">
        <v>29834.948958333334</v>
      </c>
      <c r="AG271" s="128">
        <v>42132.508564814816</v>
      </c>
      <c r="AH271">
        <v>28872.53125</v>
      </c>
      <c r="AI271">
        <v>11549.012500000001</v>
      </c>
      <c r="AJ271">
        <v>18478.420000000002</v>
      </c>
      <c r="AK271">
        <v>36956.840000000004</v>
      </c>
      <c r="AL271" s="128">
        <v>17323.518749999999</v>
      </c>
    </row>
    <row r="272" spans="2:38">
      <c r="B272" t="s">
        <v>142</v>
      </c>
      <c r="C272" s="133">
        <v>2014</v>
      </c>
      <c r="D272" s="191">
        <v>725200.4</v>
      </c>
      <c r="E272" s="191">
        <v>613631.10769230768</v>
      </c>
      <c r="F272" s="191">
        <v>543900.30000000005</v>
      </c>
      <c r="G272" s="191">
        <v>543900.30000000005</v>
      </c>
      <c r="H272" s="191">
        <v>483466.93333333323</v>
      </c>
      <c r="I272" s="191">
        <v>425911.34603174601</v>
      </c>
      <c r="J272" s="191">
        <v>669415.75384615385</v>
      </c>
      <c r="K272" s="191">
        <v>725200.4</v>
      </c>
      <c r="L272" s="191">
        <v>664767.03333333321</v>
      </c>
      <c r="M272" s="191">
        <v>624920.85750915762</v>
      </c>
      <c r="N272" s="191">
        <v>440078.8752136752</v>
      </c>
      <c r="O272" s="191">
        <v>601616.23888888885</v>
      </c>
      <c r="P272" s="191">
        <v>506489.16825396818</v>
      </c>
      <c r="Q272" s="191">
        <v>725200.4</v>
      </c>
      <c r="R272" s="191">
        <v>669415.75384615385</v>
      </c>
      <c r="S272" s="191">
        <v>664767.03333333321</v>
      </c>
      <c r="T272" s="191">
        <v>580160.31999999995</v>
      </c>
      <c r="U272" s="191">
        <v>593345.78181818186</v>
      </c>
      <c r="V272" s="191">
        <v>725200.4</v>
      </c>
      <c r="W272" s="191">
        <v>421483.99316239316</v>
      </c>
      <c r="X272" s="191">
        <v>293533.49523809529</v>
      </c>
      <c r="Y272" s="191">
        <v>334707.87692307692</v>
      </c>
      <c r="Z272" s="191">
        <v>588218.10222222225</v>
      </c>
      <c r="AA272" s="191">
        <v>295452.01481481479</v>
      </c>
      <c r="AB272" s="191">
        <v>373588.08484848484</v>
      </c>
      <c r="AC272" s="191">
        <v>517867.46512820513</v>
      </c>
      <c r="AD272" s="191">
        <v>512244.72698412696</v>
      </c>
      <c r="AE272" s="191">
        <v>408644.66984126979</v>
      </c>
      <c r="AF272" s="191">
        <v>251805.69444444444</v>
      </c>
      <c r="AG272" s="191">
        <v>516081.76613756613</v>
      </c>
      <c r="AH272" s="191">
        <v>644622.5777777778</v>
      </c>
      <c r="AI272" s="191">
        <v>543900.30000000005</v>
      </c>
      <c r="AJ272" s="191">
        <v>362600.2</v>
      </c>
      <c r="AK272" s="191">
        <v>644622.5777777778</v>
      </c>
      <c r="AL272" s="191">
        <v>652680.36</v>
      </c>
    </row>
    <row r="273" spans="2:38">
      <c r="B273" t="s">
        <v>142</v>
      </c>
      <c r="C273" s="133">
        <v>2017</v>
      </c>
      <c r="D273">
        <v>725200.4</v>
      </c>
      <c r="E273">
        <v>725200.4</v>
      </c>
      <c r="F273">
        <v>725200.4</v>
      </c>
      <c r="G273">
        <v>621600.34285714279</v>
      </c>
      <c r="H273">
        <v>601234.51965811965</v>
      </c>
      <c r="I273" s="128">
        <v>564044.75555555546</v>
      </c>
      <c r="J273">
        <v>673400.37142857141</v>
      </c>
      <c r="K273">
        <v>725200.4</v>
      </c>
      <c r="L273">
        <v>725200.4</v>
      </c>
      <c r="M273">
        <v>670212.67736263725</v>
      </c>
      <c r="N273">
        <v>541022.52063492069</v>
      </c>
      <c r="O273">
        <v>564044.75555555546</v>
      </c>
      <c r="P273" s="128">
        <v>494978.05079365079</v>
      </c>
      <c r="Q273">
        <v>725200.4</v>
      </c>
      <c r="R273">
        <v>725200.4</v>
      </c>
      <c r="S273">
        <v>725200.4</v>
      </c>
      <c r="T273">
        <v>613631.10769230768</v>
      </c>
      <c r="U273">
        <v>725200.4</v>
      </c>
      <c r="V273">
        <v>664767.03333333321</v>
      </c>
      <c r="W273">
        <v>541022.52063492069</v>
      </c>
      <c r="X273">
        <v>420155.78730158729</v>
      </c>
      <c r="Y273">
        <v>454689.13968253974</v>
      </c>
      <c r="Z273">
        <v>610089.22539682535</v>
      </c>
      <c r="AA273">
        <v>500733.60952380951</v>
      </c>
      <c r="AB273" s="128">
        <v>575555.8730158729</v>
      </c>
      <c r="AC273">
        <v>689870.12410256406</v>
      </c>
      <c r="AD273">
        <v>545007.13821733813</v>
      </c>
      <c r="AE273">
        <v>379866.87619047618</v>
      </c>
      <c r="AF273">
        <v>394255.77301587304</v>
      </c>
      <c r="AG273" s="128">
        <v>625437.38201058202</v>
      </c>
      <c r="AH273">
        <v>725200.4</v>
      </c>
      <c r="AI273">
        <v>593345.78181818186</v>
      </c>
      <c r="AJ273">
        <v>435120.24</v>
      </c>
      <c r="AK273">
        <v>725200.4</v>
      </c>
      <c r="AL273" s="128">
        <v>725200.4</v>
      </c>
    </row>
    <row r="274" spans="2:38">
      <c r="B274" t="s">
        <v>143</v>
      </c>
      <c r="C274">
        <v>2014</v>
      </c>
      <c r="D274" s="191">
        <v>338927.32500000001</v>
      </c>
      <c r="E274" s="191">
        <v>338927.32500000001</v>
      </c>
      <c r="F274" s="191">
        <v>188292.95833333334</v>
      </c>
      <c r="G274" s="191">
        <v>188292.95833333334</v>
      </c>
      <c r="H274" s="191">
        <v>100422.91111111111</v>
      </c>
      <c r="I274" s="191">
        <v>163187.23055555555</v>
      </c>
      <c r="J274" s="191">
        <v>164328.40000000002</v>
      </c>
      <c r="K274" s="191">
        <v>123246.29999999999</v>
      </c>
      <c r="L274" s="191">
        <v>112975.77499999999</v>
      </c>
      <c r="M274" s="191">
        <v>193672.7571428571</v>
      </c>
      <c r="N274" s="191">
        <v>117160.06296296297</v>
      </c>
      <c r="O274" s="191">
        <v>285382.06203703699</v>
      </c>
      <c r="P274" s="191">
        <v>121344.3509259259</v>
      </c>
      <c r="Q274" s="191">
        <v>150634.36666666664</v>
      </c>
      <c r="R274" s="191">
        <v>164328.40000000002</v>
      </c>
      <c r="S274" s="191">
        <v>75317.18333333332</v>
      </c>
      <c r="T274" s="191">
        <v>112975.77499999999</v>
      </c>
      <c r="U274" s="191">
        <v>75317.18333333332</v>
      </c>
      <c r="V274" s="191">
        <v>0</v>
      </c>
      <c r="W274" s="191">
        <v>217582.97407407407</v>
      </c>
      <c r="X274" s="191">
        <v>92054.335185185177</v>
      </c>
      <c r="Y274" s="191">
        <v>50211.455555555556</v>
      </c>
      <c r="Z274" s="191">
        <v>351480.18888888886</v>
      </c>
      <c r="AA274" s="191">
        <v>188292.95833333331</v>
      </c>
      <c r="AB274" s="191">
        <v>150634.36666666664</v>
      </c>
      <c r="AC274" s="191">
        <v>226636.25166666668</v>
      </c>
      <c r="AD274" s="191">
        <v>206095.20166666669</v>
      </c>
      <c r="AE274" s="191">
        <v>138081.50277777776</v>
      </c>
      <c r="AF274" s="191">
        <v>131805.07083333333</v>
      </c>
      <c r="AG274" s="191">
        <v>292900.15740740736</v>
      </c>
      <c r="AH274" s="191">
        <v>37658.59166666666</v>
      </c>
      <c r="AI274" s="191">
        <v>37658.59166666666</v>
      </c>
      <c r="AJ274" s="191">
        <v>0</v>
      </c>
      <c r="AK274" s="191">
        <v>0</v>
      </c>
      <c r="AL274" s="191">
        <v>0</v>
      </c>
    </row>
    <row r="275" spans="2:38">
      <c r="B275" t="s">
        <v>143</v>
      </c>
      <c r="C275" s="133">
        <v>2017</v>
      </c>
      <c r="D275">
        <v>338927.32500000001</v>
      </c>
      <c r="E275">
        <v>338927.32500000001</v>
      </c>
      <c r="F275">
        <v>263610.14166666666</v>
      </c>
      <c r="G275">
        <v>338927.32500000001</v>
      </c>
      <c r="H275">
        <v>188292.95833333331</v>
      </c>
      <c r="I275" s="128">
        <v>263610.14166666666</v>
      </c>
      <c r="J275">
        <v>112975.77499999999</v>
      </c>
      <c r="K275">
        <v>75317.18333333332</v>
      </c>
      <c r="L275">
        <v>225951.55</v>
      </c>
      <c r="M275">
        <v>301268.73333333328</v>
      </c>
      <c r="N275">
        <v>188292.95833333331</v>
      </c>
      <c r="O275">
        <v>213398.68611111111</v>
      </c>
      <c r="P275" s="128">
        <v>179924.38240740739</v>
      </c>
      <c r="Q275">
        <v>361522.48</v>
      </c>
      <c r="R275">
        <v>287574.69999999995</v>
      </c>
      <c r="S275">
        <v>150634.36666666664</v>
      </c>
      <c r="T275">
        <v>225951.55</v>
      </c>
      <c r="U275">
        <v>225951.55</v>
      </c>
      <c r="V275">
        <v>301268.73333333328</v>
      </c>
      <c r="W275">
        <v>271978.71759259258</v>
      </c>
      <c r="X275">
        <v>141505.01111111112</v>
      </c>
      <c r="Y275">
        <v>129712.92685185187</v>
      </c>
      <c r="Z275">
        <v>297084.44537037041</v>
      </c>
      <c r="AA275">
        <v>184108.67037037035</v>
      </c>
      <c r="AB275" s="128">
        <v>146450.07870370368</v>
      </c>
      <c r="AC275">
        <v>369054.19833333336</v>
      </c>
      <c r="AD275">
        <v>251057.27777777778</v>
      </c>
      <c r="AE275">
        <v>184108.67037037035</v>
      </c>
      <c r="AF275">
        <v>164423.49745370369</v>
      </c>
      <c r="AG275" s="128">
        <v>318005.88518518518</v>
      </c>
      <c r="AH275">
        <v>263610.14166666666</v>
      </c>
      <c r="AI275">
        <v>0</v>
      </c>
      <c r="AJ275">
        <v>75317.18333333332</v>
      </c>
      <c r="AK275">
        <v>112975.77499999999</v>
      </c>
      <c r="AL275" s="128">
        <v>112975.77499999999</v>
      </c>
    </row>
    <row r="276" spans="2:38">
      <c r="B276" t="s">
        <v>145</v>
      </c>
      <c r="C276" s="133">
        <v>2014</v>
      </c>
      <c r="D276" s="191">
        <v>45348.1</v>
      </c>
      <c r="E276" s="191">
        <v>35270.744444444448</v>
      </c>
      <c r="F276" s="191">
        <v>45348.1</v>
      </c>
      <c r="G276" s="191">
        <v>36278.479999999996</v>
      </c>
      <c r="H276" s="191">
        <v>18715.088888888891</v>
      </c>
      <c r="I276" s="191">
        <v>17275.466666666667</v>
      </c>
      <c r="J276" s="191">
        <v>17005.537499999999</v>
      </c>
      <c r="K276" s="191">
        <v>20154.711111111112</v>
      </c>
      <c r="L276" s="191">
        <v>31743.67</v>
      </c>
      <c r="M276" s="191">
        <v>32332.606363636358</v>
      </c>
      <c r="N276" s="191">
        <v>22506.094074074073</v>
      </c>
      <c r="O276" s="191">
        <v>370225.37777777779</v>
      </c>
      <c r="P276" s="191">
        <v>17829.167521367519</v>
      </c>
      <c r="Q276" s="191">
        <v>34011.074999999997</v>
      </c>
      <c r="R276" s="191">
        <v>45348.1</v>
      </c>
      <c r="S276" s="191">
        <v>45348.1</v>
      </c>
      <c r="T276" s="191">
        <v>22674.05</v>
      </c>
      <c r="U276" s="191">
        <v>36278.479999999996</v>
      </c>
      <c r="V276" s="191">
        <v>28342.5625</v>
      </c>
      <c r="W276" s="191">
        <v>29152.349999999995</v>
      </c>
      <c r="X276" s="191">
        <v>20490.622962962963</v>
      </c>
      <c r="Y276" s="191">
        <v>23393.861111111113</v>
      </c>
      <c r="Z276" s="191">
        <v>10077.355555555556</v>
      </c>
      <c r="AA276" s="191">
        <v>27352.822222222221</v>
      </c>
      <c r="AB276" s="191">
        <v>24185.653333333332</v>
      </c>
      <c r="AC276" s="191">
        <v>30771.925000000003</v>
      </c>
      <c r="AD276" s="191">
        <v>36785.40152188552</v>
      </c>
      <c r="AE276" s="191">
        <v>18475.151851851853</v>
      </c>
      <c r="AF276" s="191">
        <v>17971.284074074072</v>
      </c>
      <c r="AG276" s="191">
        <v>31127.83160493827</v>
      </c>
      <c r="AH276" s="191">
        <v>17005.537499999999</v>
      </c>
      <c r="AI276" s="191">
        <v>17005.537499999999</v>
      </c>
      <c r="AJ276" s="191">
        <v>12956.599999999999</v>
      </c>
      <c r="AK276" s="191">
        <v>17005.537499999999</v>
      </c>
      <c r="AL276" s="191">
        <v>25193.388888888891</v>
      </c>
    </row>
    <row r="277" spans="2:38">
      <c r="B277" t="s">
        <v>145</v>
      </c>
      <c r="C277" s="133">
        <v>2017</v>
      </c>
      <c r="D277">
        <v>35630.65</v>
      </c>
      <c r="E277">
        <v>42108.950000000004</v>
      </c>
      <c r="F277">
        <v>42108.950000000004</v>
      </c>
      <c r="G277">
        <v>38869.799999999996</v>
      </c>
      <c r="H277">
        <v>36710.366666666669</v>
      </c>
      <c r="I277" s="128">
        <v>18715.088888888891</v>
      </c>
      <c r="J277">
        <v>22674.05</v>
      </c>
      <c r="K277">
        <v>45348.1</v>
      </c>
      <c r="L277">
        <v>42108.950000000004</v>
      </c>
      <c r="M277">
        <v>34982.82</v>
      </c>
      <c r="N277">
        <v>33111.311111111107</v>
      </c>
      <c r="O277">
        <v>29872.161111111112</v>
      </c>
      <c r="P277" s="128">
        <v>32751.405555555553</v>
      </c>
      <c r="Q277">
        <v>38869.799999999996</v>
      </c>
      <c r="R277">
        <v>42108.950000000004</v>
      </c>
      <c r="S277">
        <v>42108.950000000004</v>
      </c>
      <c r="T277">
        <v>19434.899999999998</v>
      </c>
      <c r="U277">
        <v>42108.950000000004</v>
      </c>
      <c r="V277">
        <v>38869.799999999996</v>
      </c>
      <c r="W277">
        <v>39229.705555555563</v>
      </c>
      <c r="X277">
        <v>28072.633333333331</v>
      </c>
      <c r="Y277">
        <v>24113.67222222222</v>
      </c>
      <c r="Z277">
        <v>20514.616666666665</v>
      </c>
      <c r="AA277">
        <v>37430.177777777782</v>
      </c>
      <c r="AB277" s="128">
        <v>38509.894444444442</v>
      </c>
      <c r="AC277">
        <v>34334.99</v>
      </c>
      <c r="AD277">
        <v>43908.477777777778</v>
      </c>
      <c r="AE277">
        <v>19434.899999999998</v>
      </c>
      <c r="AF277">
        <v>29692.208333333336</v>
      </c>
      <c r="AG277" s="128">
        <v>41869.012962962966</v>
      </c>
      <c r="AH277">
        <v>25913.199999999997</v>
      </c>
      <c r="AI277">
        <v>12956.599999999999</v>
      </c>
      <c r="AJ277">
        <v>16195.75</v>
      </c>
      <c r="AK277">
        <v>35630.65</v>
      </c>
      <c r="AL277" s="128">
        <v>42108.950000000004</v>
      </c>
    </row>
    <row r="278" spans="2:38">
      <c r="B278" t="s">
        <v>146</v>
      </c>
      <c r="C278">
        <v>2014</v>
      </c>
      <c r="D278" s="191">
        <v>292104.90000000002</v>
      </c>
      <c r="E278" s="191">
        <v>162280.5</v>
      </c>
      <c r="F278" s="191">
        <v>194736.59999999998</v>
      </c>
      <c r="G278" s="191">
        <v>97368.299999999988</v>
      </c>
      <c r="H278" s="191">
        <v>194736.59999999998</v>
      </c>
      <c r="I278" s="191">
        <v>227192.69999999998</v>
      </c>
      <c r="J278" s="191">
        <v>182565.5625</v>
      </c>
      <c r="K278" s="191">
        <v>208646.35714285716</v>
      </c>
      <c r="L278" s="191">
        <v>250375.62857142856</v>
      </c>
      <c r="M278" s="191">
        <v>187930.75454081636</v>
      </c>
      <c r="N278" s="191">
        <v>142806.84</v>
      </c>
      <c r="O278" s="191">
        <v>407247.91555555561</v>
      </c>
      <c r="P278" s="191">
        <v>159034.89000000001</v>
      </c>
      <c r="Q278" s="191">
        <v>250375.62857142856</v>
      </c>
      <c r="R278" s="191">
        <v>292104.90000000002</v>
      </c>
      <c r="S278" s="191">
        <v>292104.90000000002</v>
      </c>
      <c r="T278" s="191">
        <v>208646.35714285716</v>
      </c>
      <c r="U278" s="191">
        <v>208646.35714285716</v>
      </c>
      <c r="V278" s="191">
        <v>219078.67499999999</v>
      </c>
      <c r="W278" s="191">
        <v>172017.33</v>
      </c>
      <c r="X278" s="191">
        <v>110350.74</v>
      </c>
      <c r="Y278" s="191">
        <v>94122.69</v>
      </c>
      <c r="Z278" s="191">
        <v>220701.48</v>
      </c>
      <c r="AA278" s="191">
        <v>107105.12999999999</v>
      </c>
      <c r="AB278" s="191">
        <v>149298.06</v>
      </c>
      <c r="AC278" s="191">
        <v>217548.60171428567</v>
      </c>
      <c r="AD278" s="191">
        <v>231574.27350000001</v>
      </c>
      <c r="AE278" s="191">
        <v>175262.94</v>
      </c>
      <c r="AF278" s="191">
        <v>89254.275000000009</v>
      </c>
      <c r="AG278" s="191">
        <v>238011.4</v>
      </c>
      <c r="AH278" s="191">
        <v>146052.45000000001</v>
      </c>
      <c r="AI278" s="191">
        <v>58420.979999999996</v>
      </c>
      <c r="AJ278" s="191">
        <v>41729.271428571425</v>
      </c>
      <c r="AK278" s="191">
        <v>97368.299999999988</v>
      </c>
      <c r="AL278" s="191">
        <v>243420.75000000003</v>
      </c>
    </row>
    <row r="279" spans="2:38">
      <c r="B279" t="s">
        <v>146</v>
      </c>
      <c r="C279" s="133">
        <v>2017</v>
      </c>
      <c r="D279">
        <v>219078.67499999999</v>
      </c>
      <c r="E279">
        <v>292104.90000000002</v>
      </c>
      <c r="F279">
        <v>194736.59999999998</v>
      </c>
      <c r="G279">
        <v>159329.94545454544</v>
      </c>
      <c r="H279">
        <v>171132.16363636364</v>
      </c>
      <c r="I279" s="128">
        <v>129824.4</v>
      </c>
      <c r="J279">
        <v>132774.95454545453</v>
      </c>
      <c r="K279">
        <v>292104.90000000002</v>
      </c>
      <c r="L279">
        <v>265549.90909090906</v>
      </c>
      <c r="M279">
        <v>173935.19045454546</v>
      </c>
      <c r="N279">
        <v>124415.04999999999</v>
      </c>
      <c r="O279">
        <v>143347.77499999999</v>
      </c>
      <c r="P279" s="128">
        <v>127119.72500000001</v>
      </c>
      <c r="Q279">
        <v>267762.82499999995</v>
      </c>
      <c r="R279">
        <v>243420.75000000003</v>
      </c>
      <c r="S279">
        <v>267762.82499999995</v>
      </c>
      <c r="T279">
        <v>194736.59999999998</v>
      </c>
      <c r="U279">
        <v>194736.59999999998</v>
      </c>
      <c r="V279">
        <v>116841.95999999999</v>
      </c>
      <c r="W279">
        <v>156871.14999999997</v>
      </c>
      <c r="X279">
        <v>108186.99999999999</v>
      </c>
      <c r="Y279">
        <v>110891.675</v>
      </c>
      <c r="Z279">
        <v>194736.59999999998</v>
      </c>
      <c r="AA279">
        <v>68969.212499999994</v>
      </c>
      <c r="AB279" s="128">
        <v>127119.72500000001</v>
      </c>
      <c r="AC279">
        <v>155789.28</v>
      </c>
      <c r="AD279">
        <v>240765.25090909092</v>
      </c>
      <c r="AE279">
        <v>102777.65000000001</v>
      </c>
      <c r="AF279">
        <v>68846.272727272721</v>
      </c>
      <c r="AG279" s="128">
        <v>209161.53333333335</v>
      </c>
      <c r="AH279">
        <v>132774.95454545453</v>
      </c>
      <c r="AI279">
        <v>58420.979999999996</v>
      </c>
      <c r="AJ279">
        <v>87631.47</v>
      </c>
      <c r="AK279">
        <v>116841.95999999999</v>
      </c>
      <c r="AL279" s="128">
        <v>146052.45000000001</v>
      </c>
    </row>
    <row r="280" spans="2:38">
      <c r="B280" t="s">
        <v>147</v>
      </c>
      <c r="C280" s="133">
        <v>2014</v>
      </c>
      <c r="D280" s="191">
        <v>204892.16</v>
      </c>
      <c r="E280" s="191">
        <v>256115.20000000001</v>
      </c>
      <c r="F280" s="191">
        <v>186265.60000000001</v>
      </c>
      <c r="G280" s="191">
        <v>137908.18461538461</v>
      </c>
      <c r="H280" s="191">
        <v>188852.62222222224</v>
      </c>
      <c r="I280" s="191">
        <v>156514.84444444443</v>
      </c>
      <c r="J280" s="191">
        <v>73175.771428571432</v>
      </c>
      <c r="K280" s="191">
        <v>142286.22222222222</v>
      </c>
      <c r="L280" s="191">
        <v>256115.20000000001</v>
      </c>
      <c r="M280" s="191">
        <v>197408.27428571429</v>
      </c>
      <c r="N280" s="191">
        <v>162982.40000000002</v>
      </c>
      <c r="O280" s="191">
        <v>588994.91919191915</v>
      </c>
      <c r="P280" s="191">
        <v>155221.33333333331</v>
      </c>
      <c r="Q280" s="191">
        <v>142286.22222222222</v>
      </c>
      <c r="R280" s="191">
        <v>182939.42857142858</v>
      </c>
      <c r="S280" s="191">
        <v>232832</v>
      </c>
      <c r="T280" s="191">
        <v>56914.488888888889</v>
      </c>
      <c r="U280" s="191">
        <v>128057.60000000001</v>
      </c>
      <c r="V280" s="191">
        <v>102446.08</v>
      </c>
      <c r="W280" s="191">
        <v>175121.50427350428</v>
      </c>
      <c r="X280" s="191">
        <v>135171.91111111111</v>
      </c>
      <c r="Y280" s="191">
        <v>142286.22222222222</v>
      </c>
      <c r="Z280" s="191">
        <v>240792.06837606838</v>
      </c>
      <c r="AA280" s="191">
        <v>218901.88034188034</v>
      </c>
      <c r="AB280" s="191">
        <v>90545.777777777766</v>
      </c>
      <c r="AC280" s="191">
        <v>169727.13650793649</v>
      </c>
      <c r="AD280" s="191">
        <v>157601.39377777779</v>
      </c>
      <c r="AE280" s="191">
        <v>147460.26666666666</v>
      </c>
      <c r="AF280" s="191">
        <v>116656.46039886038</v>
      </c>
      <c r="AG280" s="191">
        <v>189714.96296296298</v>
      </c>
      <c r="AH280" s="191">
        <v>170743.46666666665</v>
      </c>
      <c r="AI280" s="191">
        <v>42685.866666666661</v>
      </c>
      <c r="AJ280" s="191">
        <v>128057.60000000001</v>
      </c>
      <c r="AK280" s="191">
        <v>64028.800000000003</v>
      </c>
      <c r="AL280" s="191">
        <v>113828.97777777778</v>
      </c>
    </row>
    <row r="281" spans="2:38">
      <c r="B281" t="s">
        <v>147</v>
      </c>
      <c r="C281" s="133">
        <v>2017</v>
      </c>
      <c r="D281">
        <v>85371.733333333323</v>
      </c>
      <c r="E281">
        <v>232832</v>
      </c>
      <c r="F281">
        <v>186265.60000000001</v>
      </c>
      <c r="G281">
        <v>116416</v>
      </c>
      <c r="H281">
        <v>66400.237037037048</v>
      </c>
      <c r="I281" s="128">
        <v>130429.03703703704</v>
      </c>
      <c r="J281">
        <v>69849.599999999991</v>
      </c>
      <c r="K281">
        <v>128057.60000000001</v>
      </c>
      <c r="L281">
        <v>170743.46666666665</v>
      </c>
      <c r="M281">
        <v>166474.88</v>
      </c>
      <c r="N281">
        <v>156514.84444444443</v>
      </c>
      <c r="O281">
        <v>158886.28148148148</v>
      </c>
      <c r="P281" s="128">
        <v>151771.97037037034</v>
      </c>
      <c r="Q281">
        <v>256115.20000000001</v>
      </c>
      <c r="R281">
        <v>192086.39999999999</v>
      </c>
      <c r="S281">
        <v>213429.33333333337</v>
      </c>
      <c r="T281">
        <v>42685.866666666661</v>
      </c>
      <c r="U281">
        <v>170743.46666666665</v>
      </c>
      <c r="V281">
        <v>149400.53333333335</v>
      </c>
      <c r="W281">
        <v>158886.28148148148</v>
      </c>
      <c r="X281">
        <v>149400.53333333333</v>
      </c>
      <c r="Y281">
        <v>113828.97777777778</v>
      </c>
      <c r="Z281">
        <v>225286.51851851848</v>
      </c>
      <c r="AA281">
        <v>220543.64444444445</v>
      </c>
      <c r="AB281" s="128">
        <v>187343.5259259259</v>
      </c>
      <c r="AC281">
        <v>217697.92000000001</v>
      </c>
      <c r="AD281">
        <v>205926.96888888889</v>
      </c>
      <c r="AE281">
        <v>82526.008888888886</v>
      </c>
      <c r="AF281">
        <v>151179.11111111109</v>
      </c>
      <c r="AG281" s="128">
        <v>221334.12345679011</v>
      </c>
      <c r="AH281">
        <v>192086.39999999999</v>
      </c>
      <c r="AI281">
        <v>85371.733333333323</v>
      </c>
      <c r="AJ281">
        <v>116416</v>
      </c>
      <c r="AK281">
        <v>106714.66666666669</v>
      </c>
      <c r="AL281" s="128">
        <v>192086.39999999999</v>
      </c>
    </row>
    <row r="282" spans="2:38">
      <c r="B282" t="s">
        <v>148</v>
      </c>
      <c r="C282">
        <v>2014</v>
      </c>
      <c r="D282" s="191">
        <v>34519359.5</v>
      </c>
      <c r="E282" s="191">
        <v>24163551.649999999</v>
      </c>
      <c r="F282" s="191">
        <v>24163551.649999999</v>
      </c>
      <c r="G282" s="191">
        <v>13807743.799999999</v>
      </c>
      <c r="H282" s="191">
        <v>26848390.722222216</v>
      </c>
      <c r="I282" s="191">
        <v>18793873.505555555</v>
      </c>
      <c r="J282" s="191">
        <v>11506453.166666664</v>
      </c>
      <c r="K282" s="191">
        <v>17259679.75</v>
      </c>
      <c r="L282" s="191">
        <v>20711615.699999999</v>
      </c>
      <c r="M282" s="191">
        <v>22699805.566893421</v>
      </c>
      <c r="N282" s="191">
        <v>18325092.08024691</v>
      </c>
      <c r="O282" s="191">
        <v>481292.99111111113</v>
      </c>
      <c r="P282" s="191">
        <v>17259679.75</v>
      </c>
      <c r="Q282" s="191">
        <v>19177421.944444444</v>
      </c>
      <c r="R282" s="191">
        <v>15341937.555555554</v>
      </c>
      <c r="S282" s="191"/>
      <c r="T282" s="191">
        <v>8629839.875</v>
      </c>
      <c r="U282" s="191">
        <v>15341937.555555554</v>
      </c>
      <c r="V282" s="191">
        <v>8629839.875</v>
      </c>
      <c r="W282" s="191">
        <v>18026776.627777778</v>
      </c>
      <c r="X282" s="191">
        <v>17643228.188888885</v>
      </c>
      <c r="Y282" s="191">
        <v>17259679.75</v>
      </c>
      <c r="Z282" s="191">
        <v>29040096.087301586</v>
      </c>
      <c r="AA282" s="191">
        <v>23439071.265432093</v>
      </c>
      <c r="AB282" s="191">
        <v>1278494.7962962959</v>
      </c>
      <c r="AC282" s="191">
        <v>28437377.111904759</v>
      </c>
      <c r="AD282" s="191">
        <v>21632131.953333329</v>
      </c>
      <c r="AE282" s="191">
        <v>19177421.944444444</v>
      </c>
      <c r="AF282" s="191">
        <v>17845656.531635799</v>
      </c>
      <c r="AG282" s="191">
        <v>18410325.066666666</v>
      </c>
      <c r="AH282" s="191">
        <v>13807743.799999999</v>
      </c>
      <c r="AI282" s="191"/>
      <c r="AJ282" s="191">
        <v>19177421.944444444</v>
      </c>
      <c r="AK282" s="191">
        <v>9862674.1428571418</v>
      </c>
      <c r="AL282" s="191">
        <v>21574599.6875</v>
      </c>
    </row>
    <row r="283" spans="2:38">
      <c r="B283" t="s">
        <v>148</v>
      </c>
      <c r="C283" s="133">
        <v>2017</v>
      </c>
      <c r="D283">
        <v>31642746.208333328</v>
      </c>
      <c r="E283">
        <v>25889519.624999996</v>
      </c>
      <c r="F283">
        <v>25104988.727272727</v>
      </c>
      <c r="G283">
        <v>28243112.31818182</v>
      </c>
      <c r="H283">
        <v>28766132.916666664</v>
      </c>
      <c r="I283" s="128">
        <v>27894431.919191919</v>
      </c>
      <c r="J283">
        <v>17259679.75</v>
      </c>
      <c r="K283">
        <v>31642746.208333328</v>
      </c>
      <c r="L283">
        <v>20136293.041666664</v>
      </c>
      <c r="M283">
        <v>18044210.64772727</v>
      </c>
      <c r="N283">
        <v>18218550.84722222</v>
      </c>
      <c r="O283">
        <v>21095164.138888884</v>
      </c>
      <c r="P283" s="128">
        <v>17898927.148148149</v>
      </c>
      <c r="Q283">
        <v>34519359.5</v>
      </c>
      <c r="R283">
        <v>28243112.31818182</v>
      </c>
      <c r="S283">
        <v>31381235.909090906</v>
      </c>
      <c r="T283">
        <v>12552494.363636363</v>
      </c>
      <c r="U283">
        <v>31381235.909090906</v>
      </c>
      <c r="V283">
        <v>15690617.954545453</v>
      </c>
      <c r="W283">
        <v>19816669.342592593</v>
      </c>
      <c r="X283">
        <v>21734411.537037034</v>
      </c>
      <c r="Y283">
        <v>17259679.75</v>
      </c>
      <c r="Z283">
        <v>26848390.722222216</v>
      </c>
      <c r="AA283">
        <v>23012906.333333328</v>
      </c>
      <c r="AB283" s="128">
        <v>3356048.8402777771</v>
      </c>
      <c r="AC283">
        <v>17259679.75</v>
      </c>
      <c r="AD283">
        <v>24086841.962222219</v>
      </c>
      <c r="AE283">
        <v>19874782.742424238</v>
      </c>
      <c r="AF283">
        <v>20888135.151988637</v>
      </c>
      <c r="AG283" s="128">
        <v>24640081.528619524</v>
      </c>
      <c r="AH283">
        <v>31381235.909090906</v>
      </c>
      <c r="AI283">
        <v>10355807.85</v>
      </c>
      <c r="AJ283">
        <v>13807743.799999999</v>
      </c>
      <c r="AK283">
        <v>17259679.75</v>
      </c>
      <c r="AL283" s="128">
        <v>20711615.699999999</v>
      </c>
    </row>
    <row r="284" spans="2:38">
      <c r="B284" t="s">
        <v>150</v>
      </c>
      <c r="C284" s="133">
        <v>2014</v>
      </c>
      <c r="D284" s="191">
        <v>838082.22222222213</v>
      </c>
      <c r="E284" s="191">
        <v>733321.9444444445</v>
      </c>
      <c r="F284" s="191">
        <v>707131.875</v>
      </c>
      <c r="G284" s="191">
        <v>209520.55555555553</v>
      </c>
      <c r="H284" s="191">
        <v>146664.38888888885</v>
      </c>
      <c r="I284" s="191">
        <v>366660.97222222219</v>
      </c>
      <c r="J284" s="191">
        <v>0</v>
      </c>
      <c r="K284" s="191">
        <v>314280.83333333326</v>
      </c>
      <c r="L284" s="191">
        <v>523801.38888888888</v>
      </c>
      <c r="M284" s="191">
        <v>149657.53968253965</v>
      </c>
      <c r="N284" s="191">
        <v>544753.44444444438</v>
      </c>
      <c r="O284" s="191">
        <v>453526.08777777781</v>
      </c>
      <c r="P284" s="191">
        <v>513325.36111111112</v>
      </c>
      <c r="Q284" s="191">
        <v>269383.57142857136</v>
      </c>
      <c r="R284" s="191">
        <v>673458.92857142852</v>
      </c>
      <c r="S284" s="191">
        <v>942842.49999999988</v>
      </c>
      <c r="T284" s="191">
        <v>104760.27777777777</v>
      </c>
      <c r="U284" s="191">
        <v>0</v>
      </c>
      <c r="V284" s="191">
        <v>134691.78571428568</v>
      </c>
      <c r="W284" s="191">
        <v>586657.55555555539</v>
      </c>
      <c r="X284" s="191">
        <v>450469.19444444432</v>
      </c>
      <c r="Y284" s="191">
        <v>471421.24999999994</v>
      </c>
      <c r="Z284" s="191">
        <v>849722.25308641966</v>
      </c>
      <c r="AA284" s="191">
        <v>712369.88888888888</v>
      </c>
      <c r="AB284" s="191">
        <v>167616.44444444444</v>
      </c>
      <c r="AC284" s="191">
        <v>62856.166666666657</v>
      </c>
      <c r="AD284" s="191">
        <v>645664.19772927684</v>
      </c>
      <c r="AE284" s="191">
        <v>125712.33333333334</v>
      </c>
      <c r="AF284" s="191">
        <v>295947.78472222219</v>
      </c>
      <c r="AG284" s="191">
        <v>680941.80555555539</v>
      </c>
      <c r="AH284" s="191">
        <v>353565.9375</v>
      </c>
      <c r="AI284" s="191">
        <v>404075.3571428571</v>
      </c>
      <c r="AJ284" s="191">
        <v>104760.27777777777</v>
      </c>
      <c r="AK284" s="191">
        <v>117855.31249999999</v>
      </c>
      <c r="AL284" s="191">
        <v>314280.83333333326</v>
      </c>
    </row>
    <row r="285" spans="2:38">
      <c r="B285" t="s">
        <v>150</v>
      </c>
      <c r="C285" s="133">
        <v>2017</v>
      </c>
      <c r="D285">
        <v>942842.49999999988</v>
      </c>
      <c r="E285">
        <v>857129.54545454541</v>
      </c>
      <c r="F285">
        <v>754274</v>
      </c>
      <c r="G285">
        <v>848558.24999999988</v>
      </c>
      <c r="H285">
        <v>607609.61111111101</v>
      </c>
      <c r="I285" s="128">
        <v>670465.77777777775</v>
      </c>
      <c r="J285">
        <v>85712.954545454544</v>
      </c>
      <c r="K285">
        <v>685703.63636363635</v>
      </c>
      <c r="L285">
        <v>659989.75</v>
      </c>
      <c r="M285">
        <v>415993.53939393937</v>
      </c>
      <c r="N285">
        <v>408565.08333333331</v>
      </c>
      <c r="O285">
        <v>408565.08333333331</v>
      </c>
      <c r="P285" s="128">
        <v>488881.29629629629</v>
      </c>
      <c r="Q285">
        <v>659989.75</v>
      </c>
      <c r="R285">
        <v>754274</v>
      </c>
      <c r="S285">
        <v>659989.75</v>
      </c>
      <c r="T285">
        <v>659989.75</v>
      </c>
      <c r="U285">
        <v>404075.3571428571</v>
      </c>
      <c r="V285">
        <v>235710.62499999997</v>
      </c>
      <c r="W285">
        <v>523801.38888888888</v>
      </c>
      <c r="X285">
        <v>453961.20370370365</v>
      </c>
      <c r="Y285">
        <v>492373.3055555555</v>
      </c>
      <c r="Z285">
        <v>512161.35802469129</v>
      </c>
      <c r="AA285">
        <v>657132.65151515137</v>
      </c>
      <c r="AB285" s="128">
        <v>442321.17283950618</v>
      </c>
      <c r="AC285">
        <v>495230.40404040396</v>
      </c>
      <c r="AD285">
        <v>761236.85482603812</v>
      </c>
      <c r="AE285">
        <v>462691.22685185185</v>
      </c>
      <c r="AF285">
        <v>416633.74109147018</v>
      </c>
      <c r="AG285" s="128">
        <v>622741.65123456786</v>
      </c>
      <c r="AH285">
        <v>282852.75</v>
      </c>
      <c r="AI285">
        <v>685703.63636363635</v>
      </c>
      <c r="AJ285">
        <v>628561.66666666651</v>
      </c>
      <c r="AK285">
        <v>471421.24999999994</v>
      </c>
      <c r="AL285" s="128">
        <v>599990.68181818177</v>
      </c>
    </row>
    <row r="286" spans="2:38">
      <c r="B286" t="s">
        <v>151</v>
      </c>
      <c r="C286">
        <v>2014</v>
      </c>
      <c r="D286" s="191">
        <v>78282.8</v>
      </c>
      <c r="E286" s="191">
        <v>78282.8</v>
      </c>
      <c r="F286" s="191">
        <v>46969.68</v>
      </c>
      <c r="G286" s="191">
        <v>31313.119999999999</v>
      </c>
      <c r="H286" s="191">
        <v>55916.285714285717</v>
      </c>
      <c r="I286" s="191">
        <v>63993.082539682538</v>
      </c>
      <c r="J286" s="191">
        <v>22366.514285714282</v>
      </c>
      <c r="K286" s="191">
        <v>58712.1</v>
      </c>
      <c r="L286" s="191">
        <v>54797.96</v>
      </c>
      <c r="M286" s="191">
        <v>55323.234199134196</v>
      </c>
      <c r="N286" s="191">
        <v>58514.416161616165</v>
      </c>
      <c r="O286" s="191">
        <v>624755.32499999995</v>
      </c>
      <c r="P286" s="191">
        <v>56932.945454545457</v>
      </c>
      <c r="Q286" s="191">
        <v>67099.542857142849</v>
      </c>
      <c r="R286" s="191">
        <v>48926.75</v>
      </c>
      <c r="S286" s="191">
        <v>67099.542857142849</v>
      </c>
      <c r="T286" s="191">
        <v>15656.56</v>
      </c>
      <c r="U286" s="191">
        <v>39141.4</v>
      </c>
      <c r="V286" s="191">
        <v>19570.7</v>
      </c>
      <c r="W286" s="191">
        <v>52188.533333333326</v>
      </c>
      <c r="X286" s="191">
        <v>50607.062626262625</v>
      </c>
      <c r="Y286" s="191">
        <v>47839.488888888882</v>
      </c>
      <c r="Z286" s="191">
        <v>70375.446464646477</v>
      </c>
      <c r="AA286" s="191">
        <v>49816.327272727271</v>
      </c>
      <c r="AB286" s="191">
        <v>32182.928888888891</v>
      </c>
      <c r="AC286" s="191">
        <v>63887.462888888891</v>
      </c>
      <c r="AD286" s="191">
        <v>49981.618960792301</v>
      </c>
      <c r="AE286" s="191">
        <v>44159.528205128197</v>
      </c>
      <c r="AF286" s="191">
        <v>35606.660905205907</v>
      </c>
      <c r="AG286" s="191">
        <v>65141.145309998639</v>
      </c>
      <c r="AH286" s="191">
        <v>46969.68</v>
      </c>
      <c r="AI286" s="191">
        <v>52188.533333333326</v>
      </c>
      <c r="AJ286" s="191">
        <v>39141.4</v>
      </c>
      <c r="AK286" s="191">
        <v>34792.35555555555</v>
      </c>
      <c r="AL286" s="191">
        <v>22366.514285714282</v>
      </c>
    </row>
    <row r="287" spans="2:38">
      <c r="B287" t="s">
        <v>151</v>
      </c>
      <c r="C287" s="133">
        <v>2017</v>
      </c>
      <c r="D287">
        <v>78282.8</v>
      </c>
      <c r="E287">
        <v>78282.8</v>
      </c>
      <c r="F287">
        <v>72691.171428571426</v>
      </c>
      <c r="G287">
        <v>78282.8</v>
      </c>
      <c r="H287">
        <v>64232.041025641032</v>
      </c>
      <c r="I287" s="128">
        <v>57780.161904761902</v>
      </c>
      <c r="J287">
        <v>42152.276923076919</v>
      </c>
      <c r="K287">
        <v>73063.946666666656</v>
      </c>
      <c r="L287">
        <v>72691.171428571426</v>
      </c>
      <c r="M287" t="s">
        <v>114</v>
      </c>
      <c r="N287">
        <v>51608.660740740735</v>
      </c>
      <c r="O287">
        <v>47839.488888888882</v>
      </c>
      <c r="P287" s="128">
        <v>49082.073015873015</v>
      </c>
      <c r="Q287">
        <v>78282.8</v>
      </c>
      <c r="R287">
        <v>64049.563636363644</v>
      </c>
      <c r="S287">
        <v>55916.285714285717</v>
      </c>
      <c r="T287">
        <v>35583.090909090904</v>
      </c>
      <c r="U287">
        <v>52188.533333333326</v>
      </c>
      <c r="V287">
        <v>18065.261538461538</v>
      </c>
      <c r="W287">
        <v>51028.788148148138</v>
      </c>
      <c r="X287">
        <v>45230.062222222223</v>
      </c>
      <c r="Y287">
        <v>41170.95407407407</v>
      </c>
      <c r="Z287">
        <v>58879.370940170942</v>
      </c>
      <c r="AA287">
        <v>31446.936752136746</v>
      </c>
      <c r="AB287" s="128">
        <v>22748.847863247862</v>
      </c>
      <c r="AC287" t="s">
        <v>114</v>
      </c>
      <c r="AD287">
        <v>57121.910928774931</v>
      </c>
      <c r="AE287">
        <v>22615.031111111111</v>
      </c>
      <c r="AF287">
        <v>37184.33</v>
      </c>
      <c r="AG287" s="128">
        <v>69584.711111111115</v>
      </c>
      <c r="AH287">
        <v>61507.91428571428</v>
      </c>
      <c r="AI287">
        <v>44733.028571428564</v>
      </c>
      <c r="AJ287">
        <v>34792.35555555555</v>
      </c>
      <c r="AK287">
        <v>52188.533333333326</v>
      </c>
      <c r="AL287" s="128">
        <v>67099.542857142849</v>
      </c>
    </row>
    <row r="288" spans="2:38">
      <c r="B288" t="s">
        <v>152</v>
      </c>
      <c r="C288" s="133">
        <v>2014</v>
      </c>
      <c r="D288" s="191">
        <v>254351.69999999998</v>
      </c>
      <c r="E288" s="191">
        <v>208105.93636363637</v>
      </c>
      <c r="F288" s="191">
        <v>184983.05454545454</v>
      </c>
      <c r="G288" s="191">
        <v>184983.05454545454</v>
      </c>
      <c r="H288" s="191">
        <v>109007.87142857141</v>
      </c>
      <c r="I288" s="191">
        <v>152176.23076923075</v>
      </c>
      <c r="J288" s="191">
        <v>76305.509999999995</v>
      </c>
      <c r="K288" s="191">
        <v>152611.01999999999</v>
      </c>
      <c r="L288" s="191">
        <v>208105.93636363637</v>
      </c>
      <c r="M288" s="191">
        <v>136094.67584415583</v>
      </c>
      <c r="N288" s="191">
        <v>157792.2583333333</v>
      </c>
      <c r="O288" s="191">
        <v>547625.03796296299</v>
      </c>
      <c r="P288" s="191">
        <v>157792.2583333333</v>
      </c>
      <c r="Q288" s="191">
        <v>228916.52999999997</v>
      </c>
      <c r="R288" s="191">
        <v>231228.81818181815</v>
      </c>
      <c r="S288" s="191">
        <v>254351.69999999998</v>
      </c>
      <c r="T288" s="191">
        <v>113045.19999999998</v>
      </c>
      <c r="U288" s="191">
        <v>101740.68</v>
      </c>
      <c r="V288" s="191">
        <v>184983.05454545454</v>
      </c>
      <c r="W288" s="191">
        <v>173915.69230769228</v>
      </c>
      <c r="X288" s="191">
        <v>189133.31538461539</v>
      </c>
      <c r="Y288" s="191">
        <v>156524.12307692305</v>
      </c>
      <c r="Z288" s="191">
        <v>219568.56153846154</v>
      </c>
      <c r="AA288" s="191">
        <v>209941.08571428573</v>
      </c>
      <c r="AB288" s="191">
        <v>154350.17692307691</v>
      </c>
      <c r="AC288" s="191">
        <v>77294.655500000008</v>
      </c>
      <c r="AD288" s="191">
        <v>146555.49769397269</v>
      </c>
      <c r="AE288" s="191">
        <v>169567.79999999996</v>
      </c>
      <c r="AF288" s="191">
        <v>123526.7260989011</v>
      </c>
      <c r="AG288" s="191">
        <v>208543.5489010989</v>
      </c>
      <c r="AH288" s="191">
        <v>127175.84999999999</v>
      </c>
      <c r="AI288" s="191">
        <v>109007.87142857141</v>
      </c>
      <c r="AJ288" s="191">
        <v>95381.887499999997</v>
      </c>
      <c r="AK288" s="191">
        <v>31793.962499999998</v>
      </c>
      <c r="AL288" s="191">
        <v>178046.19</v>
      </c>
    </row>
    <row r="289" spans="2:38">
      <c r="B289" t="s">
        <v>152</v>
      </c>
      <c r="C289" s="133">
        <v>2017</v>
      </c>
      <c r="D289">
        <v>238454.71874999997</v>
      </c>
      <c r="E289">
        <v>238454.71874999997</v>
      </c>
      <c r="F289">
        <v>220438.13999999998</v>
      </c>
      <c r="G289">
        <v>222557.73749999999</v>
      </c>
      <c r="H289">
        <v>175220.05999999997</v>
      </c>
      <c r="I289" s="128">
        <v>171451.88666666666</v>
      </c>
      <c r="J289">
        <v>145343.82857142854</v>
      </c>
      <c r="K289">
        <v>254351.69999999998</v>
      </c>
      <c r="L289">
        <v>220438.13999999998</v>
      </c>
      <c r="M289">
        <v>176138.55224999998</v>
      </c>
      <c r="N289">
        <v>174866.79374999998</v>
      </c>
      <c r="O289">
        <v>185464.78124999997</v>
      </c>
      <c r="P289" s="128">
        <v>175220.05999999997</v>
      </c>
      <c r="Q289">
        <v>254351.69999999998</v>
      </c>
      <c r="R289">
        <v>190763.77499999999</v>
      </c>
      <c r="S289">
        <v>237394.91999999998</v>
      </c>
      <c r="T289">
        <v>169567.79999999996</v>
      </c>
      <c r="U289">
        <v>238454.71874999997</v>
      </c>
      <c r="V289">
        <v>181679.78571428571</v>
      </c>
      <c r="W289">
        <v>169567.79999999996</v>
      </c>
      <c r="X289">
        <v>188997.44374999998</v>
      </c>
      <c r="Y289">
        <v>171334.13125000001</v>
      </c>
      <c r="Z289">
        <v>180165.78749999998</v>
      </c>
      <c r="AA289">
        <v>188997.44374999998</v>
      </c>
      <c r="AB289" s="128">
        <v>169567.79999999996</v>
      </c>
      <c r="AC289">
        <v>155529.54271153844</v>
      </c>
      <c r="AD289">
        <v>170877.34375457876</v>
      </c>
      <c r="AE289">
        <v>109007.87142857141</v>
      </c>
      <c r="AF289">
        <v>140613.55466346155</v>
      </c>
      <c r="AG289" s="128">
        <v>228367.00472222219</v>
      </c>
      <c r="AH289">
        <v>220438.13999999998</v>
      </c>
      <c r="AI289">
        <v>127175.84999999999</v>
      </c>
      <c r="AJ289">
        <v>136958.60769230768</v>
      </c>
      <c r="AK289">
        <v>220438.13999999998</v>
      </c>
      <c r="AL289" s="128">
        <v>203481.36</v>
      </c>
    </row>
    <row r="290" spans="2:38">
      <c r="B290" t="s">
        <v>153</v>
      </c>
      <c r="C290">
        <v>2014</v>
      </c>
      <c r="D290" s="191">
        <v>420487.10666666663</v>
      </c>
      <c r="E290" s="191">
        <v>240278.34666666668</v>
      </c>
      <c r="F290" s="191">
        <v>180208.76</v>
      </c>
      <c r="G290" s="191">
        <v>90104.38</v>
      </c>
      <c r="H290" s="191">
        <v>307022.33185185189</v>
      </c>
      <c r="I290" s="191">
        <v>327045.52740740741</v>
      </c>
      <c r="J290" s="191">
        <v>60069.58666666667</v>
      </c>
      <c r="K290" s="191">
        <v>96540.407142857133</v>
      </c>
      <c r="L290" s="191">
        <v>210243.55333333332</v>
      </c>
      <c r="M290" s="191">
        <v>326092.04190476192</v>
      </c>
      <c r="N290" s="191">
        <v>163522.76370370371</v>
      </c>
      <c r="O290" s="191">
        <v>265328.18740740739</v>
      </c>
      <c r="P290" s="191">
        <v>123476.3725925926</v>
      </c>
      <c r="Q290" s="191">
        <v>390452.31333333335</v>
      </c>
      <c r="R290" s="191">
        <v>270313.14</v>
      </c>
      <c r="S290" s="191">
        <v>450521.9</v>
      </c>
      <c r="T290" s="191">
        <v>160900.67857142858</v>
      </c>
      <c r="U290" s="191">
        <v>60069.58666666667</v>
      </c>
      <c r="V290" s="191">
        <v>96540.407142857133</v>
      </c>
      <c r="W290" s="191">
        <v>226929.54962962962</v>
      </c>
      <c r="X290" s="191">
        <v>113464.77481481481</v>
      </c>
      <c r="Y290" s="191">
        <v>126813.57185185184</v>
      </c>
      <c r="Z290" s="191">
        <v>276987.5385185185</v>
      </c>
      <c r="AA290" s="191">
        <v>397126.7118518519</v>
      </c>
      <c r="AB290" s="191">
        <v>90104.37999999999</v>
      </c>
      <c r="AC290" s="191">
        <v>400848.97256410256</v>
      </c>
      <c r="AD290" s="191">
        <v>353743.12148148147</v>
      </c>
      <c r="AE290" s="191">
        <v>93441.579259259262</v>
      </c>
      <c r="AF290" s="191">
        <v>134322.27018518519</v>
      </c>
      <c r="AG290" s="191">
        <v>259189.14246913581</v>
      </c>
      <c r="AH290" s="191">
        <v>210243.55333333332</v>
      </c>
      <c r="AI290" s="191">
        <v>30034.793333333335</v>
      </c>
      <c r="AJ290" s="191">
        <v>120139.17333333334</v>
      </c>
      <c r="AK290" s="191">
        <v>240278.34666666668</v>
      </c>
      <c r="AL290" s="191">
        <v>150173.96666666665</v>
      </c>
    </row>
    <row r="291" spans="2:38">
      <c r="B291" t="s">
        <v>153</v>
      </c>
      <c r="C291" s="133">
        <v>2017</v>
      </c>
      <c r="D291">
        <v>415866.36923076923</v>
      </c>
      <c r="E291">
        <v>381210.83846153843</v>
      </c>
      <c r="F291">
        <v>346555.30769230775</v>
      </c>
      <c r="G291">
        <v>225260.95</v>
      </c>
      <c r="H291">
        <v>200231.95555555556</v>
      </c>
      <c r="I291" s="128">
        <v>189803.20787037039</v>
      </c>
      <c r="J291">
        <v>242588.71538461538</v>
      </c>
      <c r="K291">
        <v>346555.30769230775</v>
      </c>
      <c r="L291">
        <v>381210.83846153843</v>
      </c>
      <c r="M291">
        <v>345400.12333333329</v>
      </c>
      <c r="N291">
        <v>231518.19861111109</v>
      </c>
      <c r="O291">
        <v>242588.71538461535</v>
      </c>
      <c r="P291" s="128">
        <v>194456.03376068379</v>
      </c>
      <c r="Q291">
        <v>450521.9</v>
      </c>
      <c r="R291">
        <v>450521.9</v>
      </c>
      <c r="S291">
        <v>415866.36923076923</v>
      </c>
      <c r="T291">
        <v>103966.59230769231</v>
      </c>
      <c r="U291">
        <v>300347.93333333329</v>
      </c>
      <c r="V291">
        <v>122869.60909090909</v>
      </c>
      <c r="W291">
        <v>269543.01709401712</v>
      </c>
      <c r="X291">
        <v>158516.96481481483</v>
      </c>
      <c r="Y291">
        <v>125144.97222222223</v>
      </c>
      <c r="Z291">
        <v>296176.43425925932</v>
      </c>
      <c r="AA291">
        <v>381210.83846153843</v>
      </c>
      <c r="AB291" s="128">
        <v>83429.981481481474</v>
      </c>
      <c r="AC291">
        <v>355219.19038461545</v>
      </c>
      <c r="AD291">
        <v>332020.98812121217</v>
      </c>
      <c r="AE291">
        <v>91772.979629629626</v>
      </c>
      <c r="AF291">
        <v>166779.74182692307</v>
      </c>
      <c r="AG291" s="128">
        <v>220019.83577872743</v>
      </c>
      <c r="AH291">
        <v>381210.83846153843</v>
      </c>
      <c r="AI291">
        <v>204782.68181818182</v>
      </c>
      <c r="AJ291">
        <v>180208.76</v>
      </c>
      <c r="AK291">
        <v>381210.83846153843</v>
      </c>
      <c r="AL291" s="128">
        <v>337891.42499999999</v>
      </c>
    </row>
    <row r="292" spans="2:38">
      <c r="B292" t="s">
        <v>154</v>
      </c>
      <c r="C292" s="133">
        <v>2014</v>
      </c>
      <c r="D292" s="191">
        <v>1286795.3999999999</v>
      </c>
      <c r="E292" s="191">
        <v>1206370.6875</v>
      </c>
      <c r="F292" s="191">
        <v>1286795.3999999999</v>
      </c>
      <c r="G292" s="191">
        <v>965096.54999999993</v>
      </c>
      <c r="H292" s="191">
        <v>893607.91666666663</v>
      </c>
      <c r="I292" s="191">
        <v>848331.78222222219</v>
      </c>
      <c r="J292" s="191">
        <v>884671.83750000002</v>
      </c>
      <c r="K292" s="191">
        <v>735311.65714285709</v>
      </c>
      <c r="L292" s="191">
        <v>1115222.68</v>
      </c>
      <c r="M292" s="191">
        <v>976585.79464285704</v>
      </c>
      <c r="N292" s="191">
        <v>527228.67083333328</v>
      </c>
      <c r="O292" s="191">
        <v>399149.23541666666</v>
      </c>
      <c r="P292" s="191">
        <v>571909.06666666665</v>
      </c>
      <c r="Q292" s="191">
        <v>943649.96</v>
      </c>
      <c r="R292" s="191">
        <v>1115222.68</v>
      </c>
      <c r="S292" s="191">
        <v>1029436.32</v>
      </c>
      <c r="T292" s="191">
        <v>857863.59999999986</v>
      </c>
      <c r="U292" s="191">
        <v>482548.27499999997</v>
      </c>
      <c r="V292" s="191">
        <v>91913.957142857136</v>
      </c>
      <c r="W292" s="191">
        <v>607653.3833333333</v>
      </c>
      <c r="X292" s="191">
        <v>473612.19583333336</v>
      </c>
      <c r="Y292" s="191">
        <v>455740.03749999998</v>
      </c>
      <c r="Z292" s="191">
        <v>813183.2041666666</v>
      </c>
      <c r="AA292" s="191">
        <v>661269.85833333328</v>
      </c>
      <c r="AB292" s="191">
        <v>598717.3041666667</v>
      </c>
      <c r="AC292" s="191">
        <v>1004772.7415000001</v>
      </c>
      <c r="AD292" s="191">
        <v>764996.46107936511</v>
      </c>
      <c r="AE292" s="191">
        <v>411059.64166666666</v>
      </c>
      <c r="AF292" s="191">
        <v>473612.19583333336</v>
      </c>
      <c r="AG292" s="191">
        <v>962117.85694444447</v>
      </c>
      <c r="AH292" s="191">
        <v>919139.57142857148</v>
      </c>
      <c r="AI292" s="191">
        <v>367655.82857142854</v>
      </c>
      <c r="AJ292" s="191">
        <v>0</v>
      </c>
      <c r="AK292" s="191">
        <v>1115222.68</v>
      </c>
      <c r="AL292" s="191">
        <v>857863.59999999986</v>
      </c>
    </row>
    <row r="293" spans="2:38">
      <c r="B293" t="s">
        <v>154</v>
      </c>
      <c r="C293" s="133">
        <v>2017</v>
      </c>
      <c r="D293">
        <v>1286795.3999999999</v>
      </c>
      <c r="E293">
        <v>1187811.1384615384</v>
      </c>
      <c r="F293">
        <v>1286795.3999999999</v>
      </c>
      <c r="G293">
        <v>1286795.3999999999</v>
      </c>
      <c r="H293">
        <v>868861.85128205107</v>
      </c>
      <c r="I293" s="128">
        <v>857863.59999999986</v>
      </c>
      <c r="J293">
        <v>1088826.8769230768</v>
      </c>
      <c r="K293">
        <v>1286795.3999999999</v>
      </c>
      <c r="L293">
        <v>1187811.1384615384</v>
      </c>
      <c r="M293">
        <v>1166364.5484615383</v>
      </c>
      <c r="N293">
        <v>802872.34358974348</v>
      </c>
      <c r="O293">
        <v>956847.86153846164</v>
      </c>
      <c r="P293" s="128">
        <v>934851.35897435888</v>
      </c>
      <c r="Q293">
        <v>1286795.3999999999</v>
      </c>
      <c r="R293">
        <v>1088826.8769230768</v>
      </c>
      <c r="S293">
        <v>1088826.8769230768</v>
      </c>
      <c r="T293">
        <v>989842.61538461549</v>
      </c>
      <c r="U293">
        <v>1286795.3999999999</v>
      </c>
      <c r="V293">
        <v>818869.79999999993</v>
      </c>
      <c r="W293">
        <v>929352.23333333316</v>
      </c>
      <c r="X293">
        <v>810204.51111111103</v>
      </c>
      <c r="Y293">
        <v>810204.51111111103</v>
      </c>
      <c r="Z293">
        <v>965096.54999999993</v>
      </c>
      <c r="AA293">
        <v>758879.33846153843</v>
      </c>
      <c r="AB293" s="128">
        <v>780875.84102564096</v>
      </c>
      <c r="AC293">
        <v>1148217.4338461538</v>
      </c>
      <c r="AD293">
        <v>951448.72</v>
      </c>
      <c r="AE293">
        <v>476590.88888888882</v>
      </c>
      <c r="AF293">
        <v>720385.45897435909</v>
      </c>
      <c r="AG293" s="128">
        <v>1099825.128205128</v>
      </c>
      <c r="AH293">
        <v>1187811.1384615384</v>
      </c>
      <c r="AI293">
        <v>857863.59999999986</v>
      </c>
      <c r="AJ293">
        <v>750630.65</v>
      </c>
      <c r="AK293">
        <v>1286795.3999999999</v>
      </c>
      <c r="AL293" s="128">
        <v>1187811.1384615384</v>
      </c>
    </row>
    <row r="294" spans="2:38">
      <c r="B294" t="s">
        <v>155</v>
      </c>
      <c r="C294">
        <v>2014</v>
      </c>
      <c r="D294" s="191">
        <v>109898.72307692307</v>
      </c>
      <c r="E294" s="191">
        <v>158742.6</v>
      </c>
      <c r="F294" s="191">
        <v>61054.846153846163</v>
      </c>
      <c r="G294" s="191">
        <v>73265.815384615387</v>
      </c>
      <c r="H294" s="191">
        <v>74331.852380952376</v>
      </c>
      <c r="I294" s="191">
        <v>50394.476190476191</v>
      </c>
      <c r="J294" s="191">
        <v>34016.271428571425</v>
      </c>
      <c r="K294" s="191">
        <v>122109.69230769233</v>
      </c>
      <c r="L294" s="191">
        <v>147403.84285714285</v>
      </c>
      <c r="M294" s="191">
        <v>72892.010204081642</v>
      </c>
      <c r="N294" s="191">
        <v>128505.9142857143</v>
      </c>
      <c r="O294" s="191">
        <v>621449.74126984132</v>
      </c>
      <c r="P294" s="191">
        <v>107088.26190476189</v>
      </c>
      <c r="Q294" s="191">
        <v>124726.32857142856</v>
      </c>
      <c r="R294" s="191">
        <v>113387.57142857142</v>
      </c>
      <c r="S294" s="191">
        <v>113387.57142857142</v>
      </c>
      <c r="T294" s="191">
        <v>11338.757142857141</v>
      </c>
      <c r="U294" s="191">
        <v>90710.057142857127</v>
      </c>
      <c r="V294" s="191">
        <v>34016.271428571425</v>
      </c>
      <c r="W294" s="191">
        <v>112127.70952380952</v>
      </c>
      <c r="X294" s="191">
        <v>79371.3</v>
      </c>
      <c r="Y294" s="191">
        <v>99529.090476190482</v>
      </c>
      <c r="Z294" s="191">
        <v>105828.39999999998</v>
      </c>
      <c r="AA294" s="191">
        <v>134805.2238095238</v>
      </c>
      <c r="AB294" s="191">
        <v>26457.099999999995</v>
      </c>
      <c r="AC294" s="191">
        <v>92977.80857142857</v>
      </c>
      <c r="AD294" s="191">
        <v>126994.07999999999</v>
      </c>
      <c r="AE294" s="191">
        <v>102048.81428571427</v>
      </c>
      <c r="AF294" s="191">
        <v>57953.647619047602</v>
      </c>
      <c r="AG294" s="191">
        <v>102468.76825396824</v>
      </c>
      <c r="AH294" s="191">
        <v>97687.75384615385</v>
      </c>
      <c r="AI294" s="191">
        <v>34016.271428571425</v>
      </c>
      <c r="AJ294" s="191">
        <v>73265.815384615387</v>
      </c>
      <c r="AK294" s="191">
        <v>102048.8142857143</v>
      </c>
      <c r="AL294" s="191">
        <v>102048.8142857143</v>
      </c>
    </row>
    <row r="295" spans="2:38">
      <c r="B295" t="s">
        <v>155</v>
      </c>
      <c r="C295" s="133">
        <v>2017</v>
      </c>
      <c r="D295">
        <v>56026.8</v>
      </c>
      <c r="E295">
        <v>97009.366666666669</v>
      </c>
      <c r="F295">
        <v>46689</v>
      </c>
      <c r="G295">
        <v>74702.399999999994</v>
      </c>
      <c r="H295">
        <v>55853.877777777787</v>
      </c>
      <c r="I295" s="128">
        <v>58793.55555555554</v>
      </c>
      <c r="J295">
        <v>79371.3</v>
      </c>
      <c r="K295">
        <v>114647.43333333332</v>
      </c>
      <c r="L295">
        <v>108613.35789473684</v>
      </c>
      <c r="M295">
        <v>100388.4489122807</v>
      </c>
      <c r="N295">
        <v>68592.481481481489</v>
      </c>
      <c r="O295">
        <v>74471.837037037039</v>
      </c>
      <c r="P295" s="128">
        <v>65652.803703703699</v>
      </c>
      <c r="Q295">
        <v>133677.97894736839</v>
      </c>
      <c r="R295">
        <v>132285.5</v>
      </c>
      <c r="S295">
        <v>116968.23157894735</v>
      </c>
      <c r="T295">
        <v>79371.3</v>
      </c>
      <c r="U295">
        <v>123466.46666666667</v>
      </c>
      <c r="V295">
        <v>39685.65</v>
      </c>
      <c r="W295">
        <v>91903.610526315781</v>
      </c>
      <c r="X295">
        <v>86333.694736842095</v>
      </c>
      <c r="Y295">
        <v>66838.989473684211</v>
      </c>
      <c r="Z295">
        <v>93760.249122807014</v>
      </c>
      <c r="AA295">
        <v>118824.87017543858</v>
      </c>
      <c r="AB295" s="128">
        <v>75739.93333333332</v>
      </c>
      <c r="AC295">
        <v>96567.0498245614</v>
      </c>
      <c r="AD295">
        <v>108169.64337301588</v>
      </c>
      <c r="AE295">
        <v>31562.856140350872</v>
      </c>
      <c r="AF295">
        <v>66439.296442495121</v>
      </c>
      <c r="AG295" s="128">
        <v>95874.75419103312</v>
      </c>
      <c r="AH295">
        <v>116968.23157894735</v>
      </c>
      <c r="AI295">
        <v>65364.599999999991</v>
      </c>
      <c r="AJ295">
        <v>46689</v>
      </c>
      <c r="AK295">
        <v>56026.8</v>
      </c>
      <c r="AL295" s="128">
        <v>133677.97894736839</v>
      </c>
    </row>
    <row r="296" spans="2:38">
      <c r="B296" t="s">
        <v>157</v>
      </c>
      <c r="C296" s="133">
        <v>2014</v>
      </c>
      <c r="D296" s="191">
        <v>38912.571428571428</v>
      </c>
      <c r="E296" s="191">
        <v>23347.542857142853</v>
      </c>
      <c r="F296" s="191">
        <v>15565.028571428569</v>
      </c>
      <c r="G296" s="191">
        <v>7782.5142857142846</v>
      </c>
      <c r="H296" s="191">
        <v>26963.660606060599</v>
      </c>
      <c r="I296" s="191">
        <v>25557.392592592591</v>
      </c>
      <c r="J296" s="191">
        <v>32686.559999999998</v>
      </c>
      <c r="K296" s="191">
        <v>27238.799999999999</v>
      </c>
      <c r="L296" s="191">
        <v>34667.563636363629</v>
      </c>
      <c r="M296" s="191">
        <v>20234.537142857142</v>
      </c>
      <c r="N296" s="191">
        <v>21460.872727272726</v>
      </c>
      <c r="O296" s="191">
        <v>319740.09898989898</v>
      </c>
      <c r="P296" s="191">
        <v>21460.872727272726</v>
      </c>
      <c r="Q296" s="191">
        <v>38134.32</v>
      </c>
      <c r="R296" s="191">
        <v>13619.4</v>
      </c>
      <c r="S296" s="191">
        <v>18159.199999999997</v>
      </c>
      <c r="T296" s="191">
        <v>24212.266666666663</v>
      </c>
      <c r="U296" s="191">
        <v>18159.199999999997</v>
      </c>
      <c r="V296" s="191">
        <v>24212.266666666663</v>
      </c>
      <c r="W296" s="191">
        <v>24762.545454545452</v>
      </c>
      <c r="X296" s="191">
        <v>26413.381818181813</v>
      </c>
      <c r="Y296" s="191">
        <v>17608.921212121211</v>
      </c>
      <c r="Z296" s="191">
        <v>24212.266666666663</v>
      </c>
      <c r="AA296" s="191">
        <v>29054.719999999994</v>
      </c>
      <c r="AB296" s="191">
        <v>23661.987878787877</v>
      </c>
      <c r="AC296" s="191">
        <v>26743.549090909084</v>
      </c>
      <c r="AD296" s="191">
        <v>36587.42518518518</v>
      </c>
      <c r="AE296" s="191">
        <v>22561.430303030305</v>
      </c>
      <c r="AF296" s="191">
        <v>13880.782424242423</v>
      </c>
      <c r="AG296" s="191">
        <v>38134.32</v>
      </c>
      <c r="AH296" s="191">
        <v>16343.279999999999</v>
      </c>
      <c r="AI296" s="191">
        <v>0</v>
      </c>
      <c r="AJ296" s="191">
        <v>5447.7599999999993</v>
      </c>
      <c r="AK296" s="191">
        <v>10895.519999999999</v>
      </c>
      <c r="AL296" s="191">
        <v>12106.133333333331</v>
      </c>
    </row>
    <row r="297" spans="2:38">
      <c r="B297" t="s">
        <v>157</v>
      </c>
      <c r="C297" s="133">
        <v>2017</v>
      </c>
      <c r="D297">
        <v>54477.599999999999</v>
      </c>
      <c r="E297">
        <v>54477.599999999999</v>
      </c>
      <c r="F297">
        <v>40858.199999999997</v>
      </c>
      <c r="G297">
        <v>54477.599999999999</v>
      </c>
      <c r="H297">
        <v>36822.82222222221</v>
      </c>
      <c r="I297" s="128">
        <v>29256.488888888882</v>
      </c>
      <c r="J297">
        <v>50845.759999999995</v>
      </c>
      <c r="K297">
        <v>50586.342857142852</v>
      </c>
      <c r="L297">
        <v>54477.599999999999</v>
      </c>
      <c r="M297">
        <v>42492.527999999998</v>
      </c>
      <c r="N297">
        <v>39143.164444444439</v>
      </c>
      <c r="O297">
        <v>37932.551111111112</v>
      </c>
      <c r="P297" s="128">
        <v>32686.559999999998</v>
      </c>
      <c r="Q297">
        <v>54477.599999999999</v>
      </c>
      <c r="R297">
        <v>54477.599999999999</v>
      </c>
      <c r="S297">
        <v>43582.079999999994</v>
      </c>
      <c r="T297">
        <v>43582.079999999994</v>
      </c>
      <c r="U297">
        <v>47213.919999999998</v>
      </c>
      <c r="V297">
        <v>41905.846153846156</v>
      </c>
      <c r="W297">
        <v>38739.626666666663</v>
      </c>
      <c r="X297">
        <v>37125.475555555553</v>
      </c>
      <c r="Y297">
        <v>29054.719999999994</v>
      </c>
      <c r="Z297">
        <v>40353.777777777774</v>
      </c>
      <c r="AA297">
        <v>31072.408888888887</v>
      </c>
      <c r="AB297" s="128">
        <v>30668.871111111104</v>
      </c>
      <c r="AC297">
        <v>45605.53371428571</v>
      </c>
      <c r="AD297">
        <v>45599.768888888881</v>
      </c>
      <c r="AE297">
        <v>17058.642424242425</v>
      </c>
      <c r="AF297">
        <v>30063.564444444437</v>
      </c>
      <c r="AG297" s="128">
        <v>47213.919999999998</v>
      </c>
      <c r="AH297">
        <v>47213.919999999998</v>
      </c>
      <c r="AI297">
        <v>11673.771428571426</v>
      </c>
      <c r="AJ297">
        <v>23347.542857142853</v>
      </c>
      <c r="AK297">
        <v>39950.239999999991</v>
      </c>
      <c r="AL297" s="128">
        <v>39950.239999999991</v>
      </c>
    </row>
    <row r="298" spans="2:38">
      <c r="B298" t="s">
        <v>158</v>
      </c>
      <c r="C298">
        <v>2014</v>
      </c>
      <c r="D298" s="191">
        <v>61174.690909090903</v>
      </c>
      <c r="E298" s="191">
        <v>91762.036363636376</v>
      </c>
      <c r="F298" s="191">
        <v>62307.555555555562</v>
      </c>
      <c r="G298" s="191">
        <v>56076.800000000003</v>
      </c>
      <c r="H298" s="191">
        <v>82245.973333333328</v>
      </c>
      <c r="I298" s="191">
        <v>69230.617283950618</v>
      </c>
      <c r="J298" s="191">
        <v>62307.555555555562</v>
      </c>
      <c r="K298" s="191">
        <v>98134.400000000009</v>
      </c>
      <c r="L298" s="191">
        <v>62307.555555555562</v>
      </c>
      <c r="M298" s="191">
        <v>68404.794920634929</v>
      </c>
      <c r="N298" s="191">
        <v>58569.102222222224</v>
      </c>
      <c r="O298" s="191">
        <v>351714.10888888891</v>
      </c>
      <c r="P298" s="191">
        <v>54830.648888888893</v>
      </c>
      <c r="Q298" s="191">
        <v>87230.577777777784</v>
      </c>
      <c r="R298" s="191">
        <v>99692.088888888888</v>
      </c>
      <c r="S298" s="191">
        <v>74769.066666666666</v>
      </c>
      <c r="T298" s="191">
        <v>14019.2</v>
      </c>
      <c r="U298" s="191">
        <v>49846.044444444444</v>
      </c>
      <c r="V298" s="191">
        <v>62307.555555555562</v>
      </c>
      <c r="W298" s="191">
        <v>68538.311111111107</v>
      </c>
      <c r="X298" s="191">
        <v>34892.231111111112</v>
      </c>
      <c r="Y298" s="191">
        <v>42369.137777777782</v>
      </c>
      <c r="Z298" s="191">
        <v>80999.822222222225</v>
      </c>
      <c r="AA298" s="191">
        <v>42369.137777777782</v>
      </c>
      <c r="AB298" s="191">
        <v>58153.718518518523</v>
      </c>
      <c r="AC298" s="191">
        <v>82245.973333333342</v>
      </c>
      <c r="AD298" s="191">
        <v>86097.713131313125</v>
      </c>
      <c r="AE298" s="191">
        <v>43615.288888888885</v>
      </c>
      <c r="AF298" s="191">
        <v>31465.31555555556</v>
      </c>
      <c r="AG298" s="191">
        <v>76430.601481481484</v>
      </c>
      <c r="AH298" s="191">
        <v>87230.577777777784</v>
      </c>
      <c r="AI298" s="191">
        <v>42057.600000000006</v>
      </c>
      <c r="AJ298" s="191">
        <v>42057.600000000006</v>
      </c>
      <c r="AK298" s="191">
        <v>42057.600000000006</v>
      </c>
      <c r="AL298" s="191">
        <v>98134.400000000009</v>
      </c>
    </row>
    <row r="299" spans="2:38">
      <c r="B299" t="s">
        <v>158</v>
      </c>
      <c r="C299" s="133">
        <v>2017</v>
      </c>
      <c r="D299">
        <v>87230.577777777784</v>
      </c>
      <c r="E299">
        <v>98959.058823529413</v>
      </c>
      <c r="F299">
        <v>98134.400000000009</v>
      </c>
      <c r="G299">
        <v>98134.400000000009</v>
      </c>
      <c r="H299">
        <v>80307.516049382713</v>
      </c>
      <c r="I299" s="128">
        <v>74769.066666666666</v>
      </c>
      <c r="J299">
        <v>72569.976470588241</v>
      </c>
      <c r="K299">
        <v>92361.788235294109</v>
      </c>
      <c r="L299">
        <v>68538.311111111121</v>
      </c>
      <c r="M299">
        <v>76116.009411764724</v>
      </c>
      <c r="N299">
        <v>60230.637037037028</v>
      </c>
      <c r="O299">
        <v>63692.16790123457</v>
      </c>
      <c r="P299" s="128">
        <v>60922.943209876546</v>
      </c>
      <c r="Q299">
        <v>98959.058823529413</v>
      </c>
      <c r="R299">
        <v>49067.200000000004</v>
      </c>
      <c r="S299">
        <v>77105.600000000006</v>
      </c>
      <c r="T299">
        <v>65972.705882352951</v>
      </c>
      <c r="U299">
        <v>72569.976470588241</v>
      </c>
      <c r="V299">
        <v>49067.200000000004</v>
      </c>
      <c r="W299">
        <v>56076.800000000003</v>
      </c>
      <c r="X299">
        <v>28384.55308641975</v>
      </c>
      <c r="Y299">
        <v>38769.145679012341</v>
      </c>
      <c r="Z299">
        <v>60230.637037037028</v>
      </c>
      <c r="AA299">
        <v>38076.839506172837</v>
      </c>
      <c r="AB299" s="128">
        <v>46384.513580246916</v>
      </c>
      <c r="AC299">
        <v>71946.900915032675</v>
      </c>
      <c r="AD299">
        <v>87784.42271604939</v>
      </c>
      <c r="AE299">
        <v>53307.575308641972</v>
      </c>
      <c r="AF299">
        <v>34096.079012345683</v>
      </c>
      <c r="AG299" s="128">
        <v>72461.379423868319</v>
      </c>
      <c r="AH299">
        <v>65972.705882352951</v>
      </c>
      <c r="AI299">
        <v>31153.777777777781</v>
      </c>
      <c r="AJ299">
        <v>39583.623529411772</v>
      </c>
      <c r="AK299">
        <v>43615.288888888892</v>
      </c>
      <c r="AL299" s="128">
        <v>74769.066666666666</v>
      </c>
    </row>
    <row r="300" spans="2:38">
      <c r="B300" t="s">
        <v>159</v>
      </c>
      <c r="C300" s="133">
        <v>2014</v>
      </c>
      <c r="D300" s="191">
        <v>529542.53846153838</v>
      </c>
      <c r="E300" s="191">
        <v>417215.33333333326</v>
      </c>
      <c r="F300" s="191">
        <v>455144</v>
      </c>
      <c r="G300" s="191">
        <v>187746.9</v>
      </c>
      <c r="H300" s="191">
        <v>317878.34920634917</v>
      </c>
      <c r="I300" s="191">
        <v>304888.12820512819</v>
      </c>
      <c r="J300" s="191">
        <v>568930</v>
      </c>
      <c r="K300" s="191">
        <v>391139.375</v>
      </c>
      <c r="L300" s="191">
        <v>398250.99999999994</v>
      </c>
      <c r="M300" s="191">
        <v>295414.64484126976</v>
      </c>
      <c r="N300" s="191">
        <v>320934.87179487175</v>
      </c>
      <c r="O300" s="191">
        <v>398704.25299145293</v>
      </c>
      <c r="P300" s="191">
        <v>294190.29914529913</v>
      </c>
      <c r="Q300" s="191">
        <v>438076.1</v>
      </c>
      <c r="R300" s="191">
        <v>486751.22222222225</v>
      </c>
      <c r="S300" s="191">
        <v>469367.24999999994</v>
      </c>
      <c r="T300" s="191">
        <v>312911.5</v>
      </c>
      <c r="U300" s="191">
        <v>391139.375</v>
      </c>
      <c r="V300" s="191">
        <v>391139.375</v>
      </c>
      <c r="W300" s="191">
        <v>317878.34920634917</v>
      </c>
      <c r="X300" s="191">
        <v>317878.34920634917</v>
      </c>
      <c r="Y300" s="191">
        <v>243375.61111111107</v>
      </c>
      <c r="Z300" s="191">
        <v>470704.47863247863</v>
      </c>
      <c r="AA300" s="191">
        <v>283492.47008547006</v>
      </c>
      <c r="AB300" s="191">
        <v>315585.95726495725</v>
      </c>
      <c r="AC300" s="191">
        <v>345692.70476190466</v>
      </c>
      <c r="AD300" s="191">
        <v>522291.78765432094</v>
      </c>
      <c r="AE300" s="191">
        <v>362579.99206349201</v>
      </c>
      <c r="AF300" s="191">
        <v>194662.28235653232</v>
      </c>
      <c r="AG300" s="191">
        <v>486751.22222222213</v>
      </c>
      <c r="AH300" s="191">
        <v>156455.75</v>
      </c>
      <c r="AI300" s="191">
        <v>113786</v>
      </c>
      <c r="AJ300" s="191">
        <v>139071.77777777775</v>
      </c>
      <c r="AK300" s="191">
        <v>78227.875</v>
      </c>
      <c r="AL300" s="191">
        <v>139071.77777777775</v>
      </c>
    </row>
    <row r="301" spans="2:38">
      <c r="B301" t="s">
        <v>159</v>
      </c>
      <c r="C301" s="133">
        <v>2017</v>
      </c>
      <c r="D301">
        <v>625823</v>
      </c>
      <c r="E301">
        <v>625823</v>
      </c>
      <c r="F301">
        <v>625823</v>
      </c>
      <c r="G301">
        <v>581121.35714285716</v>
      </c>
      <c r="H301">
        <v>243375.61111111107</v>
      </c>
      <c r="I301" s="128">
        <v>183321.88888888888</v>
      </c>
      <c r="J301">
        <v>581121.35714285716</v>
      </c>
      <c r="K301">
        <v>577682.76923076913</v>
      </c>
      <c r="L301">
        <v>542379.93333333335</v>
      </c>
      <c r="M301">
        <v>349323.01999999996</v>
      </c>
      <c r="N301">
        <v>361586.62222222221</v>
      </c>
      <c r="O301">
        <v>454301.14074074075</v>
      </c>
      <c r="P301" s="128">
        <v>454301.14074074075</v>
      </c>
      <c r="Q301">
        <v>625823</v>
      </c>
      <c r="R301">
        <v>581121.35714285716</v>
      </c>
      <c r="S301">
        <v>625823</v>
      </c>
      <c r="T301">
        <v>481402.30769230775</v>
      </c>
      <c r="U301">
        <v>577682.76923076913</v>
      </c>
      <c r="V301">
        <v>192560.92307692306</v>
      </c>
      <c r="W301">
        <v>375493.8</v>
      </c>
      <c r="X301">
        <v>319865.08888888883</v>
      </c>
      <c r="Y301">
        <v>273507.82962962962</v>
      </c>
      <c r="Z301">
        <v>376652.73148148146</v>
      </c>
      <c r="AA301">
        <v>343043.71851851849</v>
      </c>
      <c r="AB301" s="128">
        <v>347679.44444444444</v>
      </c>
      <c r="AC301">
        <v>462413.66111111105</v>
      </c>
      <c r="AD301">
        <v>410737.20351377013</v>
      </c>
      <c r="AE301">
        <v>377480.53968253965</v>
      </c>
      <c r="AF301">
        <v>249915.29589947086</v>
      </c>
      <c r="AG301" s="128">
        <v>449665.41481481475</v>
      </c>
      <c r="AH301">
        <v>447016.42857142858</v>
      </c>
      <c r="AI301">
        <v>56893</v>
      </c>
      <c r="AJ301">
        <v>125164.59999999999</v>
      </c>
      <c r="AK301">
        <v>433262.07692307688</v>
      </c>
      <c r="AL301" s="128">
        <v>625823</v>
      </c>
    </row>
    <row r="302" spans="2:38">
      <c r="B302" t="s">
        <v>160</v>
      </c>
      <c r="C302">
        <v>2014</v>
      </c>
      <c r="D302" s="191">
        <v>425446.40000000002</v>
      </c>
      <c r="E302" s="191">
        <v>372265.6</v>
      </c>
      <c r="F302" s="191">
        <v>372265.6</v>
      </c>
      <c r="G302" s="191">
        <v>303890.28571428574</v>
      </c>
      <c r="H302" s="191">
        <v>302539.66222222225</v>
      </c>
      <c r="I302" s="191">
        <v>241611.53580246912</v>
      </c>
      <c r="J302" s="191">
        <v>255267.84</v>
      </c>
      <c r="K302" s="191">
        <v>212723.20000000001</v>
      </c>
      <c r="L302" s="191">
        <v>297812.47999999998</v>
      </c>
      <c r="M302" s="191">
        <v>321847.43896103889</v>
      </c>
      <c r="N302" s="191">
        <v>244237.74814814815</v>
      </c>
      <c r="O302" s="191">
        <v>439642.63611111109</v>
      </c>
      <c r="P302" s="191">
        <v>216662.51851851851</v>
      </c>
      <c r="Q302" s="191">
        <v>340357.12</v>
      </c>
      <c r="R302" s="191">
        <v>309415.56363636366</v>
      </c>
      <c r="S302" s="191">
        <v>378174.57777777774</v>
      </c>
      <c r="T302" s="191">
        <v>364668.34285714285</v>
      </c>
      <c r="U302" s="191">
        <v>182334.17142857143</v>
      </c>
      <c r="V302" s="191">
        <v>141815.46666666665</v>
      </c>
      <c r="W302" s="191">
        <v>279333.49494949495</v>
      </c>
      <c r="X302" s="191">
        <v>224541.15555555557</v>
      </c>
      <c r="Y302" s="191">
        <v>236359.11111111112</v>
      </c>
      <c r="Z302" s="191">
        <v>311994.02666666661</v>
      </c>
      <c r="AA302" s="191">
        <v>176194.97373737374</v>
      </c>
      <c r="AB302" s="191">
        <v>232061.67272727273</v>
      </c>
      <c r="AC302" s="191">
        <v>273016.26052525255</v>
      </c>
      <c r="AD302" s="191">
        <v>258619.84193939395</v>
      </c>
      <c r="AE302" s="191">
        <v>236359.11111111112</v>
      </c>
      <c r="AF302" s="191">
        <v>147187.26464646464</v>
      </c>
      <c r="AG302" s="191">
        <v>336632.67340067343</v>
      </c>
      <c r="AH302" s="191">
        <v>283630.93333333329</v>
      </c>
      <c r="AI302" s="191">
        <v>141815.46666666665</v>
      </c>
      <c r="AJ302" s="191">
        <v>106361.60000000001</v>
      </c>
      <c r="AK302" s="191">
        <v>189087.28888888887</v>
      </c>
      <c r="AL302" s="191">
        <v>189087.28888888887</v>
      </c>
    </row>
    <row r="303" spans="2:38">
      <c r="B303" t="s">
        <v>160</v>
      </c>
      <c r="C303" s="133">
        <v>2017</v>
      </c>
      <c r="D303">
        <v>425446.40000000002</v>
      </c>
      <c r="E303">
        <v>425446.40000000002</v>
      </c>
      <c r="F303">
        <v>389992.53333333327</v>
      </c>
      <c r="G303">
        <v>425446.40000000002</v>
      </c>
      <c r="H303">
        <v>378174.57777777774</v>
      </c>
      <c r="I303" s="128">
        <v>248177.06666666665</v>
      </c>
      <c r="J303">
        <v>392719.75384615385</v>
      </c>
      <c r="K303">
        <v>425446.40000000002</v>
      </c>
      <c r="L303">
        <v>425446.40000000002</v>
      </c>
      <c r="M303">
        <v>379629.09538461536</v>
      </c>
      <c r="N303">
        <v>232722.81709401711</v>
      </c>
      <c r="O303">
        <v>283630.93333333329</v>
      </c>
      <c r="P303" s="128">
        <v>258176.8752136752</v>
      </c>
      <c r="Q303">
        <v>425446.40000000002</v>
      </c>
      <c r="R303">
        <v>425446.40000000002</v>
      </c>
      <c r="S303">
        <v>392719.75384615385</v>
      </c>
      <c r="T303">
        <v>354538.66666666669</v>
      </c>
      <c r="U303">
        <v>392719.75384615385</v>
      </c>
      <c r="V303">
        <v>309415.56363636366</v>
      </c>
      <c r="W303">
        <v>330902.75555555552</v>
      </c>
      <c r="X303">
        <v>243631.69914529915</v>
      </c>
      <c r="Y303">
        <v>207268.75897435899</v>
      </c>
      <c r="Z303">
        <v>359993.10769230768</v>
      </c>
      <c r="AA303">
        <v>265449.46324786323</v>
      </c>
      <c r="AB303" s="128">
        <v>279994.63931623934</v>
      </c>
      <c r="AC303">
        <v>399265.0830769231</v>
      </c>
      <c r="AD303">
        <v>308781.96695156692</v>
      </c>
      <c r="AE303">
        <v>290903.52136752137</v>
      </c>
      <c r="AF303">
        <v>214541.34700854699</v>
      </c>
      <c r="AG303" s="128">
        <v>345447.93162393162</v>
      </c>
      <c r="AH303">
        <v>389992.53333333327</v>
      </c>
      <c r="AI303">
        <v>348092.50909090915</v>
      </c>
      <c r="AJ303">
        <v>309415.56363636366</v>
      </c>
      <c r="AK303">
        <v>386769.45454545453</v>
      </c>
      <c r="AL303" s="128">
        <v>389992.53333333327</v>
      </c>
    </row>
    <row r="304" spans="2:38">
      <c r="B304" t="s">
        <v>161</v>
      </c>
      <c r="C304" s="133">
        <v>2014</v>
      </c>
      <c r="D304" s="191">
        <v>482011.08571428567</v>
      </c>
      <c r="E304" s="191">
        <v>723016.62857142847</v>
      </c>
      <c r="F304" s="191">
        <v>778633.29230769223</v>
      </c>
      <c r="G304" s="191">
        <v>783268.01428571425</v>
      </c>
      <c r="H304" s="191">
        <v>587010.57660818717</v>
      </c>
      <c r="I304" s="191">
        <v>499863.34814814804</v>
      </c>
      <c r="J304" s="191">
        <v>301256.92857142858</v>
      </c>
      <c r="K304" s="191">
        <v>713747.18461538455</v>
      </c>
      <c r="L304" s="191">
        <v>648861.07692307699</v>
      </c>
      <c r="M304" s="191">
        <v>512070.56825745682</v>
      </c>
      <c r="N304" s="191">
        <v>641272.05847953213</v>
      </c>
      <c r="O304" s="191">
        <v>604051.93216374272</v>
      </c>
      <c r="P304" s="191">
        <v>601809.16257309937</v>
      </c>
      <c r="Q304" s="191">
        <v>843519.39999999991</v>
      </c>
      <c r="R304" s="191">
        <v>843519.39999999991</v>
      </c>
      <c r="S304" s="191"/>
      <c r="T304" s="191">
        <v>389316.64615384612</v>
      </c>
      <c r="U304" s="191">
        <v>778633.29230769223</v>
      </c>
      <c r="V304" s="191">
        <v>506111.63999999996</v>
      </c>
      <c r="W304" s="191">
        <v>621540.61052631575</v>
      </c>
      <c r="X304" s="191">
        <v>626473.47251461982</v>
      </c>
      <c r="Y304" s="191">
        <v>577144.85263157892</v>
      </c>
      <c r="Z304" s="191">
        <v>656070.64444444433</v>
      </c>
      <c r="AA304" s="191">
        <v>612332.60148148146</v>
      </c>
      <c r="AB304" s="191">
        <v>546725.53703703696</v>
      </c>
      <c r="AC304" s="191">
        <v>509510.43611721613</v>
      </c>
      <c r="AD304" s="191">
        <v>555373.60176434275</v>
      </c>
      <c r="AE304" s="191">
        <v>463689.02690058475</v>
      </c>
      <c r="AF304" s="191">
        <v>508850.50683598971</v>
      </c>
      <c r="AG304" s="191">
        <v>687312.10370370361</v>
      </c>
      <c r="AH304" s="191">
        <v>662765.24285714282</v>
      </c>
      <c r="AI304" s="191">
        <v>527199.625</v>
      </c>
      <c r="AJ304" s="191">
        <v>383417.90909090906</v>
      </c>
      <c r="AK304" s="191">
        <v>702932.83333333337</v>
      </c>
      <c r="AL304" s="191">
        <v>702932.83333333337</v>
      </c>
    </row>
    <row r="305" spans="2:38">
      <c r="B305" t="s">
        <v>161</v>
      </c>
      <c r="C305" s="133">
        <v>2017</v>
      </c>
      <c r="D305">
        <v>536785.07272727264</v>
      </c>
      <c r="E305">
        <v>690152.23636363645</v>
      </c>
      <c r="F305">
        <v>690152.23636363645</v>
      </c>
      <c r="G305">
        <v>506111.63999999996</v>
      </c>
      <c r="H305">
        <v>614415.36543209874</v>
      </c>
      <c r="I305" s="128">
        <v>390518.24074074073</v>
      </c>
      <c r="J305">
        <v>316319.77499999997</v>
      </c>
      <c r="K305">
        <v>759167.46</v>
      </c>
      <c r="L305">
        <v>562346.2666666666</v>
      </c>
      <c r="M305">
        <v>508576.4694155844</v>
      </c>
      <c r="N305">
        <v>656070.64444444433</v>
      </c>
      <c r="O305">
        <v>583173.90617283946</v>
      </c>
      <c r="P305" s="128">
        <v>574061.81388888892</v>
      </c>
      <c r="Q305">
        <v>590463.57999999996</v>
      </c>
      <c r="R305">
        <v>527199.625</v>
      </c>
      <c r="S305">
        <v>421759.69999999995</v>
      </c>
      <c r="T305">
        <v>140586.56666666665</v>
      </c>
      <c r="U305">
        <v>281173.1333333333</v>
      </c>
      <c r="V305">
        <v>120502.77142857142</v>
      </c>
      <c r="W305">
        <v>487366.76444444444</v>
      </c>
      <c r="X305">
        <v>487366.76444444444</v>
      </c>
      <c r="Y305">
        <v>552973.82888888882</v>
      </c>
      <c r="Z305">
        <v>615903.05396825389</v>
      </c>
      <c r="AA305">
        <v>697725.92345679004</v>
      </c>
      <c r="AB305" s="128">
        <v>508789.47936507931</v>
      </c>
      <c r="AC305">
        <v>261089.33809523808</v>
      </c>
      <c r="AD305">
        <v>580868.66516386089</v>
      </c>
      <c r="AE305">
        <v>496739.20222222217</v>
      </c>
      <c r="AF305">
        <v>316319.77499999997</v>
      </c>
      <c r="AG305" s="128">
        <v>673111.44040404027</v>
      </c>
      <c r="AH305">
        <v>468621.88888888888</v>
      </c>
      <c r="AI305">
        <v>281173.1333333333</v>
      </c>
      <c r="AJ305">
        <v>281173.1333333333</v>
      </c>
      <c r="AK305">
        <v>527199.625</v>
      </c>
      <c r="AL305" s="128">
        <v>536785.07272727264</v>
      </c>
    </row>
    <row r="306" spans="2:38">
      <c r="B306" t="s">
        <v>162</v>
      </c>
      <c r="C306">
        <v>2014</v>
      </c>
      <c r="D306" s="191">
        <v>382482.05333333329</v>
      </c>
      <c r="E306" s="191">
        <v>273201.46666666662</v>
      </c>
      <c r="F306" s="191">
        <v>380530.61428571428</v>
      </c>
      <c r="G306" s="191">
        <v>315232.46153846156</v>
      </c>
      <c r="H306" s="191">
        <v>139446.58194444445</v>
      </c>
      <c r="I306" s="191">
        <v>307351.65000000002</v>
      </c>
      <c r="J306" s="191">
        <v>321987.44285714283</v>
      </c>
      <c r="K306" s="191">
        <v>204901.1</v>
      </c>
      <c r="L306" s="191">
        <v>332964.28749999998</v>
      </c>
      <c r="M306" s="191">
        <v>290665.2378139717</v>
      </c>
      <c r="N306" s="191">
        <v>224165.30598290599</v>
      </c>
      <c r="O306" s="191">
        <v>475122.56814814813</v>
      </c>
      <c r="P306" s="191">
        <v>206418.88592592592</v>
      </c>
      <c r="Q306" s="191">
        <v>315232.46153846156</v>
      </c>
      <c r="R306" s="191">
        <v>409802.2</v>
      </c>
      <c r="S306" s="191">
        <v>409802.2</v>
      </c>
      <c r="T306" s="191">
        <v>318735.04444444447</v>
      </c>
      <c r="U306" s="191">
        <v>315232.46153846156</v>
      </c>
      <c r="V306" s="191">
        <v>298037.96363636368</v>
      </c>
      <c r="W306" s="191">
        <v>216284.49444444446</v>
      </c>
      <c r="X306" s="191">
        <v>210592.7972222222</v>
      </c>
      <c r="Y306" s="191">
        <v>173596.76527777777</v>
      </c>
      <c r="Z306" s="191">
        <v>130529.58962962963</v>
      </c>
      <c r="AA306" s="191">
        <v>227667.88888888891</v>
      </c>
      <c r="AB306" s="191">
        <v>236774.60444444444</v>
      </c>
      <c r="AC306" s="191">
        <v>360484.01316017314</v>
      </c>
      <c r="AD306" s="191">
        <v>328163.7145903479</v>
      </c>
      <c r="AE306" s="191">
        <v>264663.92083333334</v>
      </c>
      <c r="AF306" s="191">
        <v>155573.05740740741</v>
      </c>
      <c r="AG306" s="191">
        <v>303557.18518518517</v>
      </c>
      <c r="AH306" s="191">
        <v>204901.1</v>
      </c>
      <c r="AI306" s="191">
        <v>37254.74545454546</v>
      </c>
      <c r="AJ306" s="191">
        <v>45533.577777777777</v>
      </c>
      <c r="AK306" s="191">
        <v>186273.72727272726</v>
      </c>
      <c r="AL306" s="191">
        <v>307351.65000000002</v>
      </c>
    </row>
    <row r="307" spans="2:38">
      <c r="B307" t="s">
        <v>162</v>
      </c>
      <c r="C307" s="133">
        <v>2017</v>
      </c>
      <c r="D307">
        <v>409802.2</v>
      </c>
      <c r="E307">
        <v>409802.2</v>
      </c>
      <c r="F307">
        <v>409802.2</v>
      </c>
      <c r="G307">
        <v>378278.95384615386</v>
      </c>
      <c r="H307">
        <v>140103.31623931619</v>
      </c>
      <c r="I307" s="128">
        <v>262693.71794871794</v>
      </c>
      <c r="J307">
        <v>341501.83333333337</v>
      </c>
      <c r="K307">
        <v>346755.70769230765</v>
      </c>
      <c r="L307">
        <v>409802.2</v>
      </c>
      <c r="M307">
        <v>276353.79128205124</v>
      </c>
      <c r="N307">
        <v>235946.72121212119</v>
      </c>
      <c r="O307">
        <v>255688.55213675209</v>
      </c>
      <c r="P307" s="128">
        <v>280790.39629629627</v>
      </c>
      <c r="Q307">
        <v>409802.2</v>
      </c>
      <c r="R307">
        <v>409802.2</v>
      </c>
      <c r="S307">
        <v>409802.2</v>
      </c>
      <c r="T307">
        <v>375652.0166666666</v>
      </c>
      <c r="U307">
        <v>375652.0166666666</v>
      </c>
      <c r="V307">
        <v>273201.46666666662</v>
      </c>
      <c r="W307">
        <v>311729.87863247865</v>
      </c>
      <c r="X307">
        <v>231170.47179487176</v>
      </c>
      <c r="Y307">
        <v>192642.05982905981</v>
      </c>
      <c r="Z307">
        <v>269407.00185185188</v>
      </c>
      <c r="AA307">
        <v>246932.09487179486</v>
      </c>
      <c r="AB307" s="128">
        <v>253937.26068376066</v>
      </c>
      <c r="AC307">
        <v>384303.39644444449</v>
      </c>
      <c r="AD307">
        <v>306730.73757575755</v>
      </c>
      <c r="AE307">
        <v>265612.53703703702</v>
      </c>
      <c r="AF307">
        <v>189119.57588383838</v>
      </c>
      <c r="AG307" s="128">
        <v>345296.29814814811</v>
      </c>
      <c r="AH307">
        <v>372547.45454545453</v>
      </c>
      <c r="AI307">
        <v>273201.46666666662</v>
      </c>
      <c r="AJ307">
        <v>273201.46666666662</v>
      </c>
      <c r="AK307">
        <v>372547.45454545453</v>
      </c>
      <c r="AL307" s="128">
        <v>409802.2</v>
      </c>
    </row>
    <row r="308" spans="2:38">
      <c r="B308" t="s">
        <v>163</v>
      </c>
      <c r="C308" s="133">
        <v>2014</v>
      </c>
      <c r="D308" s="191">
        <v>88375.438461538448</v>
      </c>
      <c r="E308" s="191">
        <v>72307.176923076913</v>
      </c>
      <c r="F308" s="191">
        <v>56969.290909090894</v>
      </c>
      <c r="G308" s="191">
        <v>43518.208333333336</v>
      </c>
      <c r="H308" s="191">
        <v>30594.619191919188</v>
      </c>
      <c r="I308" s="191">
        <v>50287.707407407397</v>
      </c>
      <c r="J308" s="191">
        <v>9494.8818181818187</v>
      </c>
      <c r="K308" s="191">
        <v>24102.392307692306</v>
      </c>
      <c r="L308" s="191">
        <v>32136.523076923073</v>
      </c>
      <c r="M308" s="191">
        <v>17407.283333333329</v>
      </c>
      <c r="N308" s="191">
        <v>32136.523076923069</v>
      </c>
      <c r="O308" s="191">
        <v>138834.51666666663</v>
      </c>
      <c r="P308" s="191">
        <v>24264.697979797977</v>
      </c>
      <c r="Q308" s="191">
        <v>20888.739999999998</v>
      </c>
      <c r="R308" s="191">
        <v>52221.849999999991</v>
      </c>
      <c r="S308" s="191">
        <v>32136.523076923073</v>
      </c>
      <c r="T308" s="191">
        <v>0</v>
      </c>
      <c r="U308" s="191">
        <v>0</v>
      </c>
      <c r="V308" s="191">
        <v>0</v>
      </c>
      <c r="W308" s="191">
        <v>38385.291452991449</v>
      </c>
      <c r="X308" s="191">
        <v>20531.667521367515</v>
      </c>
      <c r="Y308" s="191">
        <v>17853.623931623926</v>
      </c>
      <c r="Z308" s="191">
        <v>0</v>
      </c>
      <c r="AA308" s="191">
        <v>29012.138888888887</v>
      </c>
      <c r="AB308" s="191">
        <v>27673.117094017089</v>
      </c>
      <c r="AC308" s="191">
        <v>12501.594393939391</v>
      </c>
      <c r="AD308" s="191">
        <v>67323.04024216524</v>
      </c>
      <c r="AE308" s="191">
        <v>8926.8119658119631</v>
      </c>
      <c r="AF308" s="191">
        <v>14729.239743589742</v>
      </c>
      <c r="AG308" s="191">
        <v>66653.529344729337</v>
      </c>
      <c r="AH308" s="191">
        <v>8703.6416666666646</v>
      </c>
      <c r="AI308" s="191">
        <v>0</v>
      </c>
      <c r="AJ308" s="191">
        <v>0</v>
      </c>
      <c r="AK308" s="191">
        <v>0</v>
      </c>
      <c r="AL308" s="191">
        <v>0</v>
      </c>
    </row>
    <row r="309" spans="2:38">
      <c r="B309" t="s">
        <v>163</v>
      </c>
      <c r="C309" s="133">
        <v>2017</v>
      </c>
      <c r="D309">
        <v>104443.69999999998</v>
      </c>
      <c r="E309">
        <v>104443.69999999998</v>
      </c>
      <c r="F309">
        <v>104443.69999999998</v>
      </c>
      <c r="G309">
        <v>74602.642857142855</v>
      </c>
      <c r="H309">
        <v>46004.963095238098</v>
      </c>
      <c r="I309" s="128">
        <v>67142.378571428562</v>
      </c>
      <c r="J309">
        <v>67142.378571428577</v>
      </c>
      <c r="K309">
        <v>56238.915384615379</v>
      </c>
      <c r="L309">
        <v>89523.171428571412</v>
      </c>
      <c r="M309">
        <v>59337.794395604396</v>
      </c>
      <c r="N309">
        <v>35707.247863247852</v>
      </c>
      <c r="O309">
        <v>48077.258730158726</v>
      </c>
      <c r="P309" s="128">
        <v>42689.290079365077</v>
      </c>
      <c r="Q309">
        <v>96983.435714285704</v>
      </c>
      <c r="R309">
        <v>94948.818181818177</v>
      </c>
      <c r="S309">
        <v>104443.69999999998</v>
      </c>
      <c r="T309">
        <v>80341.307692307702</v>
      </c>
      <c r="U309">
        <v>48204.784615384611</v>
      </c>
      <c r="V309">
        <v>24102.392307692306</v>
      </c>
      <c r="W309">
        <v>58853.196031746018</v>
      </c>
      <c r="X309">
        <v>37301.321428571428</v>
      </c>
      <c r="Y309">
        <v>30797.501282051278</v>
      </c>
      <c r="Z309">
        <v>33525.138271604934</v>
      </c>
      <c r="AA309">
        <v>52636.309126984117</v>
      </c>
      <c r="AB309" s="128">
        <v>53050.768253968243</v>
      </c>
      <c r="AC309">
        <v>52221.849999999991</v>
      </c>
      <c r="AD309">
        <v>68290.11153846154</v>
      </c>
      <c r="AE309">
        <v>9118.100793650794</v>
      </c>
      <c r="AF309">
        <v>25225.489592352089</v>
      </c>
      <c r="AG309" s="128">
        <v>69490.980291005282</v>
      </c>
      <c r="AH309">
        <v>59682.114285714277</v>
      </c>
      <c r="AI309">
        <v>52221.849999999991</v>
      </c>
      <c r="AJ309">
        <v>37979.527272727275</v>
      </c>
      <c r="AK309">
        <v>16068.261538461536</v>
      </c>
      <c r="AL309" s="128">
        <v>67142.378571428577</v>
      </c>
    </row>
    <row r="310" spans="2:38">
      <c r="B310" t="s">
        <v>164</v>
      </c>
      <c r="C310">
        <v>2014</v>
      </c>
      <c r="D310" s="191">
        <v>3404481.1</v>
      </c>
      <c r="E310" s="191">
        <v>2918126.6571428571</v>
      </c>
      <c r="F310" s="191">
        <v>1309415.807692308</v>
      </c>
      <c r="G310" s="191">
        <v>972708.88571428566</v>
      </c>
      <c r="H310" s="191">
        <v>1972437.4626984128</v>
      </c>
      <c r="I310" s="191">
        <v>2226006.8730769232</v>
      </c>
      <c r="J310" s="191">
        <v>283706.7583333333</v>
      </c>
      <c r="K310" s="191">
        <v>972708.88571428566</v>
      </c>
      <c r="L310" s="191">
        <v>1702240.55</v>
      </c>
      <c r="M310" s="191">
        <v>2014896.9775510204</v>
      </c>
      <c r="N310" s="191">
        <v>1864358.6976190479</v>
      </c>
      <c r="O310" s="191">
        <v>588393.90396825399</v>
      </c>
      <c r="P310" s="191">
        <v>2134555.6103174607</v>
      </c>
      <c r="Q310" s="191">
        <v>1702240.55</v>
      </c>
      <c r="R310" s="191">
        <v>3026205.4222222222</v>
      </c>
      <c r="S310" s="191">
        <v>1833182.1307692309</v>
      </c>
      <c r="T310" s="191">
        <v>309498.28181818186</v>
      </c>
      <c r="U310" s="191">
        <v>785649.4846153846</v>
      </c>
      <c r="V310" s="191">
        <v>425560.13750000001</v>
      </c>
      <c r="W310" s="191">
        <v>1648201.1674603173</v>
      </c>
      <c r="X310" s="191">
        <v>1774985.8726495728</v>
      </c>
      <c r="Y310" s="191">
        <v>1702240.55</v>
      </c>
      <c r="Z310" s="191">
        <v>3026205.4222222222</v>
      </c>
      <c r="AA310" s="191">
        <v>2783028.2007936509</v>
      </c>
      <c r="AB310" s="191">
        <v>2512831.2880952382</v>
      </c>
      <c r="AC310" s="191">
        <v>2397421.3060839158</v>
      </c>
      <c r="AD310" s="191">
        <v>2023567.0323321125</v>
      </c>
      <c r="AE310" s="191">
        <v>1675220.858730159</v>
      </c>
      <c r="AF310" s="191">
        <v>2202104.8384920638</v>
      </c>
      <c r="AG310" s="191">
        <v>2701969.1269841269</v>
      </c>
      <c r="AH310" s="191">
        <v>1418533.791666667</v>
      </c>
      <c r="AI310" s="191">
        <v>1702240.55</v>
      </c>
      <c r="AJ310" s="191">
        <v>1237993.1272727274</v>
      </c>
      <c r="AK310" s="191">
        <v>1985947.3083333336</v>
      </c>
      <c r="AL310" s="191">
        <v>851120.27500000002</v>
      </c>
    </row>
    <row r="311" spans="2:38">
      <c r="B311" t="s">
        <v>164</v>
      </c>
      <c r="C311" s="133">
        <v>2017</v>
      </c>
      <c r="D311">
        <v>3404481.1</v>
      </c>
      <c r="E311">
        <v>3404481.1</v>
      </c>
      <c r="F311">
        <v>2188594.9928571433</v>
      </c>
      <c r="G311">
        <v>1945417.7714285713</v>
      </c>
      <c r="H311">
        <v>2296673.7579365079</v>
      </c>
      <c r="I311" s="128">
        <v>2188594.9928571428</v>
      </c>
      <c r="J311">
        <v>3404481.1</v>
      </c>
      <c r="K311">
        <v>2880714.7769230772</v>
      </c>
      <c r="L311">
        <v>2553360.8250000002</v>
      </c>
      <c r="M311">
        <v>2772220.3242857144</v>
      </c>
      <c r="N311">
        <v>1903987.5781481483</v>
      </c>
      <c r="O311">
        <v>2307481.6344444444</v>
      </c>
      <c r="P311" s="128">
        <v>1769789.7781746034</v>
      </c>
      <c r="Q311">
        <v>3404481.1</v>
      </c>
      <c r="R311">
        <v>3120774.3416666663</v>
      </c>
      <c r="S311">
        <v>3404481.1</v>
      </c>
      <c r="T311">
        <v>1309415.807692308</v>
      </c>
      <c r="U311">
        <v>2553360.8250000002</v>
      </c>
      <c r="V311">
        <v>2837067.583333334</v>
      </c>
      <c r="W311">
        <v>1850848.8519841272</v>
      </c>
      <c r="X311">
        <v>1876829.3243589746</v>
      </c>
      <c r="Y311">
        <v>1789534.9371794872</v>
      </c>
      <c r="Z311">
        <v>2472301.7511904761</v>
      </c>
      <c r="AA311">
        <v>2337203.29484127</v>
      </c>
      <c r="AB311" s="128">
        <v>2159323.660648148</v>
      </c>
      <c r="AC311">
        <v>2778863.7672580755</v>
      </c>
      <c r="AD311">
        <v>1773530.9661965817</v>
      </c>
      <c r="AE311">
        <v>1818633.0662393162</v>
      </c>
      <c r="AF311">
        <v>2159756.6685210625</v>
      </c>
      <c r="AG311" s="128">
        <v>2697465.8451058199</v>
      </c>
      <c r="AH311">
        <v>3161303.8785714288</v>
      </c>
      <c r="AI311">
        <v>1945417.7714285713</v>
      </c>
      <c r="AJ311">
        <v>1215886.1071428573</v>
      </c>
      <c r="AK311">
        <v>2356948.4538461538</v>
      </c>
      <c r="AL311" s="128">
        <v>1459063.3285714285</v>
      </c>
    </row>
    <row r="312" spans="2:38">
      <c r="B312" t="s">
        <v>165</v>
      </c>
      <c r="C312" s="133">
        <v>2014</v>
      </c>
      <c r="D312" s="191">
        <v>99479.986666666664</v>
      </c>
      <c r="E312" s="191">
        <v>99479.986666666664</v>
      </c>
      <c r="F312" s="191">
        <v>7105.7133333333331</v>
      </c>
      <c r="G312" s="191">
        <v>16397.8</v>
      </c>
      <c r="H312" s="191">
        <v>59214.277777777781</v>
      </c>
      <c r="I312" s="191">
        <v>51319.040740740733</v>
      </c>
      <c r="J312" s="191">
        <v>0</v>
      </c>
      <c r="K312" s="191">
        <v>16397.8</v>
      </c>
      <c r="L312" s="191">
        <v>92374.273333333331</v>
      </c>
      <c r="M312" s="191">
        <v>29688.941972789115</v>
      </c>
      <c r="N312" s="191">
        <v>57635.230370370366</v>
      </c>
      <c r="O312" s="191">
        <v>456611.29925925925</v>
      </c>
      <c r="P312" s="191">
        <v>60003.801481481474</v>
      </c>
      <c r="Q312" s="191">
        <v>15226.528571428569</v>
      </c>
      <c r="R312" s="191">
        <v>21317.14</v>
      </c>
      <c r="S312" s="191">
        <v>0</v>
      </c>
      <c r="T312" s="191">
        <v>0</v>
      </c>
      <c r="U312" s="191">
        <v>28422.853333333333</v>
      </c>
      <c r="V312" s="191">
        <v>0</v>
      </c>
      <c r="W312" s="191">
        <v>57635.230370370366</v>
      </c>
      <c r="X312" s="191">
        <v>45792.374814814808</v>
      </c>
      <c r="Y312" s="191">
        <v>45792.374814814808</v>
      </c>
      <c r="Z312" s="191">
        <v>63161.896296296291</v>
      </c>
      <c r="AA312" s="191">
        <v>89216.1785185185</v>
      </c>
      <c r="AB312" s="191">
        <v>11842.855555555554</v>
      </c>
      <c r="AC312" s="191">
        <v>89227.457428571419</v>
      </c>
      <c r="AD312" s="191">
        <v>74688.942370370365</v>
      </c>
      <c r="AE312" s="191">
        <v>52108.564444444448</v>
      </c>
      <c r="AF312" s="191">
        <v>47174.041296296295</v>
      </c>
      <c r="AG312" s="191">
        <v>54477.135555555549</v>
      </c>
      <c r="AH312" s="191">
        <v>14211.426666666666</v>
      </c>
      <c r="AI312" s="191">
        <v>21317.14</v>
      </c>
      <c r="AJ312" s="191">
        <v>24596.7</v>
      </c>
      <c r="AK312" s="191">
        <v>22839.792857142857</v>
      </c>
      <c r="AL312" s="191">
        <v>56845.706666666665</v>
      </c>
    </row>
    <row r="313" spans="2:38">
      <c r="B313" t="s">
        <v>165</v>
      </c>
      <c r="C313" s="133">
        <v>2017</v>
      </c>
      <c r="D313">
        <v>106585.7</v>
      </c>
      <c r="E313">
        <v>106585.7</v>
      </c>
      <c r="F313">
        <v>106585.7</v>
      </c>
      <c r="G313">
        <v>106585.7</v>
      </c>
      <c r="H313">
        <v>37350.544444444444</v>
      </c>
      <c r="I313" s="128" t="s">
        <v>114</v>
      </c>
      <c r="J313">
        <v>0</v>
      </c>
      <c r="K313">
        <v>8198.9</v>
      </c>
      <c r="L313">
        <v>16397.8</v>
      </c>
      <c r="M313" t="s">
        <v>114</v>
      </c>
      <c r="N313">
        <v>54659.333333333328</v>
      </c>
      <c r="O313">
        <v>55570.322222222218</v>
      </c>
      <c r="P313" s="128">
        <v>39172.522222222222</v>
      </c>
      <c r="Q313">
        <v>106585.7</v>
      </c>
      <c r="R313">
        <v>16397.8</v>
      </c>
      <c r="S313">
        <v>8198.9</v>
      </c>
      <c r="T313">
        <v>8198.9</v>
      </c>
      <c r="U313">
        <v>16397.8</v>
      </c>
      <c r="V313">
        <v>0</v>
      </c>
      <c r="W313">
        <v>69235.155555555553</v>
      </c>
      <c r="X313">
        <v>49193.4</v>
      </c>
      <c r="Y313">
        <v>50332.136111111111</v>
      </c>
      <c r="Z313">
        <v>85632.955555555542</v>
      </c>
      <c r="AA313">
        <v>76523.066666666666</v>
      </c>
      <c r="AB313" s="128">
        <v>0</v>
      </c>
      <c r="AC313" t="s">
        <v>114</v>
      </c>
      <c r="AD313">
        <v>79802.626666666663</v>
      </c>
      <c r="AE313">
        <v>1821.9777777777765</v>
      </c>
      <c r="AF313">
        <v>47599.169444444444</v>
      </c>
      <c r="AG313" s="128">
        <v>36439.555555555555</v>
      </c>
      <c r="AH313">
        <v>8198.9</v>
      </c>
      <c r="AI313">
        <v>0</v>
      </c>
      <c r="AJ313">
        <v>8198.9</v>
      </c>
      <c r="AK313">
        <v>106585.7</v>
      </c>
      <c r="AL313" s="128">
        <v>8198.9</v>
      </c>
    </row>
    <row r="314" spans="2:38">
      <c r="B314" t="s">
        <v>166</v>
      </c>
      <c r="C314">
        <v>2014</v>
      </c>
      <c r="D314" s="191">
        <v>79331.0625</v>
      </c>
      <c r="E314" s="191">
        <v>84619.8</v>
      </c>
      <c r="F314" s="191">
        <v>63464.85</v>
      </c>
      <c r="G314" s="191">
        <v>68753.587499999994</v>
      </c>
      <c r="H314" s="191">
        <v>45757.373333333329</v>
      </c>
      <c r="I314" s="191">
        <v>47011</v>
      </c>
      <c r="J314" s="191">
        <v>73337.16</v>
      </c>
      <c r="K314" s="191">
        <v>63464.85</v>
      </c>
      <c r="L314" s="191">
        <v>84619.8</v>
      </c>
      <c r="M314" s="191">
        <v>61348.046716140998</v>
      </c>
      <c r="N314" s="191">
        <v>57000.837500000001</v>
      </c>
      <c r="O314" s="191">
        <v>578477.15277777775</v>
      </c>
      <c r="P314" s="191">
        <v>50536.824999999997</v>
      </c>
      <c r="Q314" s="191">
        <v>79331.0625</v>
      </c>
      <c r="R314" s="191">
        <v>65092.153846153851</v>
      </c>
      <c r="S314" s="191">
        <v>79331.0625</v>
      </c>
      <c r="T314" s="191">
        <v>50771.88</v>
      </c>
      <c r="U314" s="191">
        <v>56413.19999999999</v>
      </c>
      <c r="V314" s="191">
        <v>54398.442857142858</v>
      </c>
      <c r="W314" s="191">
        <v>55786.386666666665</v>
      </c>
      <c r="X314" s="191">
        <v>58176.112499999996</v>
      </c>
      <c r="Y314" s="191">
        <v>44503.746666666659</v>
      </c>
      <c r="Z314" s="191">
        <v>32907.699999999997</v>
      </c>
      <c r="AA314" s="191">
        <v>61114.299999999988</v>
      </c>
      <c r="AB314" s="191">
        <v>44072.812499999993</v>
      </c>
      <c r="AC314" s="191">
        <v>76862.985000000001</v>
      </c>
      <c r="AD314" s="191">
        <v>73355.068952380941</v>
      </c>
      <c r="AE314" s="191">
        <v>63464.85</v>
      </c>
      <c r="AF314" s="191">
        <v>30557.149999999994</v>
      </c>
      <c r="AG314" s="191">
        <v>67774.191666666666</v>
      </c>
      <c r="AH314" s="191">
        <v>78978.48</v>
      </c>
      <c r="AI314" s="191">
        <v>33847.919999999998</v>
      </c>
      <c r="AJ314" s="191">
        <v>32546.076923076926</v>
      </c>
      <c r="AK314" s="191">
        <v>78978.48</v>
      </c>
      <c r="AL314" s="191">
        <v>47598.637499999997</v>
      </c>
    </row>
    <row r="315" spans="2:38">
      <c r="B315" t="s">
        <v>166</v>
      </c>
      <c r="C315" s="133">
        <v>2017</v>
      </c>
      <c r="D315">
        <v>84619.8</v>
      </c>
      <c r="E315">
        <v>84619.8</v>
      </c>
      <c r="F315">
        <v>84619.8</v>
      </c>
      <c r="G315">
        <v>84619.8</v>
      </c>
      <c r="H315">
        <v>52652.319999999992</v>
      </c>
      <c r="I315" s="128">
        <v>52025.506666666668</v>
      </c>
      <c r="J315">
        <v>78575.528571428571</v>
      </c>
      <c r="K315">
        <v>84619.8</v>
      </c>
      <c r="L315">
        <v>84619.8</v>
      </c>
      <c r="M315">
        <v>76238.410285714286</v>
      </c>
      <c r="N315">
        <v>52025.506666666668</v>
      </c>
      <c r="O315">
        <v>52652.319999999992</v>
      </c>
      <c r="P315" s="128">
        <v>54532.759999999995</v>
      </c>
      <c r="Q315">
        <v>84619.8</v>
      </c>
      <c r="R315">
        <v>84619.8</v>
      </c>
      <c r="S315">
        <v>84619.8</v>
      </c>
      <c r="T315">
        <v>67695.839999999997</v>
      </c>
      <c r="U315">
        <v>78575.528571428571</v>
      </c>
      <c r="V315">
        <v>60442.714285714283</v>
      </c>
      <c r="W315">
        <v>46384.186666666668</v>
      </c>
      <c r="X315">
        <v>56413.19999999999</v>
      </c>
      <c r="Y315">
        <v>44503.746666666659</v>
      </c>
      <c r="Z315">
        <v>36981.986666666664</v>
      </c>
      <c r="AA315">
        <v>63308.14666666666</v>
      </c>
      <c r="AB315" s="128">
        <v>47951.219999999994</v>
      </c>
      <c r="AC315">
        <v>68098.791428571436</v>
      </c>
      <c r="AD315">
        <v>48602.141538461539</v>
      </c>
      <c r="AE315">
        <v>42981.485714285707</v>
      </c>
      <c r="AF315">
        <v>41134.624999999993</v>
      </c>
      <c r="AG315" s="128">
        <v>66710.847619047621</v>
      </c>
      <c r="AH315">
        <v>78978.48</v>
      </c>
      <c r="AI315">
        <v>66486.985714285707</v>
      </c>
      <c r="AJ315">
        <v>60442.714285714283</v>
      </c>
      <c r="AK315">
        <v>78978.48</v>
      </c>
      <c r="AL315" s="128">
        <v>84619.8</v>
      </c>
    </row>
    <row r="316" spans="2:38">
      <c r="B316" t="s">
        <v>167</v>
      </c>
      <c r="C316" s="133">
        <v>2014</v>
      </c>
      <c r="D316" s="191">
        <v>938141.4</v>
      </c>
      <c r="E316" s="191">
        <v>703606.05</v>
      </c>
      <c r="F316" s="191">
        <v>781784.50000000012</v>
      </c>
      <c r="G316" s="191">
        <v>469070.7</v>
      </c>
      <c r="H316" s="191">
        <v>588199.76666666672</v>
      </c>
      <c r="I316" s="191">
        <v>833903.46666666667</v>
      </c>
      <c r="J316" s="191">
        <v>781784.50000000012</v>
      </c>
      <c r="K316" s="191">
        <v>781784.50000000012</v>
      </c>
      <c r="L316" s="191">
        <v>737111.1</v>
      </c>
      <c r="M316" s="191">
        <v>477193.13636363635</v>
      </c>
      <c r="N316" s="191">
        <v>722219.96666666679</v>
      </c>
      <c r="O316" s="191">
        <v>634672.07619047619</v>
      </c>
      <c r="P316" s="191">
        <v>744556.66666666663</v>
      </c>
      <c r="Q316" s="191">
        <v>871131.3</v>
      </c>
      <c r="R316" s="191">
        <v>804121.2</v>
      </c>
      <c r="S316" s="191">
        <v>938141.4</v>
      </c>
      <c r="T316" s="191">
        <v>67010.100000000006</v>
      </c>
      <c r="U316" s="191">
        <v>804121.2</v>
      </c>
      <c r="V316" s="191">
        <v>469070.7</v>
      </c>
      <c r="W316" s="191">
        <v>677546.56666666665</v>
      </c>
      <c r="X316" s="191">
        <v>729665.53333333333</v>
      </c>
      <c r="Y316" s="191">
        <v>528635.23333333328</v>
      </c>
      <c r="Z316" s="191">
        <v>752002.23333333328</v>
      </c>
      <c r="AA316" s="191">
        <v>752002.23333333328</v>
      </c>
      <c r="AB316" s="191">
        <v>489116.45641025645</v>
      </c>
      <c r="AC316" s="191">
        <v>455668.68</v>
      </c>
      <c r="AD316" s="191">
        <v>668726.4338461539</v>
      </c>
      <c r="AE316" s="191">
        <v>550971.93333333335</v>
      </c>
      <c r="AF316" s="191">
        <v>340634.67500000005</v>
      </c>
      <c r="AG316" s="191">
        <v>714774.4</v>
      </c>
      <c r="AH316" s="191">
        <v>603090.90000000014</v>
      </c>
      <c r="AI316" s="191">
        <v>670101.00000000012</v>
      </c>
      <c r="AJ316" s="191">
        <v>335050.50000000006</v>
      </c>
      <c r="AK316" s="191">
        <v>335050.50000000006</v>
      </c>
      <c r="AL316" s="191">
        <v>469070.7</v>
      </c>
    </row>
    <row r="317" spans="2:38">
      <c r="B317" t="s">
        <v>167</v>
      </c>
      <c r="C317" s="133">
        <v>2017</v>
      </c>
      <c r="D317">
        <v>740637.94736842113</v>
      </c>
      <c r="E317">
        <v>804121.2</v>
      </c>
      <c r="F317">
        <v>682284.65454545466</v>
      </c>
      <c r="G317">
        <v>609791.91</v>
      </c>
      <c r="H317">
        <v>289023.36060606065</v>
      </c>
      <c r="I317" s="128">
        <v>584890.62592592591</v>
      </c>
      <c r="J317">
        <v>422163.63</v>
      </c>
      <c r="K317">
        <v>682284.65454545466</v>
      </c>
      <c r="L317">
        <v>839389.67368421063</v>
      </c>
      <c r="M317">
        <v>451271.96988142293</v>
      </c>
      <c r="N317">
        <v>554356.28181818186</v>
      </c>
      <c r="O317">
        <v>498529.24637681158</v>
      </c>
      <c r="P317" s="128">
        <v>498529.24637681158</v>
      </c>
      <c r="Q317">
        <v>740637.94736842113</v>
      </c>
      <c r="R317">
        <v>562884.84000000008</v>
      </c>
      <c r="S317">
        <v>833903.46666666667</v>
      </c>
      <c r="T317">
        <v>275923.9411764706</v>
      </c>
      <c r="U317">
        <v>750513.12000000011</v>
      </c>
      <c r="V317">
        <v>592510.35789473681</v>
      </c>
      <c r="W317">
        <v>460384.20555555559</v>
      </c>
      <c r="X317">
        <v>547249.15</v>
      </c>
      <c r="Y317">
        <v>395235.49722222227</v>
      </c>
      <c r="Z317">
        <v>555935.64444444445</v>
      </c>
      <c r="AA317">
        <v>599368.1166666667</v>
      </c>
      <c r="AB317" s="128">
        <v>440405.26833333331</v>
      </c>
      <c r="AC317">
        <v>427704.69908771937</v>
      </c>
      <c r="AD317">
        <v>591908.30630724644</v>
      </c>
      <c r="AE317">
        <v>402737.46969696973</v>
      </c>
      <c r="AF317">
        <v>304243.55674592074</v>
      </c>
      <c r="AG317" s="128">
        <v>692246.7880341881</v>
      </c>
      <c r="AH317">
        <v>729665.53333333344</v>
      </c>
      <c r="AI317">
        <v>375256.56000000006</v>
      </c>
      <c r="AJ317">
        <v>375256.56000000006</v>
      </c>
      <c r="AK317">
        <v>515977.77000000008</v>
      </c>
      <c r="AL317" s="128">
        <v>714774.4</v>
      </c>
    </row>
    <row r="318" spans="2:38">
      <c r="B318" t="s">
        <v>168</v>
      </c>
      <c r="C318">
        <v>2014</v>
      </c>
      <c r="D318" s="191">
        <v>682933.70000000007</v>
      </c>
      <c r="E318" s="191">
        <v>303526.08888888889</v>
      </c>
      <c r="F318" s="191">
        <v>682933.70000000007</v>
      </c>
      <c r="G318" s="191"/>
      <c r="H318" s="191">
        <v>462187.45353535347</v>
      </c>
      <c r="I318" s="191">
        <v>106234.1311111111</v>
      </c>
      <c r="J318" s="191">
        <v>75881.522222222222</v>
      </c>
      <c r="K318" s="191">
        <v>569111.41666666674</v>
      </c>
      <c r="L318" s="191">
        <v>151763.04444444444</v>
      </c>
      <c r="M318" s="191">
        <v>670738.45535714284</v>
      </c>
      <c r="N318" s="191">
        <v>478053.59</v>
      </c>
      <c r="O318" s="191">
        <v>527571.16333333333</v>
      </c>
      <c r="P318" s="191">
        <v>402172.06777777779</v>
      </c>
      <c r="Q318" s="191">
        <v>512200.27500000002</v>
      </c>
      <c r="R318" s="191"/>
      <c r="S318" s="191">
        <v>682933.70000000007</v>
      </c>
      <c r="T318" s="191">
        <v>75881.522222222222</v>
      </c>
      <c r="U318" s="191">
        <v>569111.41666666674</v>
      </c>
      <c r="V318" s="191">
        <v>75881.522222222222</v>
      </c>
      <c r="W318" s="191">
        <v>558763.9363636364</v>
      </c>
      <c r="X318" s="191">
        <v>275932.80808080814</v>
      </c>
      <c r="Y318" s="191">
        <v>310424.40909090912</v>
      </c>
      <c r="Z318" s="191">
        <v>341466.85000000003</v>
      </c>
      <c r="AA318" s="191">
        <v>394583.91555555561</v>
      </c>
      <c r="AB318" s="191">
        <v>168625.6049382716</v>
      </c>
      <c r="AC318" s="191">
        <v>614640.33000000007</v>
      </c>
      <c r="AD318" s="191">
        <v>593983.69339506188</v>
      </c>
      <c r="AE318" s="191">
        <v>193152.96565656565</v>
      </c>
      <c r="AF318" s="191">
        <v>204880.11000000002</v>
      </c>
      <c r="AG318" s="191">
        <v>528641.2714814815</v>
      </c>
      <c r="AH318" s="191">
        <v>136586.74000000002</v>
      </c>
      <c r="AI318" s="191">
        <v>614640.33000000007</v>
      </c>
      <c r="AJ318" s="191">
        <v>170733.42500000002</v>
      </c>
      <c r="AK318" s="191">
        <v>597566.98750000005</v>
      </c>
      <c r="AL318" s="191">
        <v>682933.70000000007</v>
      </c>
    </row>
    <row r="319" spans="2:38">
      <c r="B319" t="s">
        <v>168</v>
      </c>
      <c r="C319" s="133">
        <v>2017</v>
      </c>
      <c r="D319">
        <v>682933.70000000007</v>
      </c>
      <c r="E319">
        <v>682933.70000000007</v>
      </c>
      <c r="F319">
        <v>525333.61538461549</v>
      </c>
      <c r="G319">
        <v>496679.05454545462</v>
      </c>
      <c r="H319">
        <v>461612.59351851849</v>
      </c>
      <c r="I319" s="128">
        <v>395216.2615740741</v>
      </c>
      <c r="J319">
        <v>398377.9916666667</v>
      </c>
      <c r="K319">
        <v>630400.33846153854</v>
      </c>
      <c r="L319">
        <v>630400.33846153854</v>
      </c>
      <c r="M319">
        <v>509573.60692307696</v>
      </c>
      <c r="N319">
        <v>411024.91203703708</v>
      </c>
      <c r="O319">
        <v>341466.85000000003</v>
      </c>
      <c r="P319" s="128">
        <v>369922.42083333334</v>
      </c>
      <c r="Q319">
        <v>682933.70000000007</v>
      </c>
      <c r="R319">
        <v>626022.55833333335</v>
      </c>
      <c r="S319">
        <v>630400.33846153854</v>
      </c>
      <c r="T319">
        <v>310424.40909090912</v>
      </c>
      <c r="U319">
        <v>626022.55833333335</v>
      </c>
      <c r="V319">
        <v>204880.11000000002</v>
      </c>
      <c r="W319">
        <v>417348.37222222221</v>
      </c>
      <c r="X319">
        <v>303526.08888888889</v>
      </c>
      <c r="Y319">
        <v>318118.68931623932</v>
      </c>
      <c r="Z319">
        <v>478053.59</v>
      </c>
      <c r="AA319">
        <v>332711.28974358982</v>
      </c>
      <c r="AB319" s="128">
        <v>328819.92962962965</v>
      </c>
      <c r="AC319">
        <v>656858.04963636363</v>
      </c>
      <c r="AD319">
        <v>512430.21900673403</v>
      </c>
      <c r="AE319">
        <v>347303.8901709402</v>
      </c>
      <c r="AF319">
        <v>239014.63449964387</v>
      </c>
      <c r="AG319" s="128">
        <v>561328.69643874653</v>
      </c>
      <c r="AH319">
        <v>434594.17272727273</v>
      </c>
      <c r="AI319">
        <v>341466.85000000003</v>
      </c>
      <c r="AJ319">
        <v>420266.89230769232</v>
      </c>
      <c r="AK319">
        <v>626022.55833333335</v>
      </c>
      <c r="AL319" s="128">
        <v>577866.9769230769</v>
      </c>
    </row>
    <row r="320" spans="2:38">
      <c r="B320" t="s">
        <v>169</v>
      </c>
      <c r="C320" s="133">
        <v>2014</v>
      </c>
      <c r="D320" s="191">
        <v>1351420.9090909089</v>
      </c>
      <c r="E320" s="191">
        <v>297312.59999999998</v>
      </c>
      <c r="F320" s="191">
        <v>1351420.9090909089</v>
      </c>
      <c r="G320" s="191">
        <v>270284.18181818182</v>
      </c>
      <c r="H320" s="191">
        <v>849464.57142857148</v>
      </c>
      <c r="I320" s="191">
        <v>696089.02380952367</v>
      </c>
      <c r="J320" s="191">
        <v>0</v>
      </c>
      <c r="K320" s="191">
        <v>1238802.5</v>
      </c>
      <c r="L320" s="191">
        <v>891937.79999999993</v>
      </c>
      <c r="M320" s="191">
        <v>53091.535714285703</v>
      </c>
      <c r="N320" s="191">
        <v>444698.33333333331</v>
      </c>
      <c r="O320" s="191">
        <v>348866.22136752139</v>
      </c>
      <c r="P320" s="191">
        <v>686106</v>
      </c>
      <c r="Q320" s="191">
        <v>1216278.8181818184</v>
      </c>
      <c r="R320" s="191">
        <v>270284.18181818182</v>
      </c>
      <c r="S320" s="191">
        <v>1351420.9090909089</v>
      </c>
      <c r="T320" s="191">
        <v>135142.09090909091</v>
      </c>
      <c r="U320" s="191">
        <v>135142.09090909091</v>
      </c>
      <c r="V320" s="191">
        <v>135142.09090909091</v>
      </c>
      <c r="W320" s="191">
        <v>684290.90476190473</v>
      </c>
      <c r="X320" s="191">
        <v>495520.99999999988</v>
      </c>
      <c r="Y320" s="191">
        <v>389337.92857142852</v>
      </c>
      <c r="Z320" s="191">
        <v>1309591.2142857143</v>
      </c>
      <c r="AA320" s="191">
        <v>660694.66666666663</v>
      </c>
      <c r="AB320" s="191">
        <v>176971.78571428574</v>
      </c>
      <c r="AC320" s="191">
        <v>1270335.6545454545</v>
      </c>
      <c r="AD320" s="191">
        <v>1120821.3095238095</v>
      </c>
      <c r="AE320" s="191">
        <v>482815.33333333326</v>
      </c>
      <c r="AF320" s="191">
        <v>309700.625</v>
      </c>
      <c r="AG320" s="191">
        <v>979243.88095238095</v>
      </c>
      <c r="AH320" s="191">
        <v>371640.75</v>
      </c>
      <c r="AI320" s="191">
        <v>0</v>
      </c>
      <c r="AJ320" s="191">
        <v>123880.24999999997</v>
      </c>
      <c r="AK320" s="191">
        <v>123880.24999999997</v>
      </c>
      <c r="AL320" s="191">
        <v>123880.24999999997</v>
      </c>
    </row>
    <row r="321" spans="2:38">
      <c r="B321" t="s">
        <v>169</v>
      </c>
      <c r="C321" s="133">
        <v>2017</v>
      </c>
      <c r="D321">
        <v>1486563</v>
      </c>
      <c r="E321">
        <v>1486563</v>
      </c>
      <c r="F321">
        <v>1486563</v>
      </c>
      <c r="G321">
        <v>1216278.8181818184</v>
      </c>
      <c r="H321">
        <v>991041.99999999977</v>
      </c>
      <c r="I321" s="128">
        <v>705742.03030303016</v>
      </c>
      <c r="J321">
        <v>1040594.1</v>
      </c>
      <c r="K321">
        <v>1216278.8181818184</v>
      </c>
      <c r="L321">
        <v>1486563</v>
      </c>
      <c r="M321">
        <v>774814.65454545431</v>
      </c>
      <c r="N321">
        <v>495520.99999999988</v>
      </c>
      <c r="O321">
        <v>825868.33333333326</v>
      </c>
      <c r="P321" s="128">
        <v>894690.69444444438</v>
      </c>
      <c r="Q321">
        <v>1362682.7499999998</v>
      </c>
      <c r="R321">
        <v>1216278.8181818184</v>
      </c>
      <c r="S321">
        <v>1351420.9090909089</v>
      </c>
      <c r="T321">
        <v>405426.27272727265</v>
      </c>
      <c r="U321">
        <v>810852.5454545453</v>
      </c>
      <c r="V321">
        <v>891937.79999999993</v>
      </c>
      <c r="W321">
        <v>798339.38888888876</v>
      </c>
      <c r="X321">
        <v>619401.24999999988</v>
      </c>
      <c r="Y321">
        <v>646930.19444444438</v>
      </c>
      <c r="Z321">
        <v>963513.05555555539</v>
      </c>
      <c r="AA321">
        <v>585615.72727272729</v>
      </c>
      <c r="AB321" s="128">
        <v>600631.51515151514</v>
      </c>
      <c r="AC321">
        <v>1105462.3036363635</v>
      </c>
      <c r="AD321">
        <v>1030333.3116161617</v>
      </c>
      <c r="AE321">
        <v>570599.93939393933</v>
      </c>
      <c r="AF321">
        <v>490202.90845959593</v>
      </c>
      <c r="AG321" s="128">
        <v>1137863.0370370368</v>
      </c>
      <c r="AH321">
        <v>991041.99999999977</v>
      </c>
      <c r="AI321">
        <v>135142.09090909091</v>
      </c>
      <c r="AJ321">
        <v>540568.36363636365</v>
      </c>
      <c r="AK321">
        <v>743281.5</v>
      </c>
      <c r="AL321" s="128">
        <v>945994.63636363624</v>
      </c>
    </row>
    <row r="322" spans="2:38">
      <c r="B322" t="s">
        <v>170</v>
      </c>
      <c r="C322">
        <v>2014</v>
      </c>
      <c r="D322" s="191"/>
      <c r="E322" s="191">
        <v>53004.583333333336</v>
      </c>
      <c r="F322" s="191">
        <v>25442.199999999997</v>
      </c>
      <c r="G322" s="191"/>
      <c r="H322" s="191">
        <v>33569.569444444445</v>
      </c>
      <c r="I322" s="191">
        <v>39576.755555555545</v>
      </c>
      <c r="J322" s="191">
        <v>21201.833333333328</v>
      </c>
      <c r="K322" s="191"/>
      <c r="L322" s="191"/>
      <c r="M322" s="191">
        <v>15447.049999999997</v>
      </c>
      <c r="N322" s="191">
        <v>41118.707070707067</v>
      </c>
      <c r="O322" s="191">
        <v>412296.44343434338</v>
      </c>
      <c r="P322" s="191">
        <v>31481.510101010095</v>
      </c>
      <c r="Q322" s="191"/>
      <c r="R322" s="191"/>
      <c r="S322" s="191"/>
      <c r="T322" s="191"/>
      <c r="U322" s="191"/>
      <c r="V322" s="191">
        <v>12721.099999999999</v>
      </c>
      <c r="W322" s="191">
        <v>35978.868686868678</v>
      </c>
      <c r="X322" s="191">
        <v>33922.933333333327</v>
      </c>
      <c r="Y322" s="191">
        <v>32123.989898989897</v>
      </c>
      <c r="Z322" s="191">
        <v>30839.030303030297</v>
      </c>
      <c r="AA322" s="191">
        <v>23129.272727272724</v>
      </c>
      <c r="AB322" s="191">
        <v>15419.515151515148</v>
      </c>
      <c r="AC322" s="191">
        <v>40707.519999999997</v>
      </c>
      <c r="AD322" s="191">
        <v>38163.299999999996</v>
      </c>
      <c r="AE322" s="191">
        <v>21844.313131313127</v>
      </c>
      <c r="AF322" s="191">
        <v>20238.113636363636</v>
      </c>
      <c r="AG322" s="191">
        <v>53111.663299663298</v>
      </c>
      <c r="AH322" s="191">
        <v>36345.999999999993</v>
      </c>
      <c r="AI322" s="191">
        <v>36345.999999999993</v>
      </c>
      <c r="AJ322" s="191">
        <v>12721.099999999999</v>
      </c>
      <c r="AK322" s="191">
        <v>18172.999999999996</v>
      </c>
      <c r="AL322" s="191">
        <v>27259.499999999996</v>
      </c>
    </row>
    <row r="323" spans="2:38">
      <c r="B323" t="s">
        <v>170</v>
      </c>
      <c r="C323" s="133">
        <v>2017</v>
      </c>
      <c r="D323">
        <v>46644.033333333326</v>
      </c>
      <c r="E323">
        <v>54518.999999999993</v>
      </c>
      <c r="F323">
        <v>40889.25</v>
      </c>
      <c r="G323">
        <v>37103.208333333328</v>
      </c>
      <c r="H323">
        <v>37860.416666666657</v>
      </c>
      <c r="I323" s="128">
        <v>31802.749999999996</v>
      </c>
      <c r="J323">
        <v>9086.4999999999982</v>
      </c>
      <c r="K323">
        <v>55124.766666666663</v>
      </c>
      <c r="L323">
        <v>50884.399999999994</v>
      </c>
      <c r="M323">
        <v>39402.791794871795</v>
      </c>
      <c r="N323">
        <v>37220.996296296296</v>
      </c>
      <c r="O323">
        <v>31096.022222222222</v>
      </c>
      <c r="P323" s="128">
        <v>29211.414814814816</v>
      </c>
      <c r="Q323">
        <v>63605.499999999993</v>
      </c>
      <c r="R323">
        <v>24463.653846153848</v>
      </c>
      <c r="S323">
        <v>38163.299999999996</v>
      </c>
      <c r="T323">
        <v>10600.916666666664</v>
      </c>
      <c r="U323">
        <v>38163.299999999996</v>
      </c>
      <c r="V323">
        <v>34249.115384615383</v>
      </c>
      <c r="W323">
        <v>37220.996296296296</v>
      </c>
      <c r="X323">
        <v>48057.488888888889</v>
      </c>
      <c r="Y323">
        <v>33922.933333333327</v>
      </c>
      <c r="Z323">
        <v>43345.970370370371</v>
      </c>
      <c r="AA323">
        <v>24499.896296296294</v>
      </c>
      <c r="AB323" s="128">
        <v>12115.333333333332</v>
      </c>
      <c r="AC323">
        <v>59970.9</v>
      </c>
      <c r="AD323">
        <v>53307.46666666666</v>
      </c>
      <c r="AE323">
        <v>23221.055555555551</v>
      </c>
      <c r="AF323">
        <v>24264.320370370366</v>
      </c>
      <c r="AG323" s="128">
        <v>50884.399999999994</v>
      </c>
      <c r="AH323">
        <v>55124.766666666663</v>
      </c>
      <c r="AI323">
        <v>40889.25</v>
      </c>
      <c r="AJ323">
        <v>24463.653846153848</v>
      </c>
      <c r="AK323">
        <v>55124.766666666663</v>
      </c>
      <c r="AL323" s="128">
        <v>50884.399999999994</v>
      </c>
    </row>
    <row r="324" spans="2:38">
      <c r="B324" t="s">
        <v>171</v>
      </c>
      <c r="C324" s="133">
        <v>2014</v>
      </c>
      <c r="D324" s="191">
        <v>771356.94166666653</v>
      </c>
      <c r="E324" s="191">
        <v>560986.86666666658</v>
      </c>
      <c r="F324" s="191">
        <v>504888.18</v>
      </c>
      <c r="G324" s="191">
        <v>0</v>
      </c>
      <c r="H324" s="191">
        <v>677859.13055555557</v>
      </c>
      <c r="I324" s="191">
        <v>444114.60277777776</v>
      </c>
      <c r="J324" s="191">
        <v>458989.25454545452</v>
      </c>
      <c r="K324" s="191">
        <v>589036.21</v>
      </c>
      <c r="L324" s="191">
        <v>467489.05555555556</v>
      </c>
      <c r="M324" s="191">
        <v>437132.62337662338</v>
      </c>
      <c r="N324" s="191">
        <v>467489.05555555556</v>
      </c>
      <c r="O324" s="191">
        <v>431929.60740740743</v>
      </c>
      <c r="P324" s="191">
        <v>397365.69722222222</v>
      </c>
      <c r="Q324" s="191">
        <v>688483.88181818184</v>
      </c>
      <c r="R324" s="191">
        <v>336592.12</v>
      </c>
      <c r="S324" s="191">
        <v>654484.67777777789</v>
      </c>
      <c r="T324" s="191">
        <v>280493.43333333329</v>
      </c>
      <c r="U324" s="191">
        <v>168296.06</v>
      </c>
      <c r="V324" s="191">
        <v>93497.811111111107</v>
      </c>
      <c r="W324" s="191">
        <v>467489.05555555556</v>
      </c>
      <c r="X324" s="191">
        <v>514237.96111111104</v>
      </c>
      <c r="Y324" s="191">
        <v>366199.76018518518</v>
      </c>
      <c r="Z324" s="191">
        <v>506446.47685185185</v>
      </c>
      <c r="AA324" s="191">
        <v>459697.57129629632</v>
      </c>
      <c r="AB324" s="191">
        <v>389574.21296296298</v>
      </c>
      <c r="AC324" s="191">
        <v>607395.78018181806</v>
      </c>
      <c r="AD324" s="191">
        <v>464372.46185185184</v>
      </c>
      <c r="AE324" s="191">
        <v>553195.38240740751</v>
      </c>
      <c r="AF324" s="191">
        <v>389574.21296296298</v>
      </c>
      <c r="AG324" s="191">
        <v>607735.77222222218</v>
      </c>
      <c r="AH324" s="191">
        <v>673184.24</v>
      </c>
      <c r="AI324" s="191">
        <v>305992.83636363636</v>
      </c>
      <c r="AJ324" s="191">
        <v>84148.03</v>
      </c>
      <c r="AK324" s="191">
        <v>120211.47142857141</v>
      </c>
      <c r="AL324" s="191">
        <v>560986.86666666658</v>
      </c>
    </row>
    <row r="325" spans="2:38">
      <c r="B325" t="s">
        <v>171</v>
      </c>
      <c r="C325" s="133">
        <v>2017</v>
      </c>
      <c r="D325">
        <v>841480.3</v>
      </c>
      <c r="E325">
        <v>841480.3</v>
      </c>
      <c r="F325">
        <v>841480.3</v>
      </c>
      <c r="G325">
        <v>794731.39444444445</v>
      </c>
      <c r="H325">
        <v>638901.70925925928</v>
      </c>
      <c r="I325" s="128">
        <v>566181.18950617278</v>
      </c>
      <c r="J325">
        <v>841480.3</v>
      </c>
      <c r="K325">
        <v>841480.3</v>
      </c>
      <c r="L325">
        <v>841480.3</v>
      </c>
      <c r="M325">
        <v>766682.05111111118</v>
      </c>
      <c r="N325">
        <v>607735.77222222218</v>
      </c>
      <c r="O325">
        <v>560986.86666666658</v>
      </c>
      <c r="P325" s="128">
        <v>597347.12654320989</v>
      </c>
      <c r="Q325">
        <v>841480.3</v>
      </c>
      <c r="R325">
        <v>841480.3</v>
      </c>
      <c r="S325">
        <v>794731.39444444445</v>
      </c>
      <c r="T325">
        <v>692983.77647058817</v>
      </c>
      <c r="U325">
        <v>841480.3</v>
      </c>
      <c r="V325">
        <v>742482.6176470588</v>
      </c>
      <c r="W325">
        <v>602541.44938271597</v>
      </c>
      <c r="X325">
        <v>519432.28395061725</v>
      </c>
      <c r="Y325">
        <v>489488.54052287579</v>
      </c>
      <c r="Z325">
        <v>706427.90617283946</v>
      </c>
      <c r="AA325">
        <v>493460.6697530864</v>
      </c>
      <c r="AB325" s="128">
        <v>488266.3469135802</v>
      </c>
      <c r="AC325">
        <v>738632.7077777778</v>
      </c>
      <c r="AD325">
        <v>692983.77647058829</v>
      </c>
      <c r="AE325">
        <v>509043.63827160496</v>
      </c>
      <c r="AF325">
        <v>489564.92762345681</v>
      </c>
      <c r="AG325" s="128">
        <v>727205.19753086427</v>
      </c>
      <c r="AH325">
        <v>841480.3</v>
      </c>
      <c r="AI325">
        <v>560986.86666666658</v>
      </c>
      <c r="AJ325">
        <v>593986.09411764704</v>
      </c>
      <c r="AK325">
        <v>747982.48888888885</v>
      </c>
      <c r="AL325" s="128">
        <v>747982.48888888885</v>
      </c>
    </row>
    <row r="326" spans="2:38">
      <c r="B326" t="s">
        <v>172</v>
      </c>
      <c r="C326">
        <v>2014</v>
      </c>
      <c r="D326" s="191">
        <v>174710.6</v>
      </c>
      <c r="E326" s="191">
        <v>152871.77499999999</v>
      </c>
      <c r="F326" s="191">
        <v>21838.825000000001</v>
      </c>
      <c r="G326" s="191">
        <v>21838.825000000001</v>
      </c>
      <c r="H326" s="191">
        <v>98826.197979797973</v>
      </c>
      <c r="I326" s="191">
        <v>88237.676767676763</v>
      </c>
      <c r="J326" s="191">
        <v>69884.240000000005</v>
      </c>
      <c r="K326" s="191">
        <v>58236.866666666661</v>
      </c>
      <c r="L326" s="191">
        <v>152871.77499999999</v>
      </c>
      <c r="M326" s="191">
        <v>139768.48000000001</v>
      </c>
      <c r="N326" s="191">
        <v>98826.197979797973</v>
      </c>
      <c r="O326" s="191">
        <v>681551.26363636355</v>
      </c>
      <c r="P326" s="191">
        <v>118238.48686868686</v>
      </c>
      <c r="Q326" s="191">
        <v>174710.6</v>
      </c>
      <c r="R326" s="191">
        <v>77649.155555555553</v>
      </c>
      <c r="S326" s="191">
        <v>174710.6</v>
      </c>
      <c r="T326" s="191">
        <v>97061.444444444453</v>
      </c>
      <c r="U326" s="191">
        <v>135886.02222222224</v>
      </c>
      <c r="V326" s="191">
        <v>19412.288888888888</v>
      </c>
      <c r="W326" s="191">
        <v>120003.24040404039</v>
      </c>
      <c r="X326" s="191">
        <v>146474.54343434342</v>
      </c>
      <c r="Y326" s="191">
        <v>130591.76161616163</v>
      </c>
      <c r="Z326" s="191">
        <v>165886.83232323229</v>
      </c>
      <c r="AA326" s="191">
        <v>134121.26868686869</v>
      </c>
      <c r="AB326" s="191">
        <v>25235.975555555549</v>
      </c>
      <c r="AC326" s="191">
        <v>139283.17277777777</v>
      </c>
      <c r="AD326" s="191">
        <v>140827.33212121209</v>
      </c>
      <c r="AE326" s="191">
        <v>144709.78989898993</v>
      </c>
      <c r="AF326" s="191">
        <v>90840.688232323242</v>
      </c>
      <c r="AG326" s="191">
        <v>165063.28067340067</v>
      </c>
      <c r="AH326" s="191">
        <v>142945.03636363638</v>
      </c>
      <c r="AI326" s="191">
        <v>15882.78181818182</v>
      </c>
      <c r="AJ326" s="191">
        <v>31765.56363636364</v>
      </c>
      <c r="AK326" s="191">
        <v>31765.56363636364</v>
      </c>
      <c r="AL326" s="191">
        <v>127062.25454545456</v>
      </c>
    </row>
    <row r="327" spans="2:38">
      <c r="B327" t="s">
        <v>172</v>
      </c>
      <c r="C327" s="133">
        <v>2017</v>
      </c>
      <c r="D327">
        <v>158827.81818181818</v>
      </c>
      <c r="E327">
        <v>158827.81818181818</v>
      </c>
      <c r="F327">
        <v>158827.81818181818</v>
      </c>
      <c r="G327">
        <v>139768.48000000001</v>
      </c>
      <c r="H327">
        <v>99218.365432098755</v>
      </c>
      <c r="I327" s="128">
        <v>118414.96222222221</v>
      </c>
      <c r="J327">
        <v>135886.02222222224</v>
      </c>
      <c r="K327">
        <v>155298.31111111111</v>
      </c>
      <c r="L327">
        <v>174710.6</v>
      </c>
      <c r="M327">
        <v>147392.21527272728</v>
      </c>
      <c r="N327">
        <v>124238.6488888889</v>
      </c>
      <c r="O327">
        <v>112591.27555555555</v>
      </c>
      <c r="P327" s="128">
        <v>118900.26944444445</v>
      </c>
      <c r="Q327">
        <v>160151.3833333333</v>
      </c>
      <c r="R327">
        <v>149751.94285714286</v>
      </c>
      <c r="S327">
        <v>174710.6</v>
      </c>
      <c r="T327">
        <v>139768.48000000001</v>
      </c>
      <c r="U327">
        <v>158827.81818181818</v>
      </c>
      <c r="V327">
        <v>157239.54</v>
      </c>
      <c r="W327">
        <v>129415.25925925926</v>
      </c>
      <c r="X327">
        <v>135886.02222222221</v>
      </c>
      <c r="Y327">
        <v>120003.24040404039</v>
      </c>
      <c r="Z327">
        <v>145592.16666666666</v>
      </c>
      <c r="AA327">
        <v>145592.16666666666</v>
      </c>
      <c r="AB327" s="128">
        <v>60663.402777777774</v>
      </c>
      <c r="AC327">
        <v>149404.03430303029</v>
      </c>
      <c r="AD327">
        <v>98987.26675485009</v>
      </c>
      <c r="AE327">
        <v>110002.97037037037</v>
      </c>
      <c r="AF327">
        <v>98458.540993265982</v>
      </c>
      <c r="AG327" s="128">
        <v>148288.31790123458</v>
      </c>
      <c r="AH327">
        <v>158827.81818181818</v>
      </c>
      <c r="AI327">
        <v>124793.28571428572</v>
      </c>
      <c r="AJ327">
        <v>99834.628571428562</v>
      </c>
      <c r="AK327">
        <v>152871.77499999999</v>
      </c>
      <c r="AL327" s="128">
        <v>122297.42</v>
      </c>
    </row>
    <row r="328" spans="2:38">
      <c r="B328" t="s">
        <v>173</v>
      </c>
      <c r="C328" s="133">
        <v>2014</v>
      </c>
      <c r="D328" s="191">
        <v>451287.5</v>
      </c>
      <c r="E328" s="191">
        <v>413680.20833333331</v>
      </c>
      <c r="F328" s="191">
        <v>410261.36363636365</v>
      </c>
      <c r="G328" s="191">
        <v>263251.04166666669</v>
      </c>
      <c r="H328" s="191">
        <v>189000.74786324787</v>
      </c>
      <c r="I328" s="191">
        <v>365327.97619047621</v>
      </c>
      <c r="J328" s="191">
        <v>347144.23076923081</v>
      </c>
      <c r="K328" s="191">
        <v>347144.23076923081</v>
      </c>
      <c r="L328" s="191">
        <v>312429.80769230769</v>
      </c>
      <c r="M328" s="191">
        <v>256638.7706043956</v>
      </c>
      <c r="N328" s="191">
        <v>227572.32905982906</v>
      </c>
      <c r="O328" s="191">
        <v>489226.39206349204</v>
      </c>
      <c r="P328" s="191">
        <v>273858.2264957265</v>
      </c>
      <c r="Q328" s="191">
        <v>338465.625</v>
      </c>
      <c r="R328" s="191">
        <v>347144.23076923081</v>
      </c>
      <c r="S328" s="191">
        <v>347144.23076923081</v>
      </c>
      <c r="T328" s="191">
        <v>225643.75</v>
      </c>
      <c r="U328" s="191">
        <v>277715.38461538462</v>
      </c>
      <c r="V328" s="191">
        <v>164104.54545454547</v>
      </c>
      <c r="W328" s="191">
        <v>325929.86111111107</v>
      </c>
      <c r="X328" s="191">
        <v>257878.57142857145</v>
      </c>
      <c r="Y328" s="191">
        <v>254296.92460317456</v>
      </c>
      <c r="Z328" s="191">
        <v>125357.63888888889</v>
      </c>
      <c r="AA328" s="191">
        <v>261460.21825396825</v>
      </c>
      <c r="AB328" s="191">
        <v>268623.51190476189</v>
      </c>
      <c r="AC328" s="191">
        <v>415994.50320512825</v>
      </c>
      <c r="AD328" s="191">
        <v>347401.37464387465</v>
      </c>
      <c r="AE328" s="191">
        <v>279368.45238095237</v>
      </c>
      <c r="AF328" s="191">
        <v>139684.22619047618</v>
      </c>
      <c r="AG328" s="191">
        <v>345031.97751322744</v>
      </c>
      <c r="AH328" s="191">
        <v>150429.16666666666</v>
      </c>
      <c r="AI328" s="191">
        <v>37607.291666666664</v>
      </c>
      <c r="AJ328" s="191">
        <v>0</v>
      </c>
      <c r="AK328" s="191">
        <v>82052.272727272735</v>
      </c>
      <c r="AL328" s="191">
        <v>413680.20833333331</v>
      </c>
    </row>
    <row r="329" spans="2:38">
      <c r="B329" t="s">
        <v>173</v>
      </c>
      <c r="C329" s="133">
        <v>2017</v>
      </c>
      <c r="D329">
        <v>451287.5</v>
      </c>
      <c r="E329">
        <v>451287.5</v>
      </c>
      <c r="F329">
        <v>451287.5</v>
      </c>
      <c r="G329">
        <v>451287.5</v>
      </c>
      <c r="H329">
        <v>214898.8095238095</v>
      </c>
      <c r="I329" s="128">
        <v>300858.33333333331</v>
      </c>
      <c r="J329">
        <v>413680.20833333331</v>
      </c>
      <c r="K329">
        <v>451287.5</v>
      </c>
      <c r="L329">
        <v>451287.5</v>
      </c>
      <c r="M329">
        <v>397660.47889610392</v>
      </c>
      <c r="N329">
        <v>243000.9615384615</v>
      </c>
      <c r="O329">
        <v>312429.80769230769</v>
      </c>
      <c r="P329" s="128">
        <v>297276.68650793651</v>
      </c>
      <c r="Q329">
        <v>451287.5</v>
      </c>
      <c r="R329">
        <v>416573.07692307694</v>
      </c>
      <c r="S329">
        <v>451287.5</v>
      </c>
      <c r="T329">
        <v>322348.21428571432</v>
      </c>
      <c r="U329">
        <v>451287.5</v>
      </c>
      <c r="V329">
        <v>290113.3928571429</v>
      </c>
      <c r="W329">
        <v>340256.4484126984</v>
      </c>
      <c r="X329">
        <v>257878.57142857145</v>
      </c>
      <c r="Y329">
        <v>286531.74603174604</v>
      </c>
      <c r="Z329">
        <v>186896.84343434346</v>
      </c>
      <c r="AA329">
        <v>232807.04365079367</v>
      </c>
      <c r="AB329" s="128">
        <v>275786.80555555556</v>
      </c>
      <c r="AC329">
        <v>444840.5357142858</v>
      </c>
      <c r="AD329">
        <v>298654.24297924299</v>
      </c>
      <c r="AE329">
        <v>250715.27777777778</v>
      </c>
      <c r="AF329">
        <v>191618.10515873015</v>
      </c>
      <c r="AG329" s="128">
        <v>380848.44576719578</v>
      </c>
      <c r="AH329">
        <v>451287.5</v>
      </c>
      <c r="AI329">
        <v>161174.10714285716</v>
      </c>
      <c r="AJ329">
        <v>205130.68181818182</v>
      </c>
      <c r="AK329">
        <v>277715.38461538462</v>
      </c>
      <c r="AL329" s="128">
        <v>386817.8571428571</v>
      </c>
    </row>
    <row r="330" spans="2:38">
      <c r="B330" t="s">
        <v>215</v>
      </c>
      <c r="C330">
        <v>2014</v>
      </c>
      <c r="D330" s="191">
        <v>4365266.5</v>
      </c>
      <c r="E330" s="191">
        <v>3395207.277777778</v>
      </c>
      <c r="F330" s="191">
        <v>2619159.9</v>
      </c>
      <c r="G330" s="191">
        <v>2728291.5625</v>
      </c>
      <c r="H330" s="191">
        <v>2869758.5324074076</v>
      </c>
      <c r="I330" s="191">
        <v>2425148.0555555555</v>
      </c>
      <c r="J330" s="191">
        <v>727544.41666666663</v>
      </c>
      <c r="K330" s="191">
        <v>2619159.9</v>
      </c>
      <c r="L330" s="191">
        <v>2494438</v>
      </c>
      <c r="M330" s="191">
        <v>3296221.6428571427</v>
      </c>
      <c r="N330" s="191">
        <v>1366901.6313131314</v>
      </c>
      <c r="O330" s="191">
        <v>339373.26296296297</v>
      </c>
      <c r="P330" s="191">
        <v>1719650.4393939397</v>
      </c>
      <c r="Q330" s="191">
        <v>2910177.6666666665</v>
      </c>
      <c r="R330" s="191">
        <v>3741657</v>
      </c>
      <c r="S330" s="191">
        <v>2728291.5625</v>
      </c>
      <c r="T330" s="191">
        <v>1455088.8333333333</v>
      </c>
      <c r="U330" s="191">
        <v>3118047.5</v>
      </c>
      <c r="V330" s="191">
        <v>1455088.8333333333</v>
      </c>
      <c r="W330" s="191">
        <v>1818861.0416666665</v>
      </c>
      <c r="X330" s="191">
        <v>1414669.6990740739</v>
      </c>
      <c r="Y330" s="191">
        <v>1410995.2323232323</v>
      </c>
      <c r="Z330" s="191">
        <v>2384728.9212962966</v>
      </c>
      <c r="AA330" s="191">
        <v>1818861.0416666665</v>
      </c>
      <c r="AB330" s="191">
        <v>1495507.9675925924</v>
      </c>
      <c r="AC330" s="191">
        <v>2837423.2250000001</v>
      </c>
      <c r="AD330" s="191">
        <v>2590058.1233333335</v>
      </c>
      <c r="AE330" s="191">
        <v>1697603.6388888888</v>
      </c>
      <c r="AF330" s="191">
        <v>939744.87152777764</v>
      </c>
      <c r="AG330" s="191">
        <v>2937123.7561728396</v>
      </c>
      <c r="AH330" s="191">
        <v>2619159.9</v>
      </c>
      <c r="AI330" s="191">
        <v>0</v>
      </c>
      <c r="AJ330" s="191">
        <v>0</v>
      </c>
      <c r="AK330" s="191">
        <v>2425148.0555555555</v>
      </c>
      <c r="AL330" s="191">
        <v>1455088.8333333333</v>
      </c>
    </row>
    <row r="331" spans="2:38">
      <c r="B331" t="s">
        <v>215</v>
      </c>
      <c r="C331" s="133">
        <v>2017</v>
      </c>
      <c r="D331">
        <v>4074248.7333333334</v>
      </c>
      <c r="E331">
        <v>4092437.34375</v>
      </c>
      <c r="F331">
        <v>3546779.03125</v>
      </c>
      <c r="G331">
        <v>3819608.1875</v>
      </c>
      <c r="H331">
        <v>3594925.3529411769</v>
      </c>
      <c r="I331" s="128">
        <v>2489818.6703703706</v>
      </c>
      <c r="J331">
        <v>3819608.1875</v>
      </c>
      <c r="K331">
        <v>3118047.5</v>
      </c>
      <c r="L331">
        <v>3001120.71875</v>
      </c>
      <c r="M331">
        <v>3286788.8941176473</v>
      </c>
      <c r="N331">
        <v>2168367.6732026143</v>
      </c>
      <c r="O331">
        <v>2482210.3627450978</v>
      </c>
      <c r="P331" s="128">
        <v>2139836.5196078434</v>
      </c>
      <c r="Q331">
        <v>3851705.7352941176</v>
      </c>
      <c r="R331">
        <v>4365266.5</v>
      </c>
      <c r="S331">
        <v>3001120.71875</v>
      </c>
      <c r="T331">
        <v>2182633.25</v>
      </c>
      <c r="U331">
        <v>3594925.3529411764</v>
      </c>
      <c r="V331">
        <v>1636974.9375</v>
      </c>
      <c r="W331">
        <v>2796053.0522875818</v>
      </c>
      <c r="X331">
        <v>1683338.0620915033</v>
      </c>
      <c r="Y331">
        <v>1512151.1405228754</v>
      </c>
      <c r="Z331">
        <v>2995771.1274509802</v>
      </c>
      <c r="AA331">
        <v>2425148.0555555555</v>
      </c>
      <c r="AB331" s="128">
        <v>2425148.0555555555</v>
      </c>
      <c r="AC331">
        <v>2465091.6705882354</v>
      </c>
      <c r="AD331">
        <v>2743127.7623692811</v>
      </c>
      <c r="AE331">
        <v>1697603.6388888888</v>
      </c>
      <c r="AF331">
        <v>1968649.5980392157</v>
      </c>
      <c r="AG331" s="128">
        <v>3775622.6590413945</v>
      </c>
      <c r="AH331">
        <v>3001120.71875</v>
      </c>
      <c r="AI331">
        <v>582035.53333333333</v>
      </c>
      <c r="AJ331">
        <v>291017.76666666666</v>
      </c>
      <c r="AK331">
        <v>2182633.25</v>
      </c>
      <c r="AL331" s="128">
        <v>2455462.40625</v>
      </c>
    </row>
    <row r="332" spans="2:38">
      <c r="B332" t="s">
        <v>216</v>
      </c>
      <c r="C332" s="133">
        <v>2014</v>
      </c>
      <c r="D332" s="191">
        <v>3783337.0181818185</v>
      </c>
      <c r="E332" s="191">
        <v>3641461.88</v>
      </c>
      <c r="F332" s="191">
        <v>4681879.5599999996</v>
      </c>
      <c r="G332" s="191">
        <v>2080835.3599999999</v>
      </c>
      <c r="H332" s="191">
        <v>3023435.9931623931</v>
      </c>
      <c r="I332" s="191">
        <v>2712199.9350427347</v>
      </c>
      <c r="J332" s="191">
        <v>4335073.666666667</v>
      </c>
      <c r="K332" s="191">
        <v>2000803.230769231</v>
      </c>
      <c r="L332" s="191">
        <v>2400963.8769230768</v>
      </c>
      <c r="M332" s="191">
        <v>1824108.9194805194</v>
      </c>
      <c r="N332" s="191">
        <v>2489888.4649572647</v>
      </c>
      <c r="O332" s="191">
        <v>384464.81538461539</v>
      </c>
      <c r="P332" s="191">
        <v>1645104.8786324786</v>
      </c>
      <c r="Q332" s="191">
        <v>1418751.3818181816</v>
      </c>
      <c r="R332" s="191">
        <v>1040417.6799999999</v>
      </c>
      <c r="S332" s="191">
        <v>0</v>
      </c>
      <c r="T332" s="191">
        <v>945834.25454545463</v>
      </c>
      <c r="U332" s="191">
        <v>1040417.6799999999</v>
      </c>
      <c r="V332" s="191">
        <v>1418751.3818181816</v>
      </c>
      <c r="W332" s="191">
        <v>2756662.2290598289</v>
      </c>
      <c r="X332" s="191">
        <v>3112360.581196581</v>
      </c>
      <c r="Y332" s="191">
        <v>2356501.5829059826</v>
      </c>
      <c r="Z332" s="191">
        <v>3949733.7851851848</v>
      </c>
      <c r="AA332" s="191">
        <v>2667737.6410256405</v>
      </c>
      <c r="AB332" s="191">
        <v>1734029.4666666663</v>
      </c>
      <c r="AC332" s="191">
        <v>1607918.2327272729</v>
      </c>
      <c r="AD332" s="191">
        <v>2670084.262098765</v>
      </c>
      <c r="AE332" s="191">
        <v>2356501.5829059826</v>
      </c>
      <c r="AF332" s="191">
        <v>1956340.936752137</v>
      </c>
      <c r="AG332" s="191">
        <v>3230926.6985754981</v>
      </c>
      <c r="AH332" s="191">
        <v>1891668.5090909093</v>
      </c>
      <c r="AI332" s="191">
        <v>650261.04999999993</v>
      </c>
      <c r="AJ332" s="191">
        <v>520208.83999999997</v>
      </c>
      <c r="AK332" s="191">
        <v>520208.83999999997</v>
      </c>
      <c r="AL332" s="191">
        <v>3121253.04</v>
      </c>
    </row>
    <row r="333" spans="2:38">
      <c r="B333" t="s">
        <v>216</v>
      </c>
      <c r="C333" s="133">
        <v>2017</v>
      </c>
      <c r="D333">
        <v>4830510.6571428571</v>
      </c>
      <c r="E333">
        <v>3715777.4285714286</v>
      </c>
      <c r="F333">
        <v>4458932.9142857138</v>
      </c>
      <c r="G333">
        <v>3715777.4285714286</v>
      </c>
      <c r="H333">
        <v>3385486.1015873011</v>
      </c>
      <c r="I333" s="128">
        <v>2445426.1709401705</v>
      </c>
      <c r="J333">
        <v>2427641.2533333329</v>
      </c>
      <c r="K333">
        <v>3468058.9333333327</v>
      </c>
      <c r="L333">
        <v>2229466.4571428569</v>
      </c>
      <c r="M333">
        <v>2012998.6028424911</v>
      </c>
      <c r="N333">
        <v>2064320.7936507934</v>
      </c>
      <c r="O333">
        <v>2543243.2177777779</v>
      </c>
      <c r="P333" s="128">
        <v>2353325.7047619047</v>
      </c>
      <c r="Q333">
        <v>4830510.6571428571</v>
      </c>
      <c r="R333">
        <v>4335073.666666667</v>
      </c>
      <c r="S333">
        <v>1857888.7142857143</v>
      </c>
      <c r="T333">
        <v>1486310.9714285713</v>
      </c>
      <c r="U333">
        <v>1734029.4666666663</v>
      </c>
      <c r="V333">
        <v>1114733.2285714285</v>
      </c>
      <c r="W333">
        <v>2766189.8634920632</v>
      </c>
      <c r="X333">
        <v>2890049.111111111</v>
      </c>
      <c r="Y333">
        <v>2023034.3777777776</v>
      </c>
      <c r="Z333">
        <v>3715777.4285714286</v>
      </c>
      <c r="AA333">
        <v>2477184.952380952</v>
      </c>
      <c r="AB333" s="128">
        <v>1156019.6444444444</v>
      </c>
      <c r="AC333">
        <v>2413349.8016849812</v>
      </c>
      <c r="AD333">
        <v>2515285.8662367263</v>
      </c>
      <c r="AE333">
        <v>2601044.1999999997</v>
      </c>
      <c r="AF333">
        <v>1878531.9222222224</v>
      </c>
      <c r="AG333" s="128">
        <v>3570816.2350617284</v>
      </c>
      <c r="AH333">
        <v>3601445.8153846152</v>
      </c>
      <c r="AI333">
        <v>2080835.3599999999</v>
      </c>
      <c r="AJ333">
        <v>472917.12727272732</v>
      </c>
      <c r="AK333">
        <v>1387223.5733333332</v>
      </c>
      <c r="AL333" s="128">
        <v>3121253.04</v>
      </c>
    </row>
    <row r="334" spans="2:38">
      <c r="B334" t="s">
        <v>183</v>
      </c>
      <c r="C334">
        <v>2014</v>
      </c>
      <c r="D334" s="191">
        <v>47887.818181818177</v>
      </c>
      <c r="E334" s="191">
        <v>52676.6</v>
      </c>
      <c r="F334" s="191">
        <v>43897.166666666672</v>
      </c>
      <c r="G334" s="191">
        <v>57465.381818181806</v>
      </c>
      <c r="H334" s="191">
        <v>43221.825641025644</v>
      </c>
      <c r="I334" s="191">
        <v>45923.189743589741</v>
      </c>
      <c r="J334" s="191">
        <v>16208.184615384615</v>
      </c>
      <c r="K334" s="191">
        <v>24312.276923076923</v>
      </c>
      <c r="L334" s="191">
        <v>47887.818181818177</v>
      </c>
      <c r="M334" s="191">
        <v>58061.78687978688</v>
      </c>
      <c r="N334" s="191">
        <v>43479.098412698411</v>
      </c>
      <c r="O334" s="191">
        <v>327032.41703703703</v>
      </c>
      <c r="P334" s="191">
        <v>29264.777777777777</v>
      </c>
      <c r="Q334" s="191">
        <v>47887.818181818177</v>
      </c>
      <c r="R334" s="191">
        <v>61456.033333333333</v>
      </c>
      <c r="S334" s="191">
        <v>39507.449999999997</v>
      </c>
      <c r="T334" s="191">
        <v>38310.254545454547</v>
      </c>
      <c r="U334" s="191">
        <v>10535.32</v>
      </c>
      <c r="V334" s="191">
        <v>19155.127272727274</v>
      </c>
      <c r="W334" s="191">
        <v>35117.733333333323</v>
      </c>
      <c r="X334" s="191">
        <v>26533.398518518516</v>
      </c>
      <c r="Y334" s="191">
        <v>32609.323809523805</v>
      </c>
      <c r="Z334" s="191">
        <v>79432.96825396824</v>
      </c>
      <c r="AA334" s="191">
        <v>66054.78412698413</v>
      </c>
      <c r="AB334" s="191">
        <v>25920.231746031746</v>
      </c>
      <c r="AC334" s="191">
        <v>76288.978041958035</v>
      </c>
      <c r="AD334" s="191">
        <v>64787.715726495713</v>
      </c>
      <c r="AE334" s="191">
        <v>32776.551111111105</v>
      </c>
      <c r="AF334" s="191">
        <v>32776.551111111112</v>
      </c>
      <c r="AG334" s="191">
        <v>60610.60641975308</v>
      </c>
      <c r="AH334" s="191">
        <v>17558.866666666661</v>
      </c>
      <c r="AI334" s="191">
        <v>9577.5636363636368</v>
      </c>
      <c r="AJ334" s="191">
        <v>26338.3</v>
      </c>
      <c r="AK334" s="191">
        <v>64832.738461538458</v>
      </c>
      <c r="AL334" s="191">
        <v>10535.32</v>
      </c>
    </row>
    <row r="335" spans="2:38">
      <c r="B335" t="s">
        <v>183</v>
      </c>
      <c r="C335" s="133">
        <v>2017</v>
      </c>
      <c r="D335">
        <v>95775.636363636353</v>
      </c>
      <c r="E335">
        <v>96573.766666666648</v>
      </c>
      <c r="F335">
        <v>87794.333333333343</v>
      </c>
      <c r="G335">
        <v>87794.333333333343</v>
      </c>
      <c r="H335">
        <v>63407.018518518511</v>
      </c>
      <c r="I335" s="128">
        <v>55337.034343434338</v>
      </c>
      <c r="J335">
        <v>52676.6</v>
      </c>
      <c r="K335">
        <v>76620.509090909094</v>
      </c>
      <c r="L335">
        <v>96573.766666666648</v>
      </c>
      <c r="M335">
        <v>73427.987878787884</v>
      </c>
      <c r="N335">
        <v>49750.12222222222</v>
      </c>
      <c r="O335">
        <v>51701.107407407406</v>
      </c>
      <c r="P335" s="128">
        <v>46823.644444444442</v>
      </c>
      <c r="Q335">
        <v>96573.766666666648</v>
      </c>
      <c r="R335">
        <v>70235.466666666645</v>
      </c>
      <c r="S335">
        <v>87794.333333333343</v>
      </c>
      <c r="T335">
        <v>70235.466666666645</v>
      </c>
      <c r="U335">
        <v>87794.333333333343</v>
      </c>
      <c r="V335">
        <v>86198.072727272724</v>
      </c>
      <c r="W335">
        <v>55603.077777777777</v>
      </c>
      <c r="X335">
        <v>49750.12222222222</v>
      </c>
      <c r="Y335">
        <v>44872.65925925925</v>
      </c>
      <c r="Z335">
        <v>65978.771717171723</v>
      </c>
      <c r="AA335">
        <v>67308.988888888882</v>
      </c>
      <c r="AB335" s="128">
        <v>42921.674074074072</v>
      </c>
      <c r="AC335">
        <v>75503.126666666649</v>
      </c>
      <c r="AD335">
        <v>65718.185584045583</v>
      </c>
      <c r="AE335">
        <v>48774.629629629628</v>
      </c>
      <c r="AF335">
        <v>50193.52794612795</v>
      </c>
      <c r="AG335" s="128">
        <v>75112.929629629638</v>
      </c>
      <c r="AH335">
        <v>70235.466666666645</v>
      </c>
      <c r="AI335">
        <v>43897.166666666672</v>
      </c>
      <c r="AJ335">
        <v>43897.166666666672</v>
      </c>
      <c r="AK335">
        <v>70235.466666666645</v>
      </c>
      <c r="AL335" s="128">
        <v>70235.466666666645</v>
      </c>
    </row>
    <row r="336" spans="2:38">
      <c r="B336" t="s">
        <v>184</v>
      </c>
      <c r="C336" s="133">
        <v>2014</v>
      </c>
      <c r="D336" s="191">
        <v>122510.76315789473</v>
      </c>
      <c r="E336" s="191">
        <v>95224.274999999994</v>
      </c>
      <c r="F336" s="191">
        <v>35268.249999999993</v>
      </c>
      <c r="G336" s="191">
        <v>44549.368421052626</v>
      </c>
      <c r="H336" s="191">
        <v>51974.263157894733</v>
      </c>
      <c r="I336" s="191">
        <v>115321.57936507936</v>
      </c>
      <c r="J336" s="191">
        <v>100766.42857142855</v>
      </c>
      <c r="K336" s="191">
        <v>60459.85714285713</v>
      </c>
      <c r="L336" s="191">
        <v>110843.07142857143</v>
      </c>
      <c r="M336" s="191">
        <v>38817.804269602573</v>
      </c>
      <c r="N336" s="191">
        <v>92929.039682539675</v>
      </c>
      <c r="O336" s="191">
        <v>352595.59788359783</v>
      </c>
      <c r="P336" s="191">
        <v>68297.246031746021</v>
      </c>
      <c r="Q336" s="191">
        <v>63482.849999999991</v>
      </c>
      <c r="R336" s="191">
        <v>105804.74999999999</v>
      </c>
      <c r="S336" s="191">
        <v>148126.65</v>
      </c>
      <c r="T336" s="191">
        <v>52902.374999999993</v>
      </c>
      <c r="U336" s="191">
        <v>22274.684210526313</v>
      </c>
      <c r="V336" s="191">
        <v>42321.899999999994</v>
      </c>
      <c r="W336" s="191">
        <v>82852.39682539682</v>
      </c>
      <c r="X336" s="191">
        <v>51502.841269841265</v>
      </c>
      <c r="Y336" s="191">
        <v>35828.063492063484</v>
      </c>
      <c r="Z336" s="191">
        <v>184738.45238095237</v>
      </c>
      <c r="AA336" s="191">
        <v>103005.68253968253</v>
      </c>
      <c r="AB336" s="191">
        <v>90689.785714285696</v>
      </c>
      <c r="AC336" s="191">
        <v>36196.361842105267</v>
      </c>
      <c r="AD336" s="191">
        <v>134355.23809523808</v>
      </c>
      <c r="AE336" s="191">
        <v>47584.146825396812</v>
      </c>
      <c r="AF336" s="191">
        <v>66057.992063492056</v>
      </c>
      <c r="AG336" s="191">
        <v>95812.079166666648</v>
      </c>
      <c r="AH336" s="191">
        <v>60459.85714285713</v>
      </c>
      <c r="AI336" s="191">
        <v>10580.474999999999</v>
      </c>
      <c r="AJ336" s="191">
        <v>0</v>
      </c>
      <c r="AK336" s="191">
        <v>42321.899999999994</v>
      </c>
      <c r="AL336" s="191">
        <v>50383.214285714275</v>
      </c>
    </row>
    <row r="337" spans="2:38">
      <c r="B337" t="s">
        <v>184</v>
      </c>
      <c r="C337" s="133">
        <v>2017</v>
      </c>
      <c r="D337">
        <v>81388.269230769234</v>
      </c>
      <c r="E337">
        <v>113943.57692307691</v>
      </c>
      <c r="F337">
        <v>48832.961538461532</v>
      </c>
      <c r="G337">
        <v>141072.99999999997</v>
      </c>
      <c r="H337">
        <v>104736.01515151512</v>
      </c>
      <c r="I337" s="128">
        <v>92089.319444444438</v>
      </c>
      <c r="J337">
        <v>105804.74999999999</v>
      </c>
      <c r="K337">
        <v>98751.099999999991</v>
      </c>
      <c r="L337">
        <v>81388.269230769234</v>
      </c>
      <c r="M337">
        <v>144095.99285714285</v>
      </c>
      <c r="N337">
        <v>86211.277777777766</v>
      </c>
      <c r="O337">
        <v>62139.297619047611</v>
      </c>
      <c r="P337" s="128">
        <v>50383.214285714275</v>
      </c>
      <c r="Q337">
        <v>211609.49999999997</v>
      </c>
      <c r="R337">
        <v>179054.19230769228</v>
      </c>
      <c r="S337">
        <v>158707.12499999997</v>
      </c>
      <c r="T337">
        <v>141072.99999999997</v>
      </c>
      <c r="U337">
        <v>179054.19230769228</v>
      </c>
      <c r="V337">
        <v>176341.25</v>
      </c>
      <c r="W337">
        <v>144991.69444444444</v>
      </c>
      <c r="X337">
        <v>107764.0972222222</v>
      </c>
      <c r="Y337">
        <v>63301.987179487172</v>
      </c>
      <c r="Z337">
        <v>192372.27272727271</v>
      </c>
      <c r="AA337">
        <v>78373.888888888861</v>
      </c>
      <c r="AB337" s="128">
        <v>86814.153846153844</v>
      </c>
      <c r="AC337">
        <v>193471.54285714281</v>
      </c>
      <c r="AD337">
        <v>112612.08206349207</v>
      </c>
      <c r="AE337">
        <v>41146.291666666657</v>
      </c>
      <c r="AF337">
        <v>55163.16025641025</v>
      </c>
      <c r="AG337" s="128">
        <v>116957.95726495724</v>
      </c>
      <c r="AH337">
        <v>90689.785714285696</v>
      </c>
      <c r="AI337">
        <v>75574.82142857142</v>
      </c>
      <c r="AJ337">
        <v>70536.499999999985</v>
      </c>
      <c r="AK337">
        <v>113943.57692307691</v>
      </c>
      <c r="AL337" s="128">
        <v>90689.785714285696</v>
      </c>
    </row>
    <row r="338" spans="2:38">
      <c r="B338" t="s">
        <v>185</v>
      </c>
      <c r="C338">
        <v>2014</v>
      </c>
      <c r="D338" s="191">
        <v>624967.05000000005</v>
      </c>
      <c r="E338" s="191">
        <v>555526.2666666666</v>
      </c>
      <c r="F338" s="191">
        <v>378767.90909090912</v>
      </c>
      <c r="G338" s="191">
        <v>166657.88</v>
      </c>
      <c r="H338" s="191">
        <v>262331.84814814816</v>
      </c>
      <c r="I338" s="191">
        <v>540094.98148148146</v>
      </c>
      <c r="J338" s="191">
        <v>277763.1333333333</v>
      </c>
      <c r="K338" s="191">
        <v>138881.56666666665</v>
      </c>
      <c r="L338" s="191">
        <v>416644.7</v>
      </c>
      <c r="M338" s="191">
        <v>654727.38571428566</v>
      </c>
      <c r="N338" s="191">
        <v>439791.62777777779</v>
      </c>
      <c r="O338" s="191">
        <v>459476.1384920635</v>
      </c>
      <c r="P338" s="191">
        <v>340590.50873015873</v>
      </c>
      <c r="Q338" s="191">
        <v>416644.7</v>
      </c>
      <c r="R338" s="191">
        <v>312483.52500000002</v>
      </c>
      <c r="S338" s="191">
        <v>499973.64</v>
      </c>
      <c r="T338" s="191">
        <v>151507.16363636366</v>
      </c>
      <c r="U338" s="191">
        <v>92587.711111111115</v>
      </c>
      <c r="V338" s="191">
        <v>277763.1333333333</v>
      </c>
      <c r="W338" s="191">
        <v>330229.50296296296</v>
      </c>
      <c r="X338" s="191">
        <v>317884.47481481486</v>
      </c>
      <c r="Y338" s="191">
        <v>281069.83730158728</v>
      </c>
      <c r="Z338" s="191">
        <v>724168.16904761898</v>
      </c>
      <c r="AA338" s="191">
        <v>540094.98148148146</v>
      </c>
      <c r="AB338" s="191">
        <v>339488.27407407406</v>
      </c>
      <c r="AC338" s="191">
        <v>717133.90787878807</v>
      </c>
      <c r="AD338" s="191">
        <v>544581.92440455849</v>
      </c>
      <c r="AE338" s="191">
        <v>163571.62296296298</v>
      </c>
      <c r="AF338" s="191">
        <v>209369.47292328041</v>
      </c>
      <c r="AG338" s="191">
        <v>579701.94679012347</v>
      </c>
      <c r="AH338" s="191">
        <v>486085.4833333334</v>
      </c>
      <c r="AI338" s="191">
        <v>384595.10769230768</v>
      </c>
      <c r="AJ338" s="191">
        <v>303014.32727272733</v>
      </c>
      <c r="AK338" s="191">
        <v>530275.07272727275</v>
      </c>
      <c r="AL338" s="191">
        <v>208322.35</v>
      </c>
    </row>
    <row r="339" spans="2:38">
      <c r="B339" t="s">
        <v>185</v>
      </c>
      <c r="C339" s="133">
        <v>2017</v>
      </c>
      <c r="D339">
        <v>476165.37142857141</v>
      </c>
      <c r="E339">
        <v>512793.47692307696</v>
      </c>
      <c r="F339">
        <v>476165.37142857141</v>
      </c>
      <c r="G339">
        <v>384595.10769230768</v>
      </c>
      <c r="H339">
        <v>277763.1333333333</v>
      </c>
      <c r="I339" s="128">
        <v>436484.92380952381</v>
      </c>
      <c r="J339">
        <v>256396.73846153848</v>
      </c>
      <c r="K339">
        <v>640991.84615384624</v>
      </c>
      <c r="L339">
        <v>611078.89333333331</v>
      </c>
      <c r="M339">
        <v>677742.04533333343</v>
      </c>
      <c r="N339">
        <v>314798.21777777781</v>
      </c>
      <c r="O339">
        <v>487628.61185185186</v>
      </c>
      <c r="P339" s="128">
        <v>419730.95703703701</v>
      </c>
      <c r="Q339">
        <v>773768.72857142868</v>
      </c>
      <c r="R339">
        <v>606028.65454545466</v>
      </c>
      <c r="S339">
        <v>535686.04285714298</v>
      </c>
      <c r="T339">
        <v>178562.01428571428</v>
      </c>
      <c r="U339">
        <v>654727.38571428566</v>
      </c>
      <c r="V339">
        <v>535686.04285714298</v>
      </c>
      <c r="W339">
        <v>456325.14761904767</v>
      </c>
      <c r="X339">
        <v>370350.84444444446</v>
      </c>
      <c r="Y339">
        <v>358005.81629629625</v>
      </c>
      <c r="Z339">
        <v>592561.35111111111</v>
      </c>
      <c r="AA339">
        <v>425903.47111111111</v>
      </c>
      <c r="AB339" s="128">
        <v>438248.49925925926</v>
      </c>
      <c r="AC339">
        <v>749960.46</v>
      </c>
      <c r="AD339">
        <v>633869.71452991455</v>
      </c>
      <c r="AE339">
        <v>142442.63247863244</v>
      </c>
      <c r="AF339">
        <v>348747.04518518515</v>
      </c>
      <c r="AG339" s="128">
        <v>678976.54814814811</v>
      </c>
      <c r="AH339">
        <v>611078.89333333331</v>
      </c>
      <c r="AI339">
        <v>499973.64</v>
      </c>
      <c r="AJ339">
        <v>595206.71428571432</v>
      </c>
      <c r="AK339">
        <v>611078.89333333331</v>
      </c>
      <c r="AL339" s="128">
        <v>499973.64</v>
      </c>
    </row>
    <row r="340" spans="2:38">
      <c r="B340" t="s">
        <v>186</v>
      </c>
      <c r="C340" s="133">
        <v>2014</v>
      </c>
      <c r="D340" s="191">
        <v>1979658.0363636364</v>
      </c>
      <c r="E340" s="191">
        <v>2722029.8</v>
      </c>
      <c r="F340" s="191">
        <v>989829.01818181819</v>
      </c>
      <c r="G340" s="191">
        <v>1484743.5272727271</v>
      </c>
      <c r="H340" s="191">
        <v>2117134.2888888884</v>
      </c>
      <c r="I340" s="191">
        <v>1646660.0024691357</v>
      </c>
      <c r="J340" s="191">
        <v>1088811.92</v>
      </c>
      <c r="K340" s="191">
        <v>2117134.2888888889</v>
      </c>
      <c r="L340" s="191">
        <v>2117134.2888888889</v>
      </c>
      <c r="M340" s="191">
        <v>1807888.2571095568</v>
      </c>
      <c r="N340" s="191">
        <v>1209791.0222222221</v>
      </c>
      <c r="O340" s="191">
        <v>563051.09537037031</v>
      </c>
      <c r="P340" s="191">
        <v>1869677.034343434</v>
      </c>
      <c r="Q340" s="191">
        <v>2041522.3499999999</v>
      </c>
      <c r="R340" s="191">
        <v>1633217.88</v>
      </c>
      <c r="S340" s="191">
        <v>1633217.88</v>
      </c>
      <c r="T340" s="191">
        <v>1633217.88</v>
      </c>
      <c r="U340" s="191">
        <v>1814686.533333333</v>
      </c>
      <c r="V340" s="191">
        <v>1701268.625</v>
      </c>
      <c r="W340" s="191">
        <v>1649715.03030303</v>
      </c>
      <c r="X340" s="191">
        <v>1209791.0222222221</v>
      </c>
      <c r="Y340" s="191">
        <v>1277001.6345679013</v>
      </c>
      <c r="Z340" s="191">
        <v>1905420.8599999999</v>
      </c>
      <c r="AA340" s="191">
        <v>1344212.2469135802</v>
      </c>
      <c r="AB340" s="191">
        <v>840132.65432098752</v>
      </c>
      <c r="AC340" s="191">
        <v>1880675.1345454545</v>
      </c>
      <c r="AD340" s="191">
        <v>1298445.5799404299</v>
      </c>
      <c r="AE340" s="191">
        <v>1558769.2017094018</v>
      </c>
      <c r="AF340" s="191">
        <v>1080334.2177609426</v>
      </c>
      <c r="AG340" s="191">
        <v>1637964.9232495895</v>
      </c>
      <c r="AH340" s="191">
        <v>1814686.533333333</v>
      </c>
      <c r="AI340" s="191">
        <v>907343.26666666649</v>
      </c>
      <c r="AJ340" s="191">
        <v>340253.72499999998</v>
      </c>
      <c r="AK340" s="191">
        <v>1361014.9</v>
      </c>
      <c r="AL340" s="191">
        <v>1905420.8599999999</v>
      </c>
    </row>
    <row r="341" spans="2:38">
      <c r="B341" t="s">
        <v>186</v>
      </c>
      <c r="C341" s="133">
        <v>2017</v>
      </c>
      <c r="D341">
        <v>2495193.9833333329</v>
      </c>
      <c r="E341">
        <v>2722029.8</v>
      </c>
      <c r="F341">
        <v>2495193.9833333329</v>
      </c>
      <c r="G341">
        <v>2495193.9833333329</v>
      </c>
      <c r="H341">
        <v>1461830.8185185182</v>
      </c>
      <c r="I341" s="128">
        <v>1209791.0222222221</v>
      </c>
      <c r="J341">
        <v>1134179.0833333335</v>
      </c>
      <c r="K341">
        <v>1587850.7166666666</v>
      </c>
      <c r="L341">
        <v>2268358.166666667</v>
      </c>
      <c r="M341">
        <v>1996155.1866666668</v>
      </c>
      <c r="N341">
        <v>1134179.0833333333</v>
      </c>
      <c r="O341">
        <v>1512238.7777777778</v>
      </c>
      <c r="P341" s="128">
        <v>1285402.9611111111</v>
      </c>
      <c r="Q341">
        <v>2722029.8</v>
      </c>
      <c r="R341">
        <v>2474572.5454545454</v>
      </c>
      <c r="S341">
        <v>2041522.3499999999</v>
      </c>
      <c r="T341">
        <v>680507.45</v>
      </c>
      <c r="U341">
        <v>1814686.533333333</v>
      </c>
      <c r="V341">
        <v>1484743.5272727271</v>
      </c>
      <c r="W341">
        <v>1663462.6555555554</v>
      </c>
      <c r="X341">
        <v>1033363.1648148147</v>
      </c>
      <c r="Y341">
        <v>1108975.1037037037</v>
      </c>
      <c r="Z341">
        <v>1991114.3907407403</v>
      </c>
      <c r="AA341">
        <v>1663462.6555555554</v>
      </c>
      <c r="AB341" s="128">
        <v>1285402.9611111111</v>
      </c>
      <c r="AC341">
        <v>2266708.4516363638</v>
      </c>
      <c r="AD341">
        <v>1537442.7574074073</v>
      </c>
      <c r="AE341">
        <v>1182295.7717171717</v>
      </c>
      <c r="AF341">
        <v>1171985.0527777777</v>
      </c>
      <c r="AG341" s="128">
        <v>1823851.6168350163</v>
      </c>
      <c r="AH341">
        <v>2041522.3499999999</v>
      </c>
      <c r="AI341">
        <v>1814686.533333333</v>
      </c>
      <c r="AJ341">
        <v>1587850.7166666666</v>
      </c>
      <c r="AK341">
        <v>2268358.166666667</v>
      </c>
      <c r="AL341" s="128">
        <v>1587850.7166666666</v>
      </c>
    </row>
    <row r="342" spans="2:38">
      <c r="B342" t="s">
        <v>187</v>
      </c>
      <c r="C342">
        <v>2014</v>
      </c>
      <c r="D342" s="191">
        <v>90179.12</v>
      </c>
      <c r="E342" s="191">
        <v>90179.12</v>
      </c>
      <c r="F342" s="191">
        <v>30059.706666666669</v>
      </c>
      <c r="G342" s="191">
        <v>32206.82857142857</v>
      </c>
      <c r="H342" s="191">
        <v>103777.55873015874</v>
      </c>
      <c r="I342" s="191">
        <v>246322.59629629631</v>
      </c>
      <c r="J342" s="191">
        <v>34684.276923076926</v>
      </c>
      <c r="K342" s="191">
        <v>0</v>
      </c>
      <c r="L342" s="191">
        <v>69368.553846153853</v>
      </c>
      <c r="M342" s="191">
        <v>46846.296103896115</v>
      </c>
      <c r="N342" s="191">
        <v>221869.2634920635</v>
      </c>
      <c r="O342" s="191">
        <v>138834.51666666663</v>
      </c>
      <c r="P342" s="191">
        <v>85884.876190476192</v>
      </c>
      <c r="Q342" s="191">
        <v>37574.633333333331</v>
      </c>
      <c r="R342" s="191">
        <v>112723.90000000001</v>
      </c>
      <c r="S342" s="191">
        <v>34684.276923076926</v>
      </c>
      <c r="T342" s="191">
        <v>0</v>
      </c>
      <c r="U342" s="191">
        <v>204952.54545454544</v>
      </c>
      <c r="V342" s="191">
        <v>0</v>
      </c>
      <c r="W342" s="191">
        <v>156978.46814814815</v>
      </c>
      <c r="X342" s="191">
        <v>153877.06984126981</v>
      </c>
      <c r="Y342" s="191">
        <v>80159.217777777783</v>
      </c>
      <c r="Z342" s="191">
        <v>309706.06868686865</v>
      </c>
      <c r="AA342" s="191">
        <v>242789.93846153843</v>
      </c>
      <c r="AB342" s="191">
        <v>34684.276923076919</v>
      </c>
      <c r="AC342" s="191">
        <v>237744.95272727273</v>
      </c>
      <c r="AD342" s="191">
        <v>382297.80786324787</v>
      </c>
      <c r="AE342" s="191">
        <v>120238.82666666666</v>
      </c>
      <c r="AF342" s="191">
        <v>92564.81100529102</v>
      </c>
      <c r="AG342" s="191">
        <v>211849.36126984129</v>
      </c>
      <c r="AH342" s="191">
        <v>75149.266666666663</v>
      </c>
      <c r="AI342" s="191">
        <v>37574.633333333331</v>
      </c>
      <c r="AJ342" s="191">
        <v>0</v>
      </c>
      <c r="AK342" s="191">
        <v>277474.21538461541</v>
      </c>
      <c r="AL342" s="191">
        <v>0</v>
      </c>
    </row>
    <row r="343" spans="2:38">
      <c r="B343" t="s">
        <v>187</v>
      </c>
      <c r="C343" s="133">
        <v>2017</v>
      </c>
      <c r="D343">
        <v>159139.62352941179</v>
      </c>
      <c r="E343">
        <v>197266.82500000001</v>
      </c>
      <c r="F343">
        <v>159139.62352941179</v>
      </c>
      <c r="G343">
        <v>53046.541176470586</v>
      </c>
      <c r="H343">
        <v>208747.96296296298</v>
      </c>
      <c r="I343" s="128">
        <v>271968.77460317459</v>
      </c>
      <c r="J343">
        <v>84542.925000000003</v>
      </c>
      <c r="K343">
        <v>159139.62352941179</v>
      </c>
      <c r="L343">
        <v>212186.16470588234</v>
      </c>
      <c r="M343" t="s">
        <v>114</v>
      </c>
      <c r="N343">
        <v>153245.56339869279</v>
      </c>
      <c r="O343">
        <v>109040.11241830063</v>
      </c>
      <c r="P343" s="128">
        <v>123775.26274509805</v>
      </c>
      <c r="Q343">
        <v>185662.89411764705</v>
      </c>
      <c r="R343">
        <v>185662.89411764705</v>
      </c>
      <c r="S343">
        <v>53046.541176470586</v>
      </c>
      <c r="T343">
        <v>28180.975000000002</v>
      </c>
      <c r="U343">
        <v>79569.811764705897</v>
      </c>
      <c r="V343">
        <v>132616.35294117648</v>
      </c>
      <c r="W343">
        <v>97251.992156862761</v>
      </c>
      <c r="X343">
        <v>109040.11241830063</v>
      </c>
      <c r="Y343">
        <v>76622.781699346393</v>
      </c>
      <c r="Z343">
        <v>144404.47320261438</v>
      </c>
      <c r="AA343">
        <v>159139.62352941179</v>
      </c>
      <c r="AB343" s="128">
        <v>53046.541176470579</v>
      </c>
      <c r="AC343" t="s">
        <v>114</v>
      </c>
      <c r="AD343">
        <v>352575.30944444443</v>
      </c>
      <c r="AE343">
        <v>88410.901960784307</v>
      </c>
      <c r="AF343">
        <v>118617.96013071896</v>
      </c>
      <c r="AG343" s="128">
        <v>173751.98093681919</v>
      </c>
      <c r="AH343">
        <v>106093.08235294117</v>
      </c>
      <c r="AI343">
        <v>53046.541176470586</v>
      </c>
      <c r="AJ343">
        <v>53046.541176470586</v>
      </c>
      <c r="AK343">
        <v>212186.16470588234</v>
      </c>
      <c r="AL343" s="128">
        <v>106093.08235294117</v>
      </c>
    </row>
    <row r="344" spans="2:38">
      <c r="B344" t="s">
        <v>188</v>
      </c>
      <c r="C344" s="133">
        <v>2014</v>
      </c>
      <c r="D344" s="191">
        <v>862248.2</v>
      </c>
      <c r="E344" s="191">
        <v>0</v>
      </c>
      <c r="F344" s="191">
        <v>431124.1</v>
      </c>
      <c r="G344" s="191">
        <v>431124.1</v>
      </c>
      <c r="H344" s="191">
        <v>596122.21234567894</v>
      </c>
      <c r="I344" s="191">
        <v>1213534.5037037039</v>
      </c>
      <c r="J344" s="191">
        <v>574832.1333333333</v>
      </c>
      <c r="K344" s="191">
        <v>1379597.12</v>
      </c>
      <c r="L344" s="191">
        <v>862248.2</v>
      </c>
      <c r="M344" s="191">
        <v>1049752.9673015871</v>
      </c>
      <c r="N344" s="191">
        <v>1801140.6844444445</v>
      </c>
      <c r="O344" s="191">
        <v>444270.45333333331</v>
      </c>
      <c r="P344" s="191">
        <v>919731.41333333321</v>
      </c>
      <c r="Q344" s="191">
        <v>1149664.2666666666</v>
      </c>
      <c r="R344" s="191">
        <v>1149664.2666666666</v>
      </c>
      <c r="S344" s="191">
        <v>1724496.4</v>
      </c>
      <c r="T344" s="191">
        <v>574832.1333333333</v>
      </c>
      <c r="U344" s="191">
        <v>689798.56</v>
      </c>
      <c r="V344" s="191">
        <v>0</v>
      </c>
      <c r="W344" s="191">
        <v>1192244.4246913579</v>
      </c>
      <c r="X344" s="191">
        <v>510961.89629629639</v>
      </c>
      <c r="Y344" s="191">
        <v>596122.21234567894</v>
      </c>
      <c r="Z344" s="191">
        <v>1873526.9530864197</v>
      </c>
      <c r="AA344" s="191">
        <v>2874160.6666666665</v>
      </c>
      <c r="AB344" s="191">
        <v>2155620.5</v>
      </c>
      <c r="AC344" s="191">
        <v>1231783.1428571427</v>
      </c>
      <c r="AD344" s="191">
        <v>2539906.4261728395</v>
      </c>
      <c r="AE344" s="191">
        <v>574832.1333333333</v>
      </c>
      <c r="AF344" s="191">
        <v>1572576.479047619</v>
      </c>
      <c r="AG344" s="191">
        <v>1714915.8644444444</v>
      </c>
      <c r="AH344" s="191">
        <v>766442.8444444444</v>
      </c>
      <c r="AI344" s="191">
        <v>1293372.3</v>
      </c>
      <c r="AJ344" s="191">
        <v>0</v>
      </c>
      <c r="AK344" s="191">
        <v>1724496.4</v>
      </c>
      <c r="AL344" s="191">
        <v>0</v>
      </c>
    </row>
    <row r="345" spans="2:38">
      <c r="B345" t="s">
        <v>188</v>
      </c>
      <c r="C345" s="133">
        <v>2017</v>
      </c>
      <c r="D345">
        <v>574832.1333333333</v>
      </c>
      <c r="E345">
        <v>862248.2</v>
      </c>
      <c r="F345">
        <v>574832.1333333333</v>
      </c>
      <c r="G345">
        <v>574832.1333333333</v>
      </c>
      <c r="H345">
        <v>313544.8</v>
      </c>
      <c r="I345" s="128">
        <v>2203523.1777777779</v>
      </c>
      <c r="J345">
        <v>3448992.8</v>
      </c>
      <c r="K345">
        <v>2299328.5333333332</v>
      </c>
      <c r="L345">
        <v>574832.1333333333</v>
      </c>
      <c r="M345">
        <v>1311662.4133333333</v>
      </c>
      <c r="N345">
        <v>958053.55555555562</v>
      </c>
      <c r="O345">
        <v>862248.2</v>
      </c>
      <c r="P345" s="128">
        <v>542897.01481481479</v>
      </c>
      <c r="Q345">
        <v>1254179.2000000002</v>
      </c>
      <c r="R345">
        <v>1293372.3</v>
      </c>
      <c r="S345">
        <v>940634.39999999991</v>
      </c>
      <c r="T345">
        <v>862248.2</v>
      </c>
      <c r="U345">
        <v>940634.39999999991</v>
      </c>
      <c r="V345">
        <v>344899.28</v>
      </c>
      <c r="W345">
        <v>1323855.8222222221</v>
      </c>
      <c r="X345">
        <v>656951.00952380954</v>
      </c>
      <c r="Y345">
        <v>335318.74444444443</v>
      </c>
      <c r="Z345">
        <v>2473520.0888888887</v>
      </c>
      <c r="AA345">
        <v>2554809.4814814813</v>
      </c>
      <c r="AB345" s="128">
        <v>1532885.6888888888</v>
      </c>
      <c r="AC345">
        <v>979951.92253968248</v>
      </c>
      <c r="AD345">
        <v>2465391.1496296297</v>
      </c>
      <c r="AE345">
        <v>1073019.982222222</v>
      </c>
      <c r="AF345">
        <v>1671803.4544444445</v>
      </c>
      <c r="AG345" s="128">
        <v>2139652.9407407404</v>
      </c>
      <c r="AH345">
        <v>287416.06666666665</v>
      </c>
      <c r="AI345">
        <v>1437080.3333333335</v>
      </c>
      <c r="AJ345">
        <v>1254179.2000000002</v>
      </c>
      <c r="AK345">
        <v>1437080.3333333335</v>
      </c>
      <c r="AL345" s="128">
        <v>940634.39999999991</v>
      </c>
    </row>
    <row r="346" spans="2:38">
      <c r="B346" t="s">
        <v>189</v>
      </c>
      <c r="C346">
        <v>2014</v>
      </c>
      <c r="D346" s="191">
        <v>302027.2</v>
      </c>
      <c r="E346" s="191">
        <v>302027.2</v>
      </c>
      <c r="F346" s="191">
        <v>302027.2</v>
      </c>
      <c r="G346" s="191">
        <v>302027.2</v>
      </c>
      <c r="H346" s="191">
        <v>277620.96161616163</v>
      </c>
      <c r="I346" s="191">
        <v>259316.2828282828</v>
      </c>
      <c r="J346" s="191">
        <v>302027.2</v>
      </c>
      <c r="K346" s="191">
        <v>302027.2</v>
      </c>
      <c r="L346" s="191">
        <v>271824.48</v>
      </c>
      <c r="M346" s="191">
        <v>236348.26920634916</v>
      </c>
      <c r="N346" s="191">
        <v>225757.70505050506</v>
      </c>
      <c r="O346" s="191">
        <v>555338.06666666653</v>
      </c>
      <c r="P346" s="191">
        <v>219656.14545454548</v>
      </c>
      <c r="Q346" s="191">
        <v>302027.2</v>
      </c>
      <c r="R346" s="191">
        <v>302027.2</v>
      </c>
      <c r="S346" s="191">
        <v>302027.2</v>
      </c>
      <c r="T346" s="191">
        <v>302027.2</v>
      </c>
      <c r="U346" s="191">
        <v>302027.2</v>
      </c>
      <c r="V346" s="191">
        <v>172586.97142857141</v>
      </c>
      <c r="W346" s="191">
        <v>222706.92525252528</v>
      </c>
      <c r="X346" s="191">
        <v>247113.16363636361</v>
      </c>
      <c r="Y346" s="191">
        <v>216605.36565656564</v>
      </c>
      <c r="Z346" s="191">
        <v>268468.62222222221</v>
      </c>
      <c r="AA346" s="191">
        <v>246096.23703703703</v>
      </c>
      <c r="AB346" s="191">
        <v>228808.48484848483</v>
      </c>
      <c r="AC346" s="191">
        <v>302027.2</v>
      </c>
      <c r="AD346" s="191">
        <v>274285.44237037032</v>
      </c>
      <c r="AE346" s="191">
        <v>253214.72323232322</v>
      </c>
      <c r="AF346" s="191">
        <v>199826.07676767677</v>
      </c>
      <c r="AG346" s="191">
        <v>274570.18181818182</v>
      </c>
      <c r="AH346" s="191">
        <v>302027.2</v>
      </c>
      <c r="AI346" s="191">
        <v>251689.33333333334</v>
      </c>
      <c r="AJ346" s="191">
        <v>251689.33333333334</v>
      </c>
      <c r="AK346" s="191">
        <v>268468.62222222221</v>
      </c>
      <c r="AL346" s="191">
        <v>268468.62222222221</v>
      </c>
    </row>
    <row r="347" spans="2:38">
      <c r="B347" t="s">
        <v>189</v>
      </c>
      <c r="C347" s="133">
        <v>2017</v>
      </c>
      <c r="D347">
        <v>302027.2</v>
      </c>
      <c r="E347">
        <v>302027.2</v>
      </c>
      <c r="F347">
        <v>302027.2</v>
      </c>
      <c r="G347">
        <v>302027.2</v>
      </c>
      <c r="H347">
        <v>270705.86074074073</v>
      </c>
      <c r="I347" s="128">
        <v>270865.66349206347</v>
      </c>
      <c r="J347">
        <v>302027.2</v>
      </c>
      <c r="K347">
        <v>302027.2</v>
      </c>
      <c r="L347">
        <v>302027.2</v>
      </c>
      <c r="M347">
        <v>292734.05538461544</v>
      </c>
      <c r="N347">
        <v>250570.71407407406</v>
      </c>
      <c r="O347">
        <v>246096.23703703703</v>
      </c>
      <c r="P347" s="128">
        <v>246096.23703703703</v>
      </c>
      <c r="Q347">
        <v>302027.2</v>
      </c>
      <c r="R347">
        <v>302027.2</v>
      </c>
      <c r="S347">
        <v>302027.2</v>
      </c>
      <c r="T347">
        <v>241621.76000000001</v>
      </c>
      <c r="U347">
        <v>302027.2</v>
      </c>
      <c r="V347">
        <v>276858.2666666666</v>
      </c>
      <c r="W347">
        <v>246096.23703703703</v>
      </c>
      <c r="X347">
        <v>275180.33777777775</v>
      </c>
      <c r="Y347">
        <v>234910.04444444441</v>
      </c>
      <c r="Z347">
        <v>281375.76752136752</v>
      </c>
      <c r="AA347">
        <v>234910.04444444441</v>
      </c>
      <c r="AB347" s="128">
        <v>251689.33333333331</v>
      </c>
      <c r="AC347">
        <v>302027.2</v>
      </c>
      <c r="AD347">
        <v>233471.81968253967</v>
      </c>
      <c r="AE347">
        <v>259519.66814814811</v>
      </c>
      <c r="AF347">
        <v>239943.83111111115</v>
      </c>
      <c r="AG347" s="128">
        <v>261756.90666666668</v>
      </c>
      <c r="AH347">
        <v>302027.2</v>
      </c>
      <c r="AI347">
        <v>302027.2</v>
      </c>
      <c r="AJ347">
        <v>255561.4769230769</v>
      </c>
      <c r="AK347">
        <v>302027.2</v>
      </c>
      <c r="AL347" s="128">
        <v>280453.8285714286</v>
      </c>
    </row>
    <row r="348" spans="2:38">
      <c r="B348" t="s">
        <v>191</v>
      </c>
      <c r="C348" s="133">
        <v>2014</v>
      </c>
      <c r="D348" s="191">
        <v>336001.95555555553</v>
      </c>
      <c r="E348" s="191">
        <v>330751.92499999999</v>
      </c>
      <c r="F348" s="191">
        <v>340201.98</v>
      </c>
      <c r="G348" s="191">
        <v>330751.92499999999</v>
      </c>
      <c r="H348" s="191">
        <v>181126.05416666667</v>
      </c>
      <c r="I348" s="191">
        <v>231001.34444444443</v>
      </c>
      <c r="J348" s="191">
        <v>270001.57142857142</v>
      </c>
      <c r="K348" s="191">
        <v>378002.2</v>
      </c>
      <c r="L348" s="191">
        <v>294001.71111111116</v>
      </c>
      <c r="M348" s="191">
        <v>261001.51904761905</v>
      </c>
      <c r="N348" s="191">
        <v>221201.28740740739</v>
      </c>
      <c r="O348" s="191">
        <v>499804.26</v>
      </c>
      <c r="P348" s="191">
        <v>260401.51555555552</v>
      </c>
      <c r="Q348" s="191">
        <v>336001.95555555553</v>
      </c>
      <c r="R348" s="191">
        <v>330751.92499999999</v>
      </c>
      <c r="S348" s="191">
        <v>378002.2</v>
      </c>
      <c r="T348" s="191">
        <v>189001.1</v>
      </c>
      <c r="U348" s="191">
        <v>378002.2</v>
      </c>
      <c r="V348" s="191">
        <v>226801.32</v>
      </c>
      <c r="W348" s="191">
        <v>254801.48296296294</v>
      </c>
      <c r="X348" s="191">
        <v>254626.48194444444</v>
      </c>
      <c r="Y348" s="191">
        <v>176401.02666666664</v>
      </c>
      <c r="Z348" s="191">
        <v>168000.97777777776</v>
      </c>
      <c r="AA348" s="191">
        <v>229601.3362962963</v>
      </c>
      <c r="AB348" s="191">
        <v>249001.44920634921</v>
      </c>
      <c r="AC348" s="191">
        <v>306631.7846190476</v>
      </c>
      <c r="AD348" s="191">
        <v>316507.90270482609</v>
      </c>
      <c r="AE348" s="191">
        <v>231001.34444444443</v>
      </c>
      <c r="AF348" s="191">
        <v>193551.12648148145</v>
      </c>
      <c r="AG348" s="191">
        <v>316401.84148148145</v>
      </c>
      <c r="AH348" s="191">
        <v>336001.95555555553</v>
      </c>
      <c r="AI348" s="191">
        <v>108000.62857142856</v>
      </c>
      <c r="AJ348" s="191"/>
      <c r="AK348" s="191">
        <v>216001.25714285712</v>
      </c>
      <c r="AL348" s="191">
        <v>378002.2</v>
      </c>
    </row>
    <row r="349" spans="2:38">
      <c r="B349" t="s">
        <v>191</v>
      </c>
      <c r="C349" s="133">
        <v>2017</v>
      </c>
      <c r="D349">
        <v>343638.36363636365</v>
      </c>
      <c r="E349">
        <v>348925.10769230768</v>
      </c>
      <c r="F349">
        <v>346502.0166666666</v>
      </c>
      <c r="G349">
        <v>340201.98</v>
      </c>
      <c r="H349">
        <v>150000.87301587299</v>
      </c>
      <c r="I349" s="128">
        <v>214201.24666666662</v>
      </c>
      <c r="J349">
        <v>297001.72857142857</v>
      </c>
      <c r="K349">
        <v>378002.2</v>
      </c>
      <c r="L349">
        <v>346502.0166666666</v>
      </c>
      <c r="M349">
        <v>302401.76</v>
      </c>
      <c r="N349">
        <v>252001.46666666662</v>
      </c>
      <c r="O349">
        <v>242309.10256410256</v>
      </c>
      <c r="P349" s="128">
        <v>252001.46666666662</v>
      </c>
      <c r="Q349">
        <v>378002.2</v>
      </c>
      <c r="R349">
        <v>297001.72857142857</v>
      </c>
      <c r="S349">
        <v>343638.36363636365</v>
      </c>
      <c r="T349">
        <v>378002.2</v>
      </c>
      <c r="U349">
        <v>270001.57142857142</v>
      </c>
      <c r="V349">
        <v>297001.72857142857</v>
      </c>
      <c r="W349">
        <v>240001.39682539683</v>
      </c>
      <c r="X349">
        <v>300001.74603174598</v>
      </c>
      <c r="Y349">
        <v>264001.53650793649</v>
      </c>
      <c r="Z349">
        <v>186001.08253968254</v>
      </c>
      <c r="AA349">
        <v>192001.11746031744</v>
      </c>
      <c r="AB349" s="128">
        <v>255232.25470085465</v>
      </c>
      <c r="AC349">
        <v>307801.79142857139</v>
      </c>
      <c r="AD349">
        <v>264001.53650793654</v>
      </c>
      <c r="AE349">
        <v>187385.70598290599</v>
      </c>
      <c r="AF349">
        <v>152250.88611111109</v>
      </c>
      <c r="AG349" s="128">
        <v>318924.93308913306</v>
      </c>
      <c r="AH349">
        <v>243001.4142857143</v>
      </c>
      <c r="AI349">
        <v>162000.94285714283</v>
      </c>
      <c r="AJ349">
        <v>157500.91666666669</v>
      </c>
      <c r="AK349">
        <v>162000.94285714283</v>
      </c>
      <c r="AL349" s="128">
        <v>324001.88571428566</v>
      </c>
    </row>
    <row r="350" spans="2:38">
      <c r="B350" t="s">
        <v>196</v>
      </c>
      <c r="C350">
        <v>2014</v>
      </c>
      <c r="D350" s="191">
        <v>117938.18181818181</v>
      </c>
      <c r="E350" s="191">
        <v>129732</v>
      </c>
      <c r="F350" s="191">
        <v>51892.799999999996</v>
      </c>
      <c r="G350" s="191">
        <v>64866</v>
      </c>
      <c r="H350" s="191">
        <v>146549.11111111109</v>
      </c>
      <c r="I350" s="191">
        <v>69670.888888888876</v>
      </c>
      <c r="J350" s="191">
        <v>64866</v>
      </c>
      <c r="K350" s="191">
        <v>86487.999999999985</v>
      </c>
      <c r="L350" s="191">
        <v>94350.545454545456</v>
      </c>
      <c r="M350" s="191">
        <v>62338.753246753244</v>
      </c>
      <c r="N350" s="191">
        <v>47175.272727272721</v>
      </c>
      <c r="O350" s="191">
        <v>192825.71759259258</v>
      </c>
      <c r="P350" s="191">
        <v>33634.222222222212</v>
      </c>
      <c r="Q350" s="191">
        <v>117938.18181818181</v>
      </c>
      <c r="R350" s="191">
        <v>129732</v>
      </c>
      <c r="S350" s="191">
        <v>94350.545454545456</v>
      </c>
      <c r="T350" s="191">
        <v>94350.545454545456</v>
      </c>
      <c r="U350" s="191">
        <v>108110</v>
      </c>
      <c r="V350" s="191">
        <v>0</v>
      </c>
      <c r="W350" s="191">
        <v>65521.21212121212</v>
      </c>
      <c r="X350" s="191">
        <v>57658.666666666664</v>
      </c>
      <c r="Y350" s="191">
        <v>43243.999999999993</v>
      </c>
      <c r="Z350" s="191">
        <v>28829.333333333332</v>
      </c>
      <c r="AA350" s="191">
        <v>28829.333333333332</v>
      </c>
      <c r="AB350" s="191">
        <v>41933.57575757576</v>
      </c>
      <c r="AC350" s="191">
        <v>90812.4</v>
      </c>
      <c r="AD350" s="191">
        <v>126892.74747474746</v>
      </c>
      <c r="AE350" s="191">
        <v>44554.424242424233</v>
      </c>
      <c r="AF350" s="191">
        <v>20311.575757575756</v>
      </c>
      <c r="AG350" s="191">
        <v>103450.7138047138</v>
      </c>
      <c r="AH350" s="191">
        <v>64866</v>
      </c>
      <c r="AI350" s="191">
        <v>47175.272727272728</v>
      </c>
      <c r="AJ350" s="191">
        <v>43243.999999999993</v>
      </c>
      <c r="AK350" s="191">
        <v>25946.399999999998</v>
      </c>
      <c r="AL350" s="191">
        <v>129732</v>
      </c>
    </row>
    <row r="351" spans="2:38">
      <c r="B351" t="s">
        <v>196</v>
      </c>
      <c r="C351" s="133">
        <v>2017</v>
      </c>
      <c r="D351">
        <v>117938.18181818181</v>
      </c>
      <c r="E351">
        <v>259464</v>
      </c>
      <c r="F351">
        <v>188701.09090909091</v>
      </c>
      <c r="G351">
        <v>117938.18181818181</v>
      </c>
      <c r="H351">
        <v>172975.99999999997</v>
      </c>
      <c r="I351" s="128">
        <v>156158.88888888888</v>
      </c>
      <c r="J351">
        <v>47175.272727272728</v>
      </c>
      <c r="K351">
        <v>172975.99999999997</v>
      </c>
      <c r="L351">
        <v>86487.999999999985</v>
      </c>
      <c r="M351">
        <v>101033.70909090911</v>
      </c>
      <c r="N351">
        <v>105707.55555555555</v>
      </c>
      <c r="O351">
        <v>108109.99999999999</v>
      </c>
      <c r="P351" s="128">
        <v>110512.44444444442</v>
      </c>
      <c r="Q351">
        <v>212288.72727272729</v>
      </c>
      <c r="R351">
        <v>129732</v>
      </c>
      <c r="S351">
        <v>141525.81818181815</v>
      </c>
      <c r="T351">
        <v>43243.999999999993</v>
      </c>
      <c r="U351">
        <v>117938.18181818181</v>
      </c>
      <c r="V351">
        <v>43243.999999999993</v>
      </c>
      <c r="W351">
        <v>146549.11111111109</v>
      </c>
      <c r="X351">
        <v>105707.55555555555</v>
      </c>
      <c r="Y351">
        <v>81683.111111111109</v>
      </c>
      <c r="Z351">
        <v>104833.93939393941</v>
      </c>
      <c r="AA351">
        <v>57658.666666666664</v>
      </c>
      <c r="AB351" s="128">
        <v>91292.888888888905</v>
      </c>
      <c r="AC351">
        <v>181624.8</v>
      </c>
      <c r="AD351">
        <v>169263.13131313134</v>
      </c>
      <c r="AE351">
        <v>52416.969696969703</v>
      </c>
      <c r="AF351">
        <v>60607.121212121201</v>
      </c>
      <c r="AG351" s="128">
        <v>143273.05050505049</v>
      </c>
      <c r="AH351">
        <v>47175.272727272728</v>
      </c>
      <c r="AI351">
        <v>0</v>
      </c>
      <c r="AJ351">
        <v>21621.999999999996</v>
      </c>
      <c r="AK351">
        <v>86487.999999999985</v>
      </c>
      <c r="AL351" s="128">
        <v>151354</v>
      </c>
    </row>
    <row r="352" spans="2:38">
      <c r="B352" t="s">
        <v>197</v>
      </c>
      <c r="C352" s="133">
        <v>2014</v>
      </c>
      <c r="D352" s="191">
        <v>495339.1857142857</v>
      </c>
      <c r="E352" s="191">
        <v>533442.19999999995</v>
      </c>
      <c r="F352" s="191">
        <v>419133.15714285709</v>
      </c>
      <c r="G352" s="191">
        <v>339463.21818181814</v>
      </c>
      <c r="H352" s="191">
        <v>325992.45555555553</v>
      </c>
      <c r="I352" s="191">
        <v>334459.79206349206</v>
      </c>
      <c r="J352" s="191">
        <v>451374.16923076916</v>
      </c>
      <c r="K352" s="191">
        <v>451374.16923076916</v>
      </c>
      <c r="L352" s="191">
        <v>410340.15384615387</v>
      </c>
      <c r="M352" s="191">
        <v>218359.58186813185</v>
      </c>
      <c r="N352" s="191">
        <v>406432.15238095232</v>
      </c>
      <c r="O352" s="191">
        <v>575171.56904761912</v>
      </c>
      <c r="P352" s="191">
        <v>342927.12857142847</v>
      </c>
      <c r="Q352" s="191">
        <v>400081.64999999997</v>
      </c>
      <c r="R352" s="191">
        <v>488988.68333333323</v>
      </c>
      <c r="S352" s="191">
        <v>444535.16666666669</v>
      </c>
      <c r="T352" s="191">
        <v>266721.09999999998</v>
      </c>
      <c r="U352" s="191">
        <v>387957.96363636362</v>
      </c>
      <c r="V352" s="191">
        <v>96989.490909090906</v>
      </c>
      <c r="W352" s="191">
        <v>385263.81111111102</v>
      </c>
      <c r="X352" s="191">
        <v>346509.46324786323</v>
      </c>
      <c r="Y352" s="191">
        <v>321758.78730158729</v>
      </c>
      <c r="Z352" s="191">
        <v>440301.49841269839</v>
      </c>
      <c r="AA352" s="191">
        <v>397964.81587301585</v>
      </c>
      <c r="AB352" s="191">
        <v>351394.46507936507</v>
      </c>
      <c r="AC352" s="191">
        <v>465872.85466666659</v>
      </c>
      <c r="AD352" s="191">
        <v>374256.27365079359</v>
      </c>
      <c r="AE352" s="191">
        <v>270954.76825396821</v>
      </c>
      <c r="AF352" s="191">
        <v>277223.85393772891</v>
      </c>
      <c r="AG352" s="191">
        <v>423366.82539682533</v>
      </c>
      <c r="AH352" s="191">
        <v>328272.12307692308</v>
      </c>
      <c r="AI352" s="191">
        <v>193978.98181818181</v>
      </c>
      <c r="AJ352" s="191">
        <v>41034.015384615384</v>
      </c>
      <c r="AK352" s="191">
        <v>133360.54999999999</v>
      </c>
      <c r="AL352" s="191">
        <v>426753.75999999995</v>
      </c>
    </row>
    <row r="353" spans="2:38">
      <c r="B353" t="s">
        <v>197</v>
      </c>
      <c r="C353" s="133">
        <v>2017</v>
      </c>
      <c r="D353">
        <v>311174.61666666664</v>
      </c>
      <c r="E353">
        <v>444535.16666666669</v>
      </c>
      <c r="F353">
        <v>400081.64999999997</v>
      </c>
      <c r="G353">
        <v>387957.96363636362</v>
      </c>
      <c r="H353">
        <v>431834.16190476192</v>
      </c>
      <c r="I353" s="128">
        <v>396662.1487179487</v>
      </c>
      <c r="J353">
        <v>177814.06666666662</v>
      </c>
      <c r="K353">
        <v>462316.5733333333</v>
      </c>
      <c r="L353">
        <v>426753.75999999995</v>
      </c>
      <c r="M353">
        <v>248939.69333333333</v>
      </c>
      <c r="N353">
        <v>379336.67555555556</v>
      </c>
      <c r="O353">
        <v>347725.28592592583</v>
      </c>
      <c r="P353" s="128">
        <v>347725.28592592583</v>
      </c>
      <c r="Q353">
        <v>488988.68333333323</v>
      </c>
      <c r="R353">
        <v>426753.75999999995</v>
      </c>
      <c r="S353">
        <v>410340.15384615387</v>
      </c>
      <c r="T353">
        <v>76206.028571428556</v>
      </c>
      <c r="U353">
        <v>391190.9466666666</v>
      </c>
      <c r="V353">
        <v>248939.6933333333</v>
      </c>
      <c r="W353">
        <v>347725.28592592583</v>
      </c>
      <c r="X353">
        <v>367482.4044444444</v>
      </c>
      <c r="Y353">
        <v>335871.01481481479</v>
      </c>
      <c r="Z353">
        <v>448768.83492063486</v>
      </c>
      <c r="AA353">
        <v>448768.83492063486</v>
      </c>
      <c r="AB353" s="128">
        <v>376796.47460317455</v>
      </c>
      <c r="AC353">
        <v>362857.93604395597</v>
      </c>
      <c r="AD353">
        <v>287889.44126984122</v>
      </c>
      <c r="AE353">
        <v>300590.44603174599</v>
      </c>
      <c r="AF353">
        <v>306235.33703703701</v>
      </c>
      <c r="AG353" s="128">
        <v>466267.99703703698</v>
      </c>
      <c r="AH353">
        <v>462316.5733333333</v>
      </c>
      <c r="AI353">
        <v>152412.05714285711</v>
      </c>
      <c r="AJ353">
        <v>106688.43999999999</v>
      </c>
      <c r="AK353">
        <v>248939.6933333333</v>
      </c>
      <c r="AL353" s="128">
        <v>391190.9466666666</v>
      </c>
    </row>
    <row r="354" spans="2:38">
      <c r="B354" t="s">
        <v>199</v>
      </c>
      <c r="C354">
        <v>2014</v>
      </c>
      <c r="D354" s="191">
        <v>30193.4</v>
      </c>
      <c r="E354" s="191">
        <v>25161.166666666672</v>
      </c>
      <c r="F354" s="191">
        <v>30193.4</v>
      </c>
      <c r="G354" s="191">
        <v>30193.4</v>
      </c>
      <c r="H354" s="191">
        <v>18116.04</v>
      </c>
      <c r="I354" s="191">
        <v>16774.111111111113</v>
      </c>
      <c r="J354" s="191">
        <v>24154.720000000001</v>
      </c>
      <c r="K354" s="191">
        <v>30193.4</v>
      </c>
      <c r="L354" s="191">
        <v>30193.4</v>
      </c>
      <c r="M354" s="191">
        <v>29234.87936507937</v>
      </c>
      <c r="N354" s="191">
        <v>23110.997530864202</v>
      </c>
      <c r="O354" s="191">
        <v>527571.16333333333</v>
      </c>
      <c r="P354" s="191">
        <v>17892.385185185183</v>
      </c>
      <c r="Q354" s="191">
        <v>30193.4</v>
      </c>
      <c r="R354" s="191"/>
      <c r="S354" s="191">
        <v>30193.4</v>
      </c>
      <c r="T354" s="191">
        <v>30193.4</v>
      </c>
      <c r="U354" s="191">
        <v>30193.4</v>
      </c>
      <c r="V354" s="191">
        <v>30193.4</v>
      </c>
      <c r="W354" s="191">
        <v>19793.451111111113</v>
      </c>
      <c r="X354" s="191">
        <v>20464.415555555555</v>
      </c>
      <c r="Y354" s="191">
        <v>14761.21777777778</v>
      </c>
      <c r="Z354" s="191">
        <v>22812.791111111113</v>
      </c>
      <c r="AA354" s="191">
        <v>14537.562962962964</v>
      </c>
      <c r="AB354" s="191">
        <v>14537.562962962964</v>
      </c>
      <c r="AC354" s="191">
        <v>26167.613333333338</v>
      </c>
      <c r="AD354" s="191">
        <v>26922.448333333337</v>
      </c>
      <c r="AE354" s="191">
        <v>10064.466666666665</v>
      </c>
      <c r="AF354" s="191">
        <v>12871.800540123457</v>
      </c>
      <c r="AG354" s="191">
        <v>22589.136296296292</v>
      </c>
      <c r="AH354" s="191">
        <v>20128.933333333331</v>
      </c>
      <c r="AI354" s="191">
        <v>15096.7</v>
      </c>
      <c r="AJ354" s="191"/>
      <c r="AK354" s="191">
        <v>12940.028571428571</v>
      </c>
      <c r="AL354" s="191">
        <v>15096.7</v>
      </c>
    </row>
    <row r="355" spans="2:38">
      <c r="B355" t="s">
        <v>199</v>
      </c>
      <c r="C355" s="133">
        <v>2017</v>
      </c>
      <c r="D355">
        <v>30193.4</v>
      </c>
      <c r="E355">
        <v>30193.4</v>
      </c>
      <c r="F355">
        <v>27870.830769230772</v>
      </c>
      <c r="G355">
        <v>28036.728571428575</v>
      </c>
      <c r="H355">
        <v>26322.451282051286</v>
      </c>
      <c r="I355" s="128">
        <v>22477.308888888889</v>
      </c>
      <c r="J355">
        <v>30193.4</v>
      </c>
      <c r="K355">
        <v>30193.4</v>
      </c>
      <c r="L355">
        <v>30193.4</v>
      </c>
      <c r="M355">
        <v>27132.032556776561</v>
      </c>
      <c r="N355">
        <v>23260.100740740741</v>
      </c>
      <c r="O355">
        <v>24378.374814814819</v>
      </c>
      <c r="P355" s="128">
        <v>24154.719999999998</v>
      </c>
      <c r="Q355">
        <v>30193.4</v>
      </c>
      <c r="R355">
        <v>17253.37142857143</v>
      </c>
      <c r="S355">
        <v>27870.830769230772</v>
      </c>
      <c r="T355">
        <v>27448.545454545456</v>
      </c>
      <c r="U355">
        <v>30193.4</v>
      </c>
      <c r="V355">
        <v>10064.466666666665</v>
      </c>
      <c r="W355">
        <v>22525.234920634924</v>
      </c>
      <c r="X355">
        <v>19889.303174603177</v>
      </c>
      <c r="Y355">
        <v>18211.892063492065</v>
      </c>
      <c r="Z355">
        <v>21653.852525252525</v>
      </c>
      <c r="AA355">
        <v>21348.868686868685</v>
      </c>
      <c r="AB355" s="128">
        <v>22812.791111111113</v>
      </c>
      <c r="AC355">
        <v>26910.466825396827</v>
      </c>
      <c r="AD355">
        <v>22293.983438783442</v>
      </c>
      <c r="AE355">
        <v>10322.529914529912</v>
      </c>
      <c r="AF355">
        <v>17601.575275187777</v>
      </c>
      <c r="AG355" s="128">
        <v>25459.373086419761</v>
      </c>
      <c r="AH355">
        <v>30193.4</v>
      </c>
      <c r="AI355">
        <v>13419.28888888889</v>
      </c>
      <c r="AJ355">
        <v>6709.6444444444451</v>
      </c>
      <c r="AK355">
        <v>22645.050000000003</v>
      </c>
      <c r="AL355" s="128">
        <v>22645.050000000003</v>
      </c>
    </row>
    <row r="356" spans="2:38">
      <c r="B356" t="s">
        <v>200</v>
      </c>
      <c r="C356" s="133">
        <v>2014</v>
      </c>
      <c r="D356" s="191">
        <v>225157.4</v>
      </c>
      <c r="E356" s="191">
        <v>168868.05000000002</v>
      </c>
      <c r="F356" s="191">
        <v>93815.583333333343</v>
      </c>
      <c r="G356" s="191">
        <v>75052.46666666666</v>
      </c>
      <c r="H356" s="191">
        <v>170573.78787878787</v>
      </c>
      <c r="I356" s="191">
        <v>150104.93333333332</v>
      </c>
      <c r="J356" s="191">
        <v>75052.46666666666</v>
      </c>
      <c r="K356" s="191">
        <v>163750.83636363639</v>
      </c>
      <c r="L356" s="191">
        <v>143281.98181818181</v>
      </c>
      <c r="M356" s="191">
        <v>147424.48809523808</v>
      </c>
      <c r="N356" s="191">
        <v>135511.39814814815</v>
      </c>
      <c r="O356" s="191">
        <v>513267.00101010106</v>
      </c>
      <c r="P356" s="191">
        <v>138733.34747474748</v>
      </c>
      <c r="Q356" s="191">
        <v>225157.4</v>
      </c>
      <c r="R356" s="191">
        <v>200139.91111111111</v>
      </c>
      <c r="S356" s="191">
        <v>131341.81666666668</v>
      </c>
      <c r="T356" s="191">
        <v>18763.116666666665</v>
      </c>
      <c r="U356" s="191">
        <v>140723.375</v>
      </c>
      <c r="V356" s="191">
        <v>67547.22</v>
      </c>
      <c r="W356" s="191">
        <v>154274.51481481481</v>
      </c>
      <c r="X356" s="191">
        <v>141765.77037037036</v>
      </c>
      <c r="Y356" s="191">
        <v>168868.05000000002</v>
      </c>
      <c r="Z356" s="191">
        <v>168299.47070707072</v>
      </c>
      <c r="AA356" s="191">
        <v>204309.49259259258</v>
      </c>
      <c r="AB356" s="191">
        <v>170952.84074074074</v>
      </c>
      <c r="AC356" s="191">
        <v>165251.88569696972</v>
      </c>
      <c r="AD356" s="191">
        <v>184765.52703030303</v>
      </c>
      <c r="AE356" s="191">
        <v>175122.4222222222</v>
      </c>
      <c r="AF356" s="191">
        <v>144371.75879629629</v>
      </c>
      <c r="AG356" s="191">
        <v>200139.91111111114</v>
      </c>
      <c r="AH356" s="191">
        <v>157610.18</v>
      </c>
      <c r="AI356" s="191">
        <v>75052.46666666666</v>
      </c>
      <c r="AJ356" s="191">
        <v>112578.7</v>
      </c>
      <c r="AK356" s="191">
        <v>150104.93333333332</v>
      </c>
      <c r="AL356" s="191">
        <v>112578.7</v>
      </c>
    </row>
    <row r="357" spans="2:38">
      <c r="B357" t="s">
        <v>200</v>
      </c>
      <c r="C357" s="133">
        <v>2017</v>
      </c>
      <c r="D357">
        <v>225157.4</v>
      </c>
      <c r="E357">
        <v>225157.4</v>
      </c>
      <c r="F357">
        <v>225157.4</v>
      </c>
      <c r="G357">
        <v>225157.4</v>
      </c>
      <c r="H357">
        <v>200139.91111111111</v>
      </c>
      <c r="I357" s="128">
        <v>201926.87460317457</v>
      </c>
      <c r="J357">
        <v>121238.6</v>
      </c>
      <c r="K357">
        <v>225157.4</v>
      </c>
      <c r="L357">
        <v>225157.4</v>
      </c>
      <c r="M357">
        <v>218724.33142857146</v>
      </c>
      <c r="N357">
        <v>212648.65555555557</v>
      </c>
      <c r="O357">
        <v>209074.7285714286</v>
      </c>
      <c r="P357" s="128">
        <v>201926.87460317457</v>
      </c>
      <c r="Q357">
        <v>225157.4</v>
      </c>
      <c r="R357">
        <v>209074.7285714286</v>
      </c>
      <c r="S357">
        <v>192992.05714285714</v>
      </c>
      <c r="T357">
        <v>112578.7</v>
      </c>
      <c r="U357">
        <v>225157.4</v>
      </c>
      <c r="V357">
        <v>160826.71428571429</v>
      </c>
      <c r="W357">
        <v>175122.4222222222</v>
      </c>
      <c r="X357">
        <v>167974.56825396826</v>
      </c>
      <c r="Y357">
        <v>212648.65555555557</v>
      </c>
      <c r="Z357">
        <v>196565.98412698414</v>
      </c>
      <c r="AA357">
        <v>221583.47301587302</v>
      </c>
      <c r="AB357" s="128">
        <v>182270.27619047623</v>
      </c>
      <c r="AC357">
        <v>170476.31714285712</v>
      </c>
      <c r="AD357">
        <v>201377.0396825397</v>
      </c>
      <c r="AE357">
        <v>181376.79444444444</v>
      </c>
      <c r="AF357">
        <v>155019.08293650794</v>
      </c>
      <c r="AG357" s="128">
        <v>220392.164021164</v>
      </c>
      <c r="AH357">
        <v>225157.4</v>
      </c>
      <c r="AI357">
        <v>160826.71428571429</v>
      </c>
      <c r="AJ357">
        <v>160826.71428571429</v>
      </c>
      <c r="AK357">
        <v>225157.4</v>
      </c>
      <c r="AL357" s="128">
        <v>225157.4</v>
      </c>
    </row>
    <row r="358" spans="2:38">
      <c r="B358" t="s">
        <v>201</v>
      </c>
      <c r="C358">
        <v>2014</v>
      </c>
      <c r="D358" s="191">
        <v>1279470.0999999999</v>
      </c>
      <c r="E358" s="191">
        <v>1096688.6571428571</v>
      </c>
      <c r="F358" s="191">
        <v>1279470.0999999999</v>
      </c>
      <c r="G358" s="191">
        <v>548344.32857142854</v>
      </c>
      <c r="H358" s="191">
        <v>634996.27185185172</v>
      </c>
      <c r="I358" s="191">
        <v>761589.34523809515</v>
      </c>
      <c r="J358" s="191">
        <v>913907.2142857142</v>
      </c>
      <c r="K358" s="191">
        <v>1188079.3785714286</v>
      </c>
      <c r="L358" s="191">
        <v>822516.49285714293</v>
      </c>
      <c r="M358" s="191">
        <v>791985.9661381474</v>
      </c>
      <c r="N358" s="191">
        <v>657505.46805555548</v>
      </c>
      <c r="O358" s="191">
        <v>404934.00694444438</v>
      </c>
      <c r="P358" s="191">
        <v>613079.4229166666</v>
      </c>
      <c r="Q358" s="191">
        <v>1279470.0999999999</v>
      </c>
      <c r="R358" s="191">
        <v>255894.02</v>
      </c>
      <c r="S358" s="191">
        <v>731125.77142857132</v>
      </c>
      <c r="T358" s="191">
        <v>731125.77142857132</v>
      </c>
      <c r="U358" s="191">
        <v>984207.76923076925</v>
      </c>
      <c r="V358" s="191">
        <v>492103.88461538462</v>
      </c>
      <c r="W358" s="191">
        <v>586423.79583333328</v>
      </c>
      <c r="X358" s="191">
        <v>488686.49652777775</v>
      </c>
      <c r="Y358" s="191">
        <v>453145.66041666659</v>
      </c>
      <c r="Z358" s="191">
        <v>844094.85763888876</v>
      </c>
      <c r="AA358" s="191">
        <v>577538.5868055555</v>
      </c>
      <c r="AB358" s="191">
        <v>621964.63194444438</v>
      </c>
      <c r="AC358" s="191">
        <v>1023576.0800000001</v>
      </c>
      <c r="AD358" s="191">
        <v>817204.89537240518</v>
      </c>
      <c r="AE358" s="191">
        <v>426490.03333333327</v>
      </c>
      <c r="AF358" s="191">
        <v>503939.43869212951</v>
      </c>
      <c r="AG358" s="191">
        <v>1006990.3564814813</v>
      </c>
      <c r="AH358" s="191">
        <v>597086.04666666663</v>
      </c>
      <c r="AI358" s="191">
        <v>274172.16428571427</v>
      </c>
      <c r="AJ358" s="191">
        <v>319867.52499999997</v>
      </c>
      <c r="AK358" s="191">
        <v>682384.05333333334</v>
      </c>
      <c r="AL358" s="191">
        <v>1005297.9357142856</v>
      </c>
    </row>
    <row r="359" spans="2:38">
      <c r="B359" t="s">
        <v>201</v>
      </c>
      <c r="C359" s="133">
        <v>2017</v>
      </c>
      <c r="D359" s="120">
        <v>1279470.0999999999</v>
      </c>
      <c r="E359">
        <v>1279470.0999999999</v>
      </c>
      <c r="F359">
        <v>1137306.7555555555</v>
      </c>
      <c r="G359">
        <v>1151523.0899999999</v>
      </c>
      <c r="H359">
        <v>1033915.2323232323</v>
      </c>
      <c r="I359">
        <v>909845.40444444446</v>
      </c>
      <c r="J359">
        <v>1279470.0999999999</v>
      </c>
      <c r="K359">
        <v>1279470.0999999999</v>
      </c>
      <c r="L359">
        <v>1279470.0999999999</v>
      </c>
      <c r="M359">
        <v>1205028.2032727271</v>
      </c>
      <c r="N359">
        <v>917599.76868686848</v>
      </c>
      <c r="O359">
        <v>878827.94747474731</v>
      </c>
      <c r="P359">
        <v>824547.39777777775</v>
      </c>
      <c r="Q359">
        <v>1279470.0999999999</v>
      </c>
      <c r="R359">
        <v>1151523.0899999999</v>
      </c>
      <c r="S359">
        <v>1279470.0999999999</v>
      </c>
      <c r="T359">
        <v>1279470.0999999999</v>
      </c>
      <c r="U359">
        <v>1279470.0999999999</v>
      </c>
      <c r="V359">
        <v>1279470.0999999999</v>
      </c>
      <c r="W359">
        <v>904675.82828282809</v>
      </c>
      <c r="X359">
        <v>749588.5434343433</v>
      </c>
      <c r="Y359">
        <v>710816.72222222225</v>
      </c>
      <c r="Z359">
        <v>979347.48395061726</v>
      </c>
      <c r="AA359">
        <v>723740.66262626252</v>
      </c>
      <c r="AB359">
        <v>814208.24545454548</v>
      </c>
      <c r="AC359">
        <v>1253880.6979999999</v>
      </c>
      <c r="AD359">
        <v>868933.95309876546</v>
      </c>
      <c r="AE359">
        <v>540220.70888888882</v>
      </c>
      <c r="AF359">
        <v>568617.47794332204</v>
      </c>
      <c r="AG359">
        <v>947755.62962962955</v>
      </c>
      <c r="AH359">
        <v>1279470.0999999999</v>
      </c>
      <c r="AI359">
        <v>1137306.7555555555</v>
      </c>
      <c r="AJ359">
        <v>1023576.08</v>
      </c>
      <c r="AK359">
        <v>1279470.0999999999</v>
      </c>
      <c r="AL359">
        <v>1279470.0999999999</v>
      </c>
    </row>
    <row r="360" spans="2:38">
      <c r="B360" t="s">
        <v>203</v>
      </c>
      <c r="C360" s="133">
        <v>2014</v>
      </c>
      <c r="D360" s="191">
        <v>20979.14</v>
      </c>
      <c r="E360" s="191">
        <v>17982.12</v>
      </c>
      <c r="F360" s="191">
        <v>11988.08</v>
      </c>
      <c r="G360" s="191">
        <v>3330.0222222222219</v>
      </c>
      <c r="H360" s="191">
        <v>12654.084444444445</v>
      </c>
      <c r="I360" s="191">
        <v>13320.088888888888</v>
      </c>
      <c r="J360" s="191">
        <v>20979.14</v>
      </c>
      <c r="K360" s="191">
        <v>9990.0666666666657</v>
      </c>
      <c r="L360" s="191">
        <v>3746.2750000000001</v>
      </c>
      <c r="M360" s="191">
        <v>3287.5474489795911</v>
      </c>
      <c r="N360" s="191">
        <v>11322.075555555555</v>
      </c>
      <c r="O360" s="191">
        <v>314691.57111111109</v>
      </c>
      <c r="P360" s="191">
        <v>9657.0644444444442</v>
      </c>
      <c r="Q360" s="191">
        <v>7492.55</v>
      </c>
      <c r="R360" s="191">
        <v>6660.0444444444438</v>
      </c>
      <c r="S360" s="191">
        <v>11988.08</v>
      </c>
      <c r="T360" s="191">
        <v>3330.0222222222219</v>
      </c>
      <c r="U360" s="191">
        <v>7492.55</v>
      </c>
      <c r="V360" s="191">
        <v>0</v>
      </c>
      <c r="W360" s="191">
        <v>14985.1</v>
      </c>
      <c r="X360" s="191">
        <v>8658.057777777778</v>
      </c>
      <c r="Y360" s="191">
        <v>9324.062222222221</v>
      </c>
      <c r="Z360" s="191">
        <v>15817.605555555556</v>
      </c>
      <c r="AA360" s="191">
        <v>11322.075555555555</v>
      </c>
      <c r="AB360" s="191">
        <v>10656.071111111112</v>
      </c>
      <c r="AC360" s="191">
        <v>14414.239047619047</v>
      </c>
      <c r="AD360" s="191">
        <v>19008.876851851852</v>
      </c>
      <c r="AE360" s="191">
        <v>4662.0311111111105</v>
      </c>
      <c r="AF360" s="191">
        <v>7825.5522222222235</v>
      </c>
      <c r="AG360" s="191">
        <v>17982.12</v>
      </c>
      <c r="AH360" s="191">
        <v>8562.9142857142851</v>
      </c>
      <c r="AI360" s="191">
        <v>0</v>
      </c>
      <c r="AJ360" s="191">
        <v>0</v>
      </c>
      <c r="AK360" s="191">
        <v>9990.0666666666657</v>
      </c>
      <c r="AL360" s="191">
        <v>18731.375</v>
      </c>
    </row>
    <row r="361" spans="2:38">
      <c r="B361" t="s">
        <v>203</v>
      </c>
      <c r="C361" s="133">
        <v>2017</v>
      </c>
      <c r="D361">
        <v>14985.1</v>
      </c>
      <c r="E361">
        <v>14985.1</v>
      </c>
      <c r="F361">
        <v>12487.583333333334</v>
      </c>
      <c r="G361">
        <v>12487.583333333334</v>
      </c>
      <c r="H361">
        <v>7568.2323232323233</v>
      </c>
      <c r="I361" s="128">
        <v>11840.079012345679</v>
      </c>
      <c r="J361">
        <v>9990.0666666666657</v>
      </c>
      <c r="K361">
        <v>27245.636363636364</v>
      </c>
      <c r="L361">
        <v>2497.5166666666664</v>
      </c>
      <c r="M361">
        <v>17437.207272727275</v>
      </c>
      <c r="N361">
        <v>9990.0666666666657</v>
      </c>
      <c r="O361">
        <v>13320.088888888888</v>
      </c>
      <c r="P361" s="128">
        <v>7265.5030303030289</v>
      </c>
      <c r="Q361">
        <v>27245.636363636364</v>
      </c>
      <c r="R361">
        <v>5994.04</v>
      </c>
      <c r="S361">
        <v>24521.072727272731</v>
      </c>
      <c r="T361">
        <v>6660.0444444444438</v>
      </c>
      <c r="U361">
        <v>17982.12</v>
      </c>
      <c r="V361">
        <v>5449.1272727272735</v>
      </c>
      <c r="W361">
        <v>14833.73535353535</v>
      </c>
      <c r="X361">
        <v>9687.3373737373749</v>
      </c>
      <c r="Y361">
        <v>7568.2323232323233</v>
      </c>
      <c r="Z361">
        <v>12765.085185185184</v>
      </c>
      <c r="AA361">
        <v>9384.6080808080806</v>
      </c>
      <c r="AB361" s="128">
        <v>10292.795959595958</v>
      </c>
      <c r="AC361">
        <v>16359.49098989899</v>
      </c>
      <c r="AD361">
        <v>8632.8303367003355</v>
      </c>
      <c r="AE361">
        <v>9687.3373737373749</v>
      </c>
      <c r="AF361">
        <v>7561.9254629629631</v>
      </c>
      <c r="AG361" s="128">
        <v>15632.604320987652</v>
      </c>
      <c r="AH361">
        <v>8173.6909090909085</v>
      </c>
      <c r="AI361">
        <v>5449.1272727272735</v>
      </c>
      <c r="AJ361">
        <v>2724.5636363636368</v>
      </c>
      <c r="AK361">
        <v>21796.509090909094</v>
      </c>
      <c r="AL361" s="128">
        <v>16347.381818181817</v>
      </c>
    </row>
    <row r="362" spans="2:38">
      <c r="B362" t="s">
        <v>204</v>
      </c>
      <c r="C362">
        <v>2014</v>
      </c>
      <c r="D362" s="191">
        <v>153443.70000000001</v>
      </c>
      <c r="E362" s="191">
        <v>136394.40000000002</v>
      </c>
      <c r="F362" s="191">
        <v>170493</v>
      </c>
      <c r="G362" s="191">
        <v>117213.9375</v>
      </c>
      <c r="H362" s="191">
        <v>71985.933333333334</v>
      </c>
      <c r="I362" s="191">
        <v>130711.29999999999</v>
      </c>
      <c r="J362" s="191">
        <v>112525.38</v>
      </c>
      <c r="K362" s="191">
        <v>112525.38</v>
      </c>
      <c r="L362" s="191">
        <v>166704.26666666666</v>
      </c>
      <c r="M362" s="191">
        <v>137322.63966666668</v>
      </c>
      <c r="N362" s="191">
        <v>135447.21666666665</v>
      </c>
      <c r="O362" s="191">
        <v>490548.62555555551</v>
      </c>
      <c r="P362" s="191">
        <v>122944.39666666667</v>
      </c>
      <c r="Q362" s="191">
        <v>164099.51250000001</v>
      </c>
      <c r="R362" s="191">
        <v>187542.3</v>
      </c>
      <c r="S362" s="191">
        <v>140656.72500000001</v>
      </c>
      <c r="T362" s="191">
        <v>125028.19999999998</v>
      </c>
      <c r="U362" s="191">
        <v>160750.54285714283</v>
      </c>
      <c r="V362" s="191">
        <v>133958.78571428571</v>
      </c>
      <c r="W362" s="191">
        <v>111767.63333333333</v>
      </c>
      <c r="X362" s="191">
        <v>85246.5</v>
      </c>
      <c r="Y362" s="191">
        <v>70091.566666666666</v>
      </c>
      <c r="Z362" s="191">
        <v>62514.099999999991</v>
      </c>
      <c r="AA362" s="191">
        <v>106084.53333333333</v>
      </c>
      <c r="AB362" s="191">
        <v>104190.16666666667</v>
      </c>
      <c r="AC362" s="191">
        <v>187542.3</v>
      </c>
      <c r="AD362" s="191">
        <v>163396.64232804233</v>
      </c>
      <c r="AE362" s="191">
        <v>107978.9</v>
      </c>
      <c r="AF362" s="191">
        <v>75301.074999999997</v>
      </c>
      <c r="AG362" s="191">
        <v>157863.88888888888</v>
      </c>
      <c r="AH362" s="191">
        <v>104190.16666666667</v>
      </c>
      <c r="AI362" s="191">
        <v>46885.574999999997</v>
      </c>
      <c r="AJ362" s="191">
        <v>83352.133333333331</v>
      </c>
      <c r="AK362" s="191">
        <v>140656.72500000001</v>
      </c>
      <c r="AL362" s="191">
        <v>187542.3</v>
      </c>
    </row>
    <row r="363" spans="2:38">
      <c r="B363" t="s">
        <v>204</v>
      </c>
      <c r="C363" s="133">
        <v>2017</v>
      </c>
      <c r="D363">
        <v>187542.3</v>
      </c>
      <c r="E363">
        <v>187542.3</v>
      </c>
      <c r="F363">
        <v>187542.3</v>
      </c>
      <c r="G363">
        <v>153443.70000000001</v>
      </c>
      <c r="H363">
        <v>90929.599999999991</v>
      </c>
      <c r="I363" s="128">
        <v>141698.62666666668</v>
      </c>
      <c r="J363">
        <v>125028.19999999998</v>
      </c>
      <c r="K363">
        <v>187542.3</v>
      </c>
      <c r="L363">
        <v>187542.3</v>
      </c>
      <c r="M363">
        <v>155868.48933333333</v>
      </c>
      <c r="N363">
        <v>140656.72500000001</v>
      </c>
      <c r="O363">
        <v>130237.70833333333</v>
      </c>
      <c r="P363" s="128">
        <v>142077.5</v>
      </c>
      <c r="Q363">
        <v>171913.77499999999</v>
      </c>
      <c r="R363">
        <v>171913.77499999999</v>
      </c>
      <c r="S363">
        <v>187542.3</v>
      </c>
      <c r="T363">
        <v>170493</v>
      </c>
      <c r="U363">
        <v>171913.77499999999</v>
      </c>
      <c r="V363">
        <v>109399.675</v>
      </c>
      <c r="W363">
        <v>121555.19444444444</v>
      </c>
      <c r="X363">
        <v>105926.66944444443</v>
      </c>
      <c r="Y363">
        <v>114609.18333333332</v>
      </c>
      <c r="Z363">
        <v>113661.99999999999</v>
      </c>
      <c r="AA363">
        <v>134289.54814814814</v>
      </c>
      <c r="AB363" s="128">
        <v>142077.5</v>
      </c>
      <c r="AC363">
        <v>98658.615999999995</v>
      </c>
      <c r="AD363">
        <v>142948.90866666668</v>
      </c>
      <c r="AE363">
        <v>79563.399999999994</v>
      </c>
      <c r="AF363">
        <v>99848.909722222204</v>
      </c>
      <c r="AG363" s="128">
        <v>162073.59259259258</v>
      </c>
      <c r="AH363">
        <v>140656.72500000001</v>
      </c>
      <c r="AI363">
        <v>78142.625000000015</v>
      </c>
      <c r="AJ363">
        <v>75016.92</v>
      </c>
      <c r="AK363">
        <v>119345.09999999999</v>
      </c>
      <c r="AL363" s="128">
        <v>171913.77499999999</v>
      </c>
    </row>
    <row r="364" spans="2:38">
      <c r="B364" t="s">
        <v>205</v>
      </c>
      <c r="C364" s="133">
        <v>2014</v>
      </c>
      <c r="D364" s="191">
        <v>152941.5</v>
      </c>
      <c r="E364" s="191">
        <v>131092.71428571426</v>
      </c>
      <c r="F364" s="191">
        <v>25490.249999999996</v>
      </c>
      <c r="G364" s="191">
        <v>21848.785714285714</v>
      </c>
      <c r="H364" s="191">
        <v>99836.812499999985</v>
      </c>
      <c r="I364" s="191">
        <v>78594.9375</v>
      </c>
      <c r="J364" s="191">
        <v>21848.785714285714</v>
      </c>
      <c r="K364" s="191"/>
      <c r="L364" s="191">
        <v>122353.2</v>
      </c>
      <c r="M364" s="191">
        <v>56806.842857142859</v>
      </c>
      <c r="N364" s="191">
        <v>137647.34999999998</v>
      </c>
      <c r="O364" s="191">
        <v>524485.95185185189</v>
      </c>
      <c r="P364" s="191">
        <v>79303</v>
      </c>
      <c r="Q364" s="191">
        <v>152941.5</v>
      </c>
      <c r="R364" s="191">
        <v>152941.5</v>
      </c>
      <c r="S364" s="191">
        <v>152941.5</v>
      </c>
      <c r="T364" s="191">
        <v>0</v>
      </c>
      <c r="U364" s="191">
        <v>61176.6</v>
      </c>
      <c r="V364" s="191">
        <v>0</v>
      </c>
      <c r="W364" s="191">
        <v>143500.66666666666</v>
      </c>
      <c r="X364" s="191">
        <v>123202.875</v>
      </c>
      <c r="Y364" s="191">
        <v>131092.71428571426</v>
      </c>
      <c r="Z364" s="191">
        <v>134059.83333333331</v>
      </c>
      <c r="AA364" s="191">
        <v>152941.5</v>
      </c>
      <c r="AB364" s="191">
        <v>133823.8125</v>
      </c>
      <c r="AC364" s="191">
        <v>135462.47142857141</v>
      </c>
      <c r="AD364" s="191">
        <v>130170.21</v>
      </c>
      <c r="AE364" s="191">
        <v>141612.5</v>
      </c>
      <c r="AF364" s="191">
        <v>98291.948863636353</v>
      </c>
      <c r="AG364" s="191">
        <v>138994.81439393939</v>
      </c>
      <c r="AH364" s="191">
        <v>127451.25000000001</v>
      </c>
      <c r="AI364" s="191">
        <v>101960.99999999999</v>
      </c>
      <c r="AJ364" s="191">
        <v>127451.25000000001</v>
      </c>
      <c r="AK364" s="191">
        <v>127451.25000000001</v>
      </c>
      <c r="AL364" s="191">
        <v>122353.2</v>
      </c>
    </row>
    <row r="365" spans="2:38">
      <c r="B365" t="s">
        <v>205</v>
      </c>
      <c r="C365" s="133">
        <v>2017</v>
      </c>
      <c r="D365" s="120">
        <v>152941.5</v>
      </c>
      <c r="E365" s="120">
        <v>131092.71428571426</v>
      </c>
      <c r="F365" s="120">
        <v>65546.35714285713</v>
      </c>
      <c r="G365" s="120">
        <v>76470.75</v>
      </c>
      <c r="H365" s="120">
        <v>64332.53571428571</v>
      </c>
      <c r="I365" s="120">
        <v>49766.678571428565</v>
      </c>
      <c r="J365" s="120">
        <v>54621.964285714283</v>
      </c>
      <c r="K365" s="120">
        <v>65546.35714285713</v>
      </c>
      <c r="L365" s="120">
        <v>43697.571428571428</v>
      </c>
      <c r="M365" s="120">
        <v>113613.68571428572</v>
      </c>
      <c r="N365" s="120">
        <v>63118.71428571429</v>
      </c>
      <c r="O365" s="120">
        <v>59477.249999999993</v>
      </c>
      <c r="P365" s="120">
        <v>41269.928571428565</v>
      </c>
      <c r="Q365" s="120">
        <v>152941.5</v>
      </c>
      <c r="R365" s="120">
        <v>120168.32142857142</v>
      </c>
      <c r="S365" s="120">
        <v>76470.75</v>
      </c>
      <c r="T365" s="120">
        <v>43697.571428571428</v>
      </c>
      <c r="U365" s="120">
        <v>105882.57692307691</v>
      </c>
      <c r="V365" s="120">
        <v>65546.35714285713</v>
      </c>
      <c r="W365" s="120">
        <v>91036.60714285713</v>
      </c>
      <c r="X365" s="120">
        <v>48552.857142857145</v>
      </c>
      <c r="Y365" s="120">
        <v>81326.03571428571</v>
      </c>
      <c r="Z365" s="120">
        <v>131092.71428571426</v>
      </c>
      <c r="AA365" s="120">
        <v>146872.39285714284</v>
      </c>
      <c r="AB365" s="120">
        <v>47339.03571428571</v>
      </c>
      <c r="AC365" s="120">
        <v>122353.2</v>
      </c>
      <c r="AD365" s="120">
        <v>126480.19285714287</v>
      </c>
      <c r="AE365" s="120">
        <v>53408.142857142862</v>
      </c>
      <c r="AF365" s="120">
        <v>85270.955357142855</v>
      </c>
      <c r="AG365" s="120">
        <v>112076.17857142857</v>
      </c>
      <c r="AH365" s="120">
        <v>87395.142857142855</v>
      </c>
      <c r="AI365" s="120">
        <v>76470.75</v>
      </c>
      <c r="AJ365" s="120">
        <v>94117.846153846156</v>
      </c>
      <c r="AK365" s="120">
        <v>76470.75</v>
      </c>
      <c r="AL365" s="120">
        <v>98319.535714285725</v>
      </c>
    </row>
    <row r="366" spans="2:38">
      <c r="B366" t="s">
        <v>206</v>
      </c>
      <c r="C366">
        <v>2014</v>
      </c>
      <c r="D366" s="191">
        <v>892623.23076923063</v>
      </c>
      <c r="E366" s="191">
        <v>595082.15384615376</v>
      </c>
      <c r="F366" s="191">
        <v>669467.42307692301</v>
      </c>
      <c r="G366" s="191">
        <v>669467.42307692301</v>
      </c>
      <c r="H366" s="191">
        <v>710792.57264957251</v>
      </c>
      <c r="I366" s="191">
        <v>608857.20370370359</v>
      </c>
      <c r="J366" s="191">
        <v>818237.96153846139</v>
      </c>
      <c r="K366" s="191">
        <v>669467.42307692301</v>
      </c>
      <c r="L366" s="191">
        <v>644672.33333333314</v>
      </c>
      <c r="M366" s="191">
        <v>740310.53663003654</v>
      </c>
      <c r="N366" s="191">
        <v>421516.52564102563</v>
      </c>
      <c r="O366" s="191">
        <v>412943.69059829059</v>
      </c>
      <c r="P366" s="191">
        <v>429781.5555555555</v>
      </c>
      <c r="Q366" s="191">
        <v>743852.69230769237</v>
      </c>
      <c r="R366" s="191">
        <v>892623.23076923063</v>
      </c>
      <c r="S366" s="191">
        <v>967008.49999999988</v>
      </c>
      <c r="T366" s="191">
        <v>818237.96153846139</v>
      </c>
      <c r="U366" s="191">
        <v>669467.42307692301</v>
      </c>
      <c r="V366" s="191">
        <v>520696.88461538457</v>
      </c>
      <c r="W366" s="191">
        <v>462841.67521367513</v>
      </c>
      <c r="X366" s="191">
        <v>446311.61538461532</v>
      </c>
      <c r="Y366" s="191">
        <v>404986.46581196575</v>
      </c>
      <c r="Z366" s="191">
        <v>669467.42307692301</v>
      </c>
      <c r="AA366" s="191">
        <v>454576.6452991452</v>
      </c>
      <c r="AB366" s="191">
        <v>471106.70512820513</v>
      </c>
      <c r="AC366" s="191">
        <v>618637.48910256417</v>
      </c>
      <c r="AD366" s="191">
        <v>728424.63646723644</v>
      </c>
      <c r="AE366" s="191">
        <v>462841.67521367513</v>
      </c>
      <c r="AF366" s="191">
        <v>355396.28632478631</v>
      </c>
      <c r="AG366" s="191">
        <v>674977.44301994285</v>
      </c>
      <c r="AH366" s="191">
        <v>520696.88461538457</v>
      </c>
      <c r="AI366" s="191">
        <v>446311.61538461532</v>
      </c>
      <c r="AJ366" s="191">
        <v>371926.34615384619</v>
      </c>
      <c r="AK366" s="191">
        <v>351639.45454545453</v>
      </c>
      <c r="AL366" s="191">
        <v>644672.33333333314</v>
      </c>
    </row>
    <row r="367" spans="2:38">
      <c r="B367" t="s">
        <v>206</v>
      </c>
      <c r="C367" s="133">
        <v>2017</v>
      </c>
      <c r="D367" s="120">
        <v>967008.49999999988</v>
      </c>
      <c r="E367" s="120">
        <v>967008.49999999988</v>
      </c>
      <c r="F367" s="120">
        <v>967008.49999999988</v>
      </c>
      <c r="G367" s="120">
        <v>967008.49999999988</v>
      </c>
      <c r="H367" s="120">
        <v>652937.36324786302</v>
      </c>
      <c r="I367" s="120">
        <v>707348.81018518505</v>
      </c>
      <c r="J367" s="120">
        <v>892623.23076923063</v>
      </c>
      <c r="K367" s="120">
        <v>892623.23076923063</v>
      </c>
      <c r="L367" s="120">
        <v>886424.45833333314</v>
      </c>
      <c r="M367" s="120">
        <v>822836.32363636361</v>
      </c>
      <c r="N367" s="120">
        <v>619877.24358974351</v>
      </c>
      <c r="O367" s="120">
        <v>619877.24358974351</v>
      </c>
      <c r="P367" s="120">
        <v>595082.15384615376</v>
      </c>
      <c r="Q367" s="120">
        <v>886424.45833333314</v>
      </c>
      <c r="R367" s="120">
        <v>805840.41666666663</v>
      </c>
      <c r="S367" s="120">
        <v>791188.77272727271</v>
      </c>
      <c r="T367" s="120">
        <v>725256.37499999988</v>
      </c>
      <c r="U367" s="120">
        <v>879098.63636363624</v>
      </c>
      <c r="V367" s="120">
        <v>386803.39999999997</v>
      </c>
      <c r="W367" s="120">
        <v>694262.51282051275</v>
      </c>
      <c r="X367" s="120">
        <v>479371.735042735</v>
      </c>
      <c r="Y367" s="120">
        <v>454576.6452991452</v>
      </c>
      <c r="Z367" s="120">
        <v>734210.1574074073</v>
      </c>
      <c r="AA367" s="120">
        <v>429781.5555555555</v>
      </c>
      <c r="AB367" s="120">
        <v>351639.45454545447</v>
      </c>
      <c r="AC367" s="120">
        <v>822543.29075757565</v>
      </c>
      <c r="AD367" s="120">
        <v>709139.56666666665</v>
      </c>
      <c r="AE367" s="120">
        <v>420827.77314814809</v>
      </c>
      <c r="AF367" s="120">
        <v>387251.08912037034</v>
      </c>
      <c r="AG367" s="120">
        <v>667171.58143399796</v>
      </c>
      <c r="AH367" s="120">
        <v>859563.11111111101</v>
      </c>
      <c r="AI367" s="120">
        <v>676905.95</v>
      </c>
      <c r="AJ367" s="120">
        <v>290102.55</v>
      </c>
      <c r="AK367" s="120">
        <v>879098.63636363624</v>
      </c>
      <c r="AL367" s="120">
        <v>967008.49999999988</v>
      </c>
    </row>
    <row r="368" spans="2:38">
      <c r="B368" t="s">
        <v>207</v>
      </c>
      <c r="C368" s="133">
        <v>2014</v>
      </c>
      <c r="D368" s="191">
        <v>905398.62857142859</v>
      </c>
      <c r="E368" s="191">
        <v>301799.54285714286</v>
      </c>
      <c r="F368" s="191">
        <v>487522.33846153849</v>
      </c>
      <c r="G368" s="191">
        <v>150899.77142857143</v>
      </c>
      <c r="H368" s="191">
        <v>469465.95555555553</v>
      </c>
      <c r="I368" s="191">
        <v>679048.97142857139</v>
      </c>
      <c r="J368" s="191">
        <v>528149.20000000007</v>
      </c>
      <c r="K368" s="191">
        <v>81253.723076923081</v>
      </c>
      <c r="L368" s="191">
        <v>301799.54285714286</v>
      </c>
      <c r="M368" s="191">
        <v>215571.1020408163</v>
      </c>
      <c r="N368" s="191">
        <v>519765.8793650794</v>
      </c>
      <c r="O368" s="191">
        <v>409892.38253968256</v>
      </c>
      <c r="P368" s="191">
        <v>427549.35238095245</v>
      </c>
      <c r="Q368" s="191">
        <v>487522.33846153849</v>
      </c>
      <c r="R368" s="191">
        <v>975044.67692307697</v>
      </c>
      <c r="S368" s="191">
        <v>377249.42857142858</v>
      </c>
      <c r="T368" s="191">
        <v>226349.65714285715</v>
      </c>
      <c r="U368" s="191">
        <v>377249.42857142858</v>
      </c>
      <c r="V368" s="191">
        <v>226349.65714285715</v>
      </c>
      <c r="W368" s="191">
        <v>553299.16190476192</v>
      </c>
      <c r="X368" s="191">
        <v>318566.18412698415</v>
      </c>
      <c r="Y368" s="191">
        <v>285032.90158730157</v>
      </c>
      <c r="Z368" s="191">
        <v>679048.97142857139</v>
      </c>
      <c r="AA368" s="191">
        <v>645515.68888888892</v>
      </c>
      <c r="AB368" s="191">
        <v>385632.7492063492</v>
      </c>
      <c r="AC368" s="191">
        <v>860128.69714285701</v>
      </c>
      <c r="AD368" s="191">
        <v>826595.41460317478</v>
      </c>
      <c r="AE368" s="191">
        <v>234732.97777777776</v>
      </c>
      <c r="AF368" s="191">
        <v>329045.33492063492</v>
      </c>
      <c r="AG368" s="191">
        <v>623160.16719576716</v>
      </c>
      <c r="AH368" s="191">
        <v>452699.3142857143</v>
      </c>
      <c r="AI368" s="191">
        <v>301799.54285714286</v>
      </c>
      <c r="AJ368" s="191">
        <v>377249.42857142858</v>
      </c>
      <c r="AK368" s="191">
        <v>75449.885714285716</v>
      </c>
      <c r="AL368" s="191">
        <v>226349.65714285715</v>
      </c>
    </row>
    <row r="369" spans="1:38">
      <c r="B369" t="s">
        <v>207</v>
      </c>
      <c r="C369" s="133">
        <v>2017</v>
      </c>
      <c r="D369" s="120">
        <v>924261.1</v>
      </c>
      <c r="E369" s="120">
        <v>792223.8</v>
      </c>
      <c r="F369" s="120">
        <v>792223.8</v>
      </c>
      <c r="G369" s="120">
        <v>660186.5</v>
      </c>
      <c r="H369" s="120">
        <v>513478.38888888888</v>
      </c>
      <c r="I369" s="120">
        <v>633779.04</v>
      </c>
      <c r="J369" s="120">
        <v>352099.46666666662</v>
      </c>
      <c r="K369" s="120">
        <v>726205.15</v>
      </c>
      <c r="L369" s="120">
        <v>726205.15</v>
      </c>
      <c r="M369" s="120">
        <v>834475.73600000003</v>
      </c>
      <c r="N369" s="120">
        <v>513478.38888888888</v>
      </c>
      <c r="O369" s="120">
        <v>564826.22777777782</v>
      </c>
      <c r="P369" s="120">
        <v>610305.74222222227</v>
      </c>
      <c r="Q369" s="120">
        <v>990279.75</v>
      </c>
      <c r="R369" s="120">
        <v>990279.75</v>
      </c>
      <c r="S369" s="120">
        <v>924261.1</v>
      </c>
      <c r="T369" s="120">
        <v>633779.04</v>
      </c>
      <c r="U369" s="120">
        <v>858242.45000000007</v>
      </c>
      <c r="V369" s="120">
        <v>352099.46666666662</v>
      </c>
      <c r="W369" s="120">
        <v>770217.58333333326</v>
      </c>
      <c r="X369" s="120">
        <v>469465.95555555553</v>
      </c>
      <c r="Y369" s="120">
        <v>476801.36111111107</v>
      </c>
      <c r="Z369" s="120">
        <v>712023.3659259259</v>
      </c>
      <c r="AA369" s="120">
        <v>899809.74814814806</v>
      </c>
      <c r="AB369" s="120">
        <v>687432.292063492</v>
      </c>
      <c r="AC369" s="120">
        <v>818254.01057142857</v>
      </c>
      <c r="AD369" s="120">
        <v>638864.92118518532</v>
      </c>
      <c r="AE369" s="120">
        <v>304419.33055555553</v>
      </c>
      <c r="AF369" s="120">
        <v>591722.71481481486</v>
      </c>
      <c r="AG369" s="120">
        <v>838518.35950617294</v>
      </c>
      <c r="AH369" s="120">
        <v>829948.74285714282</v>
      </c>
      <c r="AI369" s="120">
        <v>422519.36</v>
      </c>
      <c r="AJ369" s="120">
        <v>352099.46666666662</v>
      </c>
      <c r="AK369" s="120">
        <v>528149.20000000007</v>
      </c>
      <c r="AL369" s="120">
        <v>462130.55</v>
      </c>
    </row>
    <row r="370" spans="1:38">
      <c r="B370" t="s">
        <v>208</v>
      </c>
      <c r="C370">
        <v>2014</v>
      </c>
      <c r="D370" s="191">
        <v>873734</v>
      </c>
      <c r="E370" s="191">
        <v>582489.33333333326</v>
      </c>
      <c r="F370" s="191">
        <v>624095.71428571432</v>
      </c>
      <c r="G370" s="191">
        <v>174746.8</v>
      </c>
      <c r="H370" s="191">
        <v>687661.01851851854</v>
      </c>
      <c r="I370" s="191">
        <v>741980.46031746024</v>
      </c>
      <c r="J370" s="191">
        <v>72811.166666666657</v>
      </c>
      <c r="K370" s="191">
        <v>582489.33333333326</v>
      </c>
      <c r="L370" s="191">
        <v>556012.54545454541</v>
      </c>
      <c r="M370" s="191">
        <v>464010.2104308391</v>
      </c>
      <c r="N370" s="191">
        <v>520079.76190476189</v>
      </c>
      <c r="O370" s="191">
        <v>482615.2246031746</v>
      </c>
      <c r="P370" s="191">
        <v>513145.36507936509</v>
      </c>
      <c r="Q370" s="191">
        <v>561686.14285714296</v>
      </c>
      <c r="R370" s="191">
        <v>873734</v>
      </c>
      <c r="S370" s="191">
        <v>873734</v>
      </c>
      <c r="T370" s="191">
        <v>0</v>
      </c>
      <c r="U370" s="191">
        <v>635442.90909090918</v>
      </c>
      <c r="V370" s="191">
        <v>218433.5</v>
      </c>
      <c r="W370" s="191">
        <v>603292.5238095239</v>
      </c>
      <c r="X370" s="191">
        <v>658767.69841269834</v>
      </c>
      <c r="Y370" s="191">
        <v>540882.95238095231</v>
      </c>
      <c r="Z370" s="191">
        <v>637964.50793650793</v>
      </c>
      <c r="AA370" s="191">
        <v>700374.07936507929</v>
      </c>
      <c r="AB370" s="191">
        <v>37339.059829059821</v>
      </c>
      <c r="AC370" s="191">
        <v>433954.5533333334</v>
      </c>
      <c r="AD370" s="191">
        <v>570354.13888888888</v>
      </c>
      <c r="AE370" s="191">
        <v>755849.25396825408</v>
      </c>
      <c r="AF370" s="191">
        <v>405773.34243996738</v>
      </c>
      <c r="AG370" s="191">
        <v>674947.95767195767</v>
      </c>
      <c r="AH370" s="191">
        <v>582489.33333333326</v>
      </c>
      <c r="AI370" s="191">
        <v>109216.75</v>
      </c>
      <c r="AJ370" s="191">
        <v>109216.75</v>
      </c>
      <c r="AK370" s="191">
        <v>194163.11111111109</v>
      </c>
      <c r="AL370" s="191">
        <v>524240.4</v>
      </c>
    </row>
    <row r="371" spans="1:38">
      <c r="B371" t="s">
        <v>208</v>
      </c>
      <c r="C371" s="133">
        <v>2017</v>
      </c>
      <c r="D371" s="120">
        <v>640738.2666666666</v>
      </c>
      <c r="E371" s="120">
        <v>757236.13333333342</v>
      </c>
      <c r="F371" s="120">
        <v>698987.2</v>
      </c>
      <c r="G371" s="120">
        <v>757236.13333333342</v>
      </c>
      <c r="H371" s="120">
        <v>524240.4</v>
      </c>
      <c r="I371" s="120">
        <v>563073.02222222218</v>
      </c>
      <c r="J371" s="120">
        <v>640738.2666666666</v>
      </c>
      <c r="K371" s="120">
        <v>757236.13333333342</v>
      </c>
      <c r="L371" s="120">
        <v>757236.13333333342</v>
      </c>
      <c r="M371" s="120">
        <v>675687.62666666671</v>
      </c>
      <c r="N371" s="120">
        <v>459519.36296296294</v>
      </c>
      <c r="O371" s="120">
        <v>459519.36296296294</v>
      </c>
      <c r="P371" s="120">
        <v>453047.25925925927</v>
      </c>
      <c r="Q371" s="120">
        <v>815485.06666666665</v>
      </c>
      <c r="R371" s="120">
        <v>806523.69230769225</v>
      </c>
      <c r="S371" s="120">
        <v>640738.2666666666</v>
      </c>
      <c r="T371" s="120">
        <v>349493.6</v>
      </c>
      <c r="U371" s="120">
        <v>640738.2666666666</v>
      </c>
      <c r="V371" s="120">
        <v>465991.46666666667</v>
      </c>
      <c r="W371" s="120">
        <v>550128.81481481483</v>
      </c>
      <c r="X371" s="120">
        <v>524240.4</v>
      </c>
      <c r="Y371" s="120">
        <v>491879.88148148142</v>
      </c>
      <c r="Z371" s="120">
        <v>763708.23703703703</v>
      </c>
      <c r="AA371" s="120">
        <v>757236.13333333342</v>
      </c>
      <c r="AB371" s="120">
        <v>374457.42857142858</v>
      </c>
      <c r="AC371" s="120">
        <v>629920.60761904763</v>
      </c>
      <c r="AD371" s="120">
        <v>438808.63111111108</v>
      </c>
      <c r="AE371" s="120">
        <v>673098.78518518526</v>
      </c>
      <c r="AF371" s="120">
        <v>485523.35105820105</v>
      </c>
      <c r="AG371" s="120">
        <v>763708.23703703703</v>
      </c>
      <c r="AH371" s="120">
        <v>873734</v>
      </c>
      <c r="AI371" s="120">
        <v>640738.2666666666</v>
      </c>
      <c r="AJ371" s="120">
        <v>524240.4</v>
      </c>
      <c r="AK371" s="120">
        <v>698987.2</v>
      </c>
      <c r="AL371" s="120">
        <v>640738.2666666666</v>
      </c>
    </row>
    <row r="372" spans="1:38">
      <c r="B372" t="s">
        <v>404</v>
      </c>
      <c r="C372" s="133">
        <v>2014</v>
      </c>
      <c r="D372" s="191">
        <v>2555219.7000000002</v>
      </c>
      <c r="E372" s="191">
        <v>2214523.7400000002</v>
      </c>
      <c r="F372" s="191">
        <v>2214523.7400000002</v>
      </c>
      <c r="G372" s="191">
        <v>1533131.82</v>
      </c>
      <c r="H372" s="191">
        <v>2044175.7599999995</v>
      </c>
      <c r="I372" s="191">
        <v>1779190.0133333334</v>
      </c>
      <c r="J372" s="191">
        <v>365031.38571428572</v>
      </c>
      <c r="K372" s="191">
        <v>1965553.6153846157</v>
      </c>
      <c r="L372" s="191">
        <v>1703479.7999999998</v>
      </c>
      <c r="M372" s="191">
        <v>1329757.1908163265</v>
      </c>
      <c r="N372" s="191">
        <v>1457421.6066666667</v>
      </c>
      <c r="O372" s="191">
        <v>561508.48962962965</v>
      </c>
      <c r="P372" s="191">
        <v>1570986.9266666668</v>
      </c>
      <c r="Q372" s="191">
        <v>2214523.7400000002</v>
      </c>
      <c r="R372" s="191">
        <v>2214523.7400000002</v>
      </c>
      <c r="S372" s="191">
        <v>2214523.7400000002</v>
      </c>
      <c r="T372" s="191">
        <v>851739.89999999991</v>
      </c>
      <c r="U372" s="191">
        <v>1533131.82</v>
      </c>
      <c r="V372" s="191">
        <v>681391.92</v>
      </c>
      <c r="W372" s="191">
        <v>1665624.6933333331</v>
      </c>
      <c r="X372" s="191">
        <v>1911682.8866666665</v>
      </c>
      <c r="Y372" s="191">
        <v>1495276.7133333334</v>
      </c>
      <c r="Z372" s="191">
        <v>1817045.12</v>
      </c>
      <c r="AA372" s="191">
        <v>2063103.3133333335</v>
      </c>
      <c r="AB372" s="191">
        <v>1249218.52</v>
      </c>
      <c r="AC372" s="191">
        <v>1788653.7899999996</v>
      </c>
      <c r="AD372" s="191">
        <v>2021462.696</v>
      </c>
      <c r="AE372" s="191">
        <v>1589914.4799999997</v>
      </c>
      <c r="AF372" s="191">
        <v>1712943.5766666667</v>
      </c>
      <c r="AG372" s="191">
        <v>1766571.6444444442</v>
      </c>
      <c r="AH372" s="191">
        <v>1703479.7999999998</v>
      </c>
      <c r="AI372" s="191">
        <v>851739.89999999991</v>
      </c>
      <c r="AJ372" s="191">
        <v>1362783.84</v>
      </c>
      <c r="AK372" s="191">
        <v>1703479.7999999998</v>
      </c>
      <c r="AL372" s="191">
        <v>1533131.82</v>
      </c>
    </row>
    <row r="373" spans="1:38">
      <c r="B373" t="s">
        <v>404</v>
      </c>
      <c r="C373" s="133">
        <v>2017</v>
      </c>
      <c r="D373" s="120">
        <v>2555219.7000000002</v>
      </c>
      <c r="E373" s="120">
        <v>2555219.7000000002</v>
      </c>
      <c r="F373" s="120">
        <v>2555219.7000000002</v>
      </c>
      <c r="G373" s="120">
        <v>2555219.7000000002</v>
      </c>
      <c r="H373" s="120">
        <v>2149629.2714285715</v>
      </c>
      <c r="I373" s="120">
        <v>1779190.0133333334</v>
      </c>
      <c r="J373" s="120">
        <v>2044175.76</v>
      </c>
      <c r="K373" s="120">
        <v>2384871.7199999997</v>
      </c>
      <c r="L373" s="120">
        <v>1873827.7799999998</v>
      </c>
      <c r="M373" s="120">
        <v>2180454.1439999999</v>
      </c>
      <c r="N373" s="120">
        <v>1561523.15</v>
      </c>
      <c r="O373" s="120">
        <v>1627769.5866666667</v>
      </c>
      <c r="P373" s="120">
        <v>1608842.0333333332</v>
      </c>
      <c r="Q373" s="120">
        <v>2555219.7000000002</v>
      </c>
      <c r="R373" s="120">
        <v>2555219.7000000002</v>
      </c>
      <c r="S373" s="120">
        <v>2555219.7000000002</v>
      </c>
      <c r="T373" s="120">
        <v>1873827.7799999998</v>
      </c>
      <c r="U373" s="120">
        <v>2384871.7199999997</v>
      </c>
      <c r="V373" s="120">
        <v>2044175.76</v>
      </c>
      <c r="W373" s="120">
        <v>1760262.46</v>
      </c>
      <c r="X373" s="120">
        <v>1845436.4499999997</v>
      </c>
      <c r="Y373" s="120">
        <v>1608842.0333333332</v>
      </c>
      <c r="Z373" s="120">
        <v>1987393.0999999999</v>
      </c>
      <c r="AA373" s="120">
        <v>1911682.8866666665</v>
      </c>
      <c r="AB373" s="120">
        <v>1646697.14</v>
      </c>
      <c r="AC373" s="120">
        <v>2453010.912</v>
      </c>
      <c r="AD373" s="120">
        <v>1699694.2893333333</v>
      </c>
      <c r="AE373" s="120">
        <v>1520964.107142857</v>
      </c>
      <c r="AF373" s="120">
        <v>1826508.8966666667</v>
      </c>
      <c r="AG373" s="120">
        <v>1924301.2555555557</v>
      </c>
      <c r="AH373" s="120">
        <v>2214523.7400000002</v>
      </c>
      <c r="AI373" s="120">
        <v>2044175.76</v>
      </c>
      <c r="AJ373" s="120">
        <v>2214523.7400000002</v>
      </c>
      <c r="AK373" s="120">
        <v>2384871.7199999997</v>
      </c>
      <c r="AL373" s="120">
        <v>2384871.7199999997</v>
      </c>
    </row>
    <row r="374" spans="1:38">
      <c r="B374" t="s">
        <v>210</v>
      </c>
      <c r="C374">
        <v>2014</v>
      </c>
      <c r="D374" s="191">
        <v>403888.8</v>
      </c>
      <c r="E374" s="191">
        <v>310683.69230769237</v>
      </c>
      <c r="F374" s="191">
        <v>257020.14545454545</v>
      </c>
      <c r="G374" s="191">
        <v>183585.81818181818</v>
      </c>
      <c r="H374" s="191">
        <v>209423.82222222222</v>
      </c>
      <c r="I374" s="191">
        <v>254300.35555555555</v>
      </c>
      <c r="J374" s="191">
        <v>183585.81818181818</v>
      </c>
      <c r="K374" s="191">
        <v>235601.80000000002</v>
      </c>
      <c r="L374" s="191">
        <v>235601.80000000002</v>
      </c>
      <c r="M374" s="191">
        <v>264946.39030303032</v>
      </c>
      <c r="N374" s="191">
        <v>179506.13333333333</v>
      </c>
      <c r="O374" s="191">
        <v>357003.04285714281</v>
      </c>
      <c r="P374" s="191">
        <v>153862.39999999999</v>
      </c>
      <c r="Q374" s="191">
        <v>302916.59999999998</v>
      </c>
      <c r="R374" s="191">
        <v>183585.81818181818</v>
      </c>
      <c r="S374" s="191">
        <v>242333.28</v>
      </c>
      <c r="T374" s="191">
        <v>121166.64</v>
      </c>
      <c r="U374" s="191">
        <v>242333.28</v>
      </c>
      <c r="V374" s="191">
        <v>73434.327272727271</v>
      </c>
      <c r="W374" s="191">
        <v>214766.26666666663</v>
      </c>
      <c r="X374" s="191">
        <v>221177.2</v>
      </c>
      <c r="Y374" s="191">
        <v>214026.54358974358</v>
      </c>
      <c r="Z374" s="191">
        <v>307231.65128205129</v>
      </c>
      <c r="AA374" s="191">
        <v>141040.53333333335</v>
      </c>
      <c r="AB374" s="191">
        <v>157067.86666666664</v>
      </c>
      <c r="AC374" s="191">
        <v>259467.95636363633</v>
      </c>
      <c r="AD374" s="191">
        <v>270755.08444444445</v>
      </c>
      <c r="AE374" s="191">
        <v>163478.80000000002</v>
      </c>
      <c r="AF374" s="191">
        <v>115396.79999999999</v>
      </c>
      <c r="AG374" s="191">
        <v>283149.55555555556</v>
      </c>
      <c r="AH374" s="191">
        <v>168287.00000000003</v>
      </c>
      <c r="AI374" s="191">
        <v>44876.533333333333</v>
      </c>
      <c r="AJ374" s="191">
        <v>89753.066666666666</v>
      </c>
      <c r="AK374" s="191">
        <v>121166.64</v>
      </c>
      <c r="AL374" s="191">
        <v>257020.14545454545</v>
      </c>
    </row>
    <row r="375" spans="1:38">
      <c r="B375" t="s">
        <v>210</v>
      </c>
      <c r="C375" s="133">
        <v>2017</v>
      </c>
      <c r="D375" s="120">
        <v>367171.63636363635</v>
      </c>
      <c r="E375" s="120">
        <v>403888.8</v>
      </c>
      <c r="F375" s="120">
        <v>293737.30909090908</v>
      </c>
      <c r="G375" s="120">
        <v>293737.30909090908</v>
      </c>
      <c r="H375" s="120">
        <v>265179.51515151514</v>
      </c>
      <c r="I375" s="120">
        <v>273746.85333333327</v>
      </c>
      <c r="J375" s="120">
        <v>336574.00000000006</v>
      </c>
      <c r="K375" s="120">
        <v>370231.39999999997</v>
      </c>
      <c r="L375" s="120">
        <v>310683.69230769237</v>
      </c>
      <c r="M375" s="120">
        <v>268035.29454545444</v>
      </c>
      <c r="N375" s="120">
        <v>234738.78974358973</v>
      </c>
      <c r="O375" s="120">
        <v>231286.74871794874</v>
      </c>
      <c r="P375" s="120">
        <v>203670.42051282051</v>
      </c>
      <c r="Q375" s="120">
        <v>372820.43076923076</v>
      </c>
      <c r="R375" s="120">
        <v>341752.06153846154</v>
      </c>
      <c r="S375" s="120">
        <v>372820.43076923076</v>
      </c>
      <c r="T375" s="120">
        <v>269259.19999999995</v>
      </c>
      <c r="U375" s="120">
        <v>367171.63636363635</v>
      </c>
      <c r="V375" s="120">
        <v>279615.32307692303</v>
      </c>
      <c r="W375" s="120">
        <v>255451.03589743591</v>
      </c>
      <c r="X375" s="120">
        <v>189862.25641025641</v>
      </c>
      <c r="Y375" s="120">
        <v>203670.42051282051</v>
      </c>
      <c r="Z375" s="120">
        <v>300327.56923076924</v>
      </c>
      <c r="AA375" s="120">
        <v>210574.50256410256</v>
      </c>
      <c r="AB375" s="120">
        <v>241642.87179487178</v>
      </c>
      <c r="AC375" s="120">
        <v>339511.37309090904</v>
      </c>
      <c r="AD375" s="120">
        <v>251254.19086868686</v>
      </c>
      <c r="AE375" s="120">
        <v>155028.02424242423</v>
      </c>
      <c r="AF375" s="120">
        <v>153400.07307692306</v>
      </c>
      <c r="AG375" s="120">
        <v>310396.02222222218</v>
      </c>
      <c r="AH375" s="120">
        <v>367171.63636363635</v>
      </c>
      <c r="AI375" s="120">
        <v>293737.30909090908</v>
      </c>
      <c r="AJ375" s="120">
        <v>80777.759999999995</v>
      </c>
      <c r="AK375" s="120">
        <v>341752.06153846154</v>
      </c>
      <c r="AL375" s="120">
        <v>341752.06153846154</v>
      </c>
    </row>
    <row r="376" spans="1:38">
      <c r="B376" t="s">
        <v>211</v>
      </c>
      <c r="C376" s="133">
        <v>2014</v>
      </c>
      <c r="D376" s="191">
        <v>337588.89999999997</v>
      </c>
      <c r="E376" s="191">
        <v>368278.8</v>
      </c>
      <c r="F376" s="191">
        <v>257795.16</v>
      </c>
      <c r="G376" s="191">
        <v>234359.23636363636</v>
      </c>
      <c r="H376" s="191">
        <v>306899</v>
      </c>
      <c r="I376" s="191">
        <v>283029.07777777774</v>
      </c>
      <c r="J376" s="191">
        <v>184139.4</v>
      </c>
      <c r="K376" s="191">
        <v>234359.23636363636</v>
      </c>
      <c r="L376" s="191">
        <v>334798.90909090906</v>
      </c>
      <c r="M376" s="191">
        <v>279424.2323809524</v>
      </c>
      <c r="N376" s="191">
        <v>231879.24444444446</v>
      </c>
      <c r="O376" s="191">
        <v>516772.92314814811</v>
      </c>
      <c r="P376" s="191">
        <v>211419.31111111114</v>
      </c>
      <c r="Q376" s="191">
        <v>294623.03999999998</v>
      </c>
      <c r="R376" s="191">
        <v>234359.23636363636</v>
      </c>
      <c r="S376" s="191">
        <v>245519.19999999995</v>
      </c>
      <c r="T376" s="191">
        <v>163679.46666666667</v>
      </c>
      <c r="U376" s="191">
        <v>122759.59999999998</v>
      </c>
      <c r="V376" s="191">
        <v>184139.4</v>
      </c>
      <c r="W376" s="191">
        <v>242109.21111111113</v>
      </c>
      <c r="X376" s="191">
        <v>289849.05555555556</v>
      </c>
      <c r="Y376" s="191">
        <v>238079.22424242427</v>
      </c>
      <c r="Z376" s="191">
        <v>269389.12222222221</v>
      </c>
      <c r="AA376" s="191">
        <v>177319.4222222222</v>
      </c>
      <c r="AB376" s="191">
        <v>197779.35555555552</v>
      </c>
      <c r="AC376" s="191">
        <v>281937.88133333332</v>
      </c>
      <c r="AD376" s="191">
        <v>272146.04657239054</v>
      </c>
      <c r="AE376" s="191">
        <v>242109.21111111113</v>
      </c>
      <c r="AF376" s="191">
        <v>135547.05833333335</v>
      </c>
      <c r="AG376" s="191">
        <v>308035.66296296293</v>
      </c>
      <c r="AH376" s="191">
        <v>214829.30000000002</v>
      </c>
      <c r="AI376" s="191">
        <v>200879.34545454543</v>
      </c>
      <c r="AJ376" s="191">
        <v>147311.51999999999</v>
      </c>
      <c r="AK376" s="191">
        <v>267839.12727272732</v>
      </c>
      <c r="AL376" s="191">
        <v>257795.16</v>
      </c>
    </row>
    <row r="377" spans="1:38">
      <c r="B377" t="s">
        <v>211</v>
      </c>
      <c r="C377" s="133">
        <v>2017</v>
      </c>
      <c r="D377" s="120">
        <v>368278.8</v>
      </c>
      <c r="E377" s="120">
        <v>368278.8</v>
      </c>
      <c r="F377" s="120">
        <v>368278.8</v>
      </c>
      <c r="G377" s="120">
        <v>368278.8</v>
      </c>
      <c r="H377" s="120">
        <v>347818.86666666664</v>
      </c>
      <c r="I377" s="120">
        <v>339050.32380952383</v>
      </c>
      <c r="J377" s="120">
        <v>294623.03999999998</v>
      </c>
      <c r="K377" s="120">
        <v>368278.8</v>
      </c>
      <c r="L377" s="120">
        <v>301319.01818181819</v>
      </c>
      <c r="M377" s="120">
        <v>252884.77599999995</v>
      </c>
      <c r="N377" s="120">
        <v>212783.30666666667</v>
      </c>
      <c r="O377" s="120">
        <v>237335.22666666665</v>
      </c>
      <c r="P377" s="120">
        <v>234359.23636363639</v>
      </c>
      <c r="Q377" s="120">
        <v>368278.8</v>
      </c>
      <c r="R377" s="120">
        <v>276209.09999999998</v>
      </c>
      <c r="S377" s="120">
        <v>331450.92</v>
      </c>
      <c r="T377" s="120">
        <v>184139.4</v>
      </c>
      <c r="U377" s="120">
        <v>368278.8</v>
      </c>
      <c r="V377" s="120">
        <v>210445.02857142856</v>
      </c>
      <c r="W377" s="120">
        <v>261887.14666666667</v>
      </c>
      <c r="X377" s="120">
        <v>225059.26666666666</v>
      </c>
      <c r="Y377" s="120">
        <v>225059.26666666666</v>
      </c>
      <c r="Z377" s="120">
        <v>280593.37142857141</v>
      </c>
      <c r="AA377" s="120">
        <v>130943.57333333333</v>
      </c>
      <c r="AB377" s="120">
        <v>163679.46666666667</v>
      </c>
      <c r="AC377" s="120">
        <v>313563.09257142857</v>
      </c>
      <c r="AD377" s="120">
        <v>241063.48118518523</v>
      </c>
      <c r="AE377" s="120">
        <v>212783.30666666667</v>
      </c>
      <c r="AF377" s="120">
        <v>135500.55848484847</v>
      </c>
      <c r="AG377" s="120">
        <v>316198.96969696973</v>
      </c>
      <c r="AH377" s="120">
        <v>276209.09999999998</v>
      </c>
      <c r="AI377" s="120">
        <v>245519.19999999995</v>
      </c>
      <c r="AJ377" s="120">
        <v>122759.59999999998</v>
      </c>
      <c r="AK377" s="120">
        <v>368278.8</v>
      </c>
      <c r="AL377" s="120">
        <v>368278.8</v>
      </c>
    </row>
    <row r="378" spans="1:38">
      <c r="B378" t="s">
        <v>440</v>
      </c>
      <c r="C378">
        <v>2014</v>
      </c>
      <c r="D378">
        <f>(SUMIF($C$236:$C$377,$C$378,D236:D377))/$AM$453</f>
        <v>89.023380793117454</v>
      </c>
      <c r="E378">
        <f t="shared" ref="E378:AL378" si="184">(SUMIF($C$236:$C$377,$C$378,E236:E377))/$AM$453</f>
        <v>70.825203720310412</v>
      </c>
      <c r="F378">
        <f t="shared" si="184"/>
        <v>66.555777122485125</v>
      </c>
      <c r="G378">
        <f t="shared" si="184"/>
        <v>42.066035530116444</v>
      </c>
      <c r="H378">
        <f t="shared" si="184"/>
        <v>66.447255850311777</v>
      </c>
      <c r="I378">
        <f t="shared" si="184"/>
        <v>57.29708547956885</v>
      </c>
      <c r="J378">
        <f t="shared" si="184"/>
        <v>38.727433277888153</v>
      </c>
      <c r="K378">
        <f t="shared" si="184"/>
        <v>53.223854922694322</v>
      </c>
      <c r="L378">
        <f t="shared" si="184"/>
        <v>58.186570626953944</v>
      </c>
      <c r="M378">
        <f t="shared" si="184"/>
        <v>56.248720898640954</v>
      </c>
      <c r="N378">
        <f t="shared" si="184"/>
        <v>52.489215506971071</v>
      </c>
      <c r="O378">
        <f t="shared" si="184"/>
        <v>33.636271984950213</v>
      </c>
      <c r="P378">
        <f t="shared" si="184"/>
        <v>49.415514153959236</v>
      </c>
      <c r="Q378">
        <f t="shared" si="184"/>
        <v>61.259844006853186</v>
      </c>
      <c r="R378">
        <f t="shared" si="184"/>
        <v>53.737729156722722</v>
      </c>
      <c r="S378">
        <f t="shared" si="184"/>
        <v>38.383719897540153</v>
      </c>
      <c r="T378">
        <f t="shared" si="184"/>
        <v>29.459970626422326</v>
      </c>
      <c r="U378">
        <f t="shared" si="184"/>
        <v>44.643760760238393</v>
      </c>
      <c r="V378">
        <f t="shared" si="184"/>
        <v>26.665838420917108</v>
      </c>
      <c r="W378">
        <f t="shared" si="184"/>
        <v>53.542830572225931</v>
      </c>
      <c r="X378">
        <f t="shared" si="184"/>
        <v>50.121490085754168</v>
      </c>
      <c r="Y378">
        <f t="shared" si="184"/>
        <v>45.275554915315396</v>
      </c>
      <c r="Z378">
        <f t="shared" si="184"/>
        <v>72.52411654590756</v>
      </c>
      <c r="AA378">
        <f t="shared" si="184"/>
        <v>62.735616372390666</v>
      </c>
      <c r="AB378">
        <f t="shared" si="184"/>
        <v>29.867698843475594</v>
      </c>
      <c r="AC378">
        <f t="shared" si="184"/>
        <v>68.398959330824866</v>
      </c>
      <c r="AD378">
        <f t="shared" si="184"/>
        <v>63.692872961249826</v>
      </c>
      <c r="AE378">
        <f t="shared" si="184"/>
        <v>51.147318746344979</v>
      </c>
      <c r="AF378">
        <f t="shared" si="184"/>
        <v>44.348421994273771</v>
      </c>
      <c r="AG378">
        <f t="shared" si="184"/>
        <v>64.312816729324751</v>
      </c>
      <c r="AH378">
        <f t="shared" si="184"/>
        <v>43.793830051480334</v>
      </c>
      <c r="AI378">
        <f t="shared" si="184"/>
        <v>14.884880200648013</v>
      </c>
      <c r="AJ378">
        <f t="shared" si="184"/>
        <v>32.116099394405609</v>
      </c>
      <c r="AK378">
        <f t="shared" si="184"/>
        <v>35.713092795136198</v>
      </c>
      <c r="AL378">
        <f t="shared" si="184"/>
        <v>51.832540037872093</v>
      </c>
    </row>
    <row r="379" spans="1:38">
      <c r="B379" t="s">
        <v>440</v>
      </c>
      <c r="C379">
        <v>2017</v>
      </c>
      <c r="D379">
        <f>(SUMIF($C$236:$C$377,$C$379,D236:D377)/$AM$453)</f>
        <v>89.082614872655228</v>
      </c>
      <c r="E379">
        <f t="shared" ref="E379:AL379" si="185">(SUMIF($C$236:$C$377,$C$379,E236:E377)/$AM$453)</f>
        <v>82.210491937994192</v>
      </c>
      <c r="F379">
        <f t="shared" si="185"/>
        <v>77.365667894060465</v>
      </c>
      <c r="G379">
        <f t="shared" si="185"/>
        <v>76.044260482302136</v>
      </c>
      <c r="H379">
        <f t="shared" si="185"/>
        <v>69.803307650433936</v>
      </c>
      <c r="I379">
        <f t="shared" si="185"/>
        <v>65.719679461992357</v>
      </c>
      <c r="J379">
        <f t="shared" si="185"/>
        <v>61.520920277051296</v>
      </c>
      <c r="K379">
        <f t="shared" si="185"/>
        <v>83.592118998411365</v>
      </c>
      <c r="L379">
        <f t="shared" si="185"/>
        <v>64.89973084495962</v>
      </c>
      <c r="M379">
        <f t="shared" si="185"/>
        <v>59.703822081254202</v>
      </c>
      <c r="N379">
        <f t="shared" si="185"/>
        <v>51.486514838190963</v>
      </c>
      <c r="O379">
        <f t="shared" si="185"/>
        <v>57.472042222823291</v>
      </c>
      <c r="P379">
        <f t="shared" si="185"/>
        <v>50.967022361753678</v>
      </c>
      <c r="Q379">
        <f t="shared" si="185"/>
        <v>94.656749639617701</v>
      </c>
      <c r="R379">
        <f t="shared" si="185"/>
        <v>80.919552080890981</v>
      </c>
      <c r="S379">
        <f t="shared" si="185"/>
        <v>82.1914796282759</v>
      </c>
      <c r="T379">
        <f t="shared" si="185"/>
        <v>44.25279033389986</v>
      </c>
      <c r="U379">
        <f t="shared" si="185"/>
        <v>76.520819424388634</v>
      </c>
      <c r="V379">
        <f t="shared" si="185"/>
        <v>47.678123242425478</v>
      </c>
      <c r="W379">
        <f t="shared" si="185"/>
        <v>59.105632104103492</v>
      </c>
      <c r="X379">
        <f t="shared" si="185"/>
        <v>55.607286779312957</v>
      </c>
      <c r="Y379">
        <f t="shared" si="185"/>
        <v>47.276722424817358</v>
      </c>
      <c r="Z379">
        <f t="shared" si="185"/>
        <v>71.303969614886114</v>
      </c>
      <c r="AA379">
        <f t="shared" si="185"/>
        <v>62.176877145980555</v>
      </c>
      <c r="AB379">
        <f t="shared" si="185"/>
        <v>34.972526817864427</v>
      </c>
      <c r="AC379">
        <f t="shared" si="185"/>
        <v>60.031404664893202</v>
      </c>
      <c r="AD379">
        <f t="shared" si="185"/>
        <v>66.898053182581862</v>
      </c>
      <c r="AE379">
        <f t="shared" si="185"/>
        <v>49.762355295272869</v>
      </c>
      <c r="AF379">
        <f t="shared" si="185"/>
        <v>50.976294085341706</v>
      </c>
      <c r="AG379">
        <f t="shared" si="185"/>
        <v>73.832586888954978</v>
      </c>
      <c r="AH379">
        <f t="shared" si="185"/>
        <v>79.267206134376764</v>
      </c>
      <c r="AI379">
        <f t="shared" si="185"/>
        <v>41.906165257995461</v>
      </c>
      <c r="AJ379">
        <f t="shared" si="185"/>
        <v>40.298783457684664</v>
      </c>
      <c r="AK379">
        <f t="shared" si="185"/>
        <v>58.819097293300189</v>
      </c>
      <c r="AL379">
        <f t="shared" si="185"/>
        <v>64.48031970743493</v>
      </c>
    </row>
    <row r="381" spans="1:38" ht="18.5">
      <c r="A381" s="140" t="s">
        <v>434</v>
      </c>
    </row>
    <row r="382" spans="1:38">
      <c r="B382" t="s">
        <v>111</v>
      </c>
      <c r="D382">
        <f>IFERROR(AVERAGEIFS(D236:D377,$B$236:$B$377,$B$382,$C$236:$C$377,2017)-AVERAGEIFS(D236:D377,$B$236:$B$377,$B$382,$C$236:$C$377,2014),"")</f>
        <v>476004.05714285717</v>
      </c>
      <c r="E382">
        <f>IFERROR(AVERAGEIFS($E$236:$E$377,$B$236:$B$377,B382,$C$236:$C$377,2017)-AVERAGEIFS($E$236:$E$377,$B$236:$B$377,B382,$C$236:$C$377,2014),"")</f>
        <v>416503.55</v>
      </c>
      <c r="F382">
        <f>IFERROR(AVERAGEIFS($F$236:$F$377,$B$236:$B$377,B382,$C$236:$C$377,2017)-AVERAGEIFS($F$236:$F$377,$B$236:$B$377,B382,$C$236:$C$377,2014),"")</f>
        <v>364440.60625000001</v>
      </c>
      <c r="G382">
        <f>IFERROR(AVERAGEIFS($G$236:$G$377,$B$236:$B$377,B382,$C$236:$C$377,2017)-AVERAGEIFS($G$236:$G$377,$B$236:$B$377,B382,$C$236:$C$377,2014),"")</f>
        <v>757279.18181818177</v>
      </c>
      <c r="H382">
        <f>IFERROR(AVERAGEIFS($H$236:$H$377,$B$236:$B$377,B382,$C$236:$C$377,2017)-AVERAGEIFS($H$236:$H$377,$B$236:$B$377,B382,$C$236:$C$377,2014),"")</f>
        <v>203986.9238344226</v>
      </c>
      <c r="I382">
        <f>IFERROR(AVERAGEIFS($I$236:$I$377,$B$236:$B$377,B382,$C$236:$C$377,2017)-AVERAGEIFS($I$236:$I$377,$B$236:$B$377,B382,$C$236:$C$377,2014),"")</f>
        <v>243346.05560185184</v>
      </c>
      <c r="J382">
        <f>IFERROR(AVERAGEIFS($J$236:$J$377,$B$236:$B$377,B382,$C$236:$C$377,2017)-AVERAGEIFS($J$236:$J$377,$B$236:$B$377,B382,$C$236:$C$377,2014),"")</f>
        <v>476937.39843137254</v>
      </c>
      <c r="K382">
        <f>IFERROR(AVERAGEIFS($K$236:$K$377,$B$236:$B$377,B382,$C$236:$C$377,2017)-AVERAGEIFS($K$236:$K$377,$B$236:$B$377,B382,$C$236:$C$377,2014),"")</f>
        <v>100121.04567307699</v>
      </c>
      <c r="L382">
        <f>IFERROR(AVERAGEIFS($L$236:$L$377,$B$236:$B$377,B382,$C$236:$C$377,2017)-AVERAGEIFS($L$236:$L$377,$B$236:$B$377,B382,$C$236:$C$377,2014),"")</f>
        <v>490004.17647058825</v>
      </c>
      <c r="M382">
        <f>IFERROR(AVERAGEIFS($M$236:$M$377,$B$236:$B$377,B382,$C$236:$C$377,2017)-AVERAGEIFS($M$236:$M$377,$B$236:$B$377,B382,$C$236:$C$377,2014),"")</f>
        <v>197516.61939808997</v>
      </c>
      <c r="N382">
        <f>IFERROR(AVERAGEIFS($N$236:$N$377,$B$236:$B$377,B382,$C$236:$C$377,2017)-AVERAGEIFS($N$236:$N$377,$B$236:$B$377,B382,$C$236:$C$377,2014),"")</f>
        <v>-55533.8066666667</v>
      </c>
      <c r="O382">
        <f>IFERROR(AVERAGEIFS($O$236:$O$377,$B$236:$B$377,B382,$C$236:$C$377,2017)-AVERAGEIFS($O$236:$O$377,$B$236:$B$377,B382,$C$236:$C$377,2014),"")</f>
        <v>144097.52448801737</v>
      </c>
      <c r="P382">
        <f>IFERROR(AVERAGEIFS($P$236:$P$377,$B$236:$B$377,B382,$C$236:$C$377,2017)-AVERAGEIFS($P$236:$P$377,$B$236:$B$377,B382,$C$236:$C$377,2014),"")</f>
        <v>189779.39533146587</v>
      </c>
      <c r="Q382">
        <f>IFERROR(AVERAGEIFS($Q$236:$Q$377,$B$236:$B$377,B382,$C$236:$C$377,2017)-AVERAGEIFS($Q$236:$Q$377,$B$236:$B$377,B382,$C$236:$C$377,2014),"")</f>
        <v>416503.55</v>
      </c>
      <c r="R382">
        <f>IFERROR(AVERAGEIFS($R$236:$R$377,$B$236:$B$377,B382,$C$236:$C$377,2017)-AVERAGEIFS($R$236:$R$377,$B$236:$B$377,B382,$C$236:$C$377,2014),"")</f>
        <v>234950.72051282035</v>
      </c>
      <c r="S382">
        <f>IFERROR(AVERAGEIFS($S$236:$S$377,$B$236:$B$377,B382,$C$236:$C$377,2017)-AVERAGEIFS($S$236:$S$377,$B$236:$B$377,B382,$C$236:$C$377,2014),"")</f>
        <v>-29750.253571428475</v>
      </c>
      <c r="T382">
        <f>IFERROR(AVERAGEIFS($T$236:$T$377,$B$236:$B$377,B382,$C$236:$C$377,2017)-AVERAGEIFS($T$236:$T$377,$B$236:$B$377,B382,$C$236:$C$377,2014),"")</f>
        <v>194368.32333333333</v>
      </c>
      <c r="U382">
        <f>IFERROR(AVERAGEIFS($U$236:$U$377,$B$236:$B$377,B382,$C$236:$C$377,2017)-AVERAGEIFS($U$236:$U$377,$B$236:$B$377,B382,$C$236:$C$377,2014),"")</f>
        <v>318502.7147058823</v>
      </c>
      <c r="V382">
        <f>IFERROR(AVERAGEIFS($V$236:$V$377,$B$236:$B$377,B382,$C$236:$C$377,2017)-AVERAGEIFS($V$236:$V$377,$B$236:$B$377,B382,$C$236:$C$377,2014),"")</f>
        <v>181747.0036363636</v>
      </c>
      <c r="W382">
        <f>IFERROR(AVERAGEIFS($W$236:$W$377,$B$236:$B$377,B382,$C$236:$C$377,2017)-AVERAGEIFS($W$236:$W$377,$B$236:$B$377,B382,$C$236:$C$377,2014),"")</f>
        <v>176557.06041083107</v>
      </c>
      <c r="X382">
        <f>IFERROR(AVERAGEIFS($X$236:$X$377,$B$236:$B$377,B382,$C$236:$C$377,2017)-AVERAGEIFS($X$236:$X$377,$B$236:$B$377,B382,$C$236:$C$377,2014),"")</f>
        <v>89056.314612511604</v>
      </c>
      <c r="Y382">
        <f>IFERROR(AVERAGEIFS($Y$236:$Y$377,$B$236:$B$377,B382,$C$236:$C$377,2017)-AVERAGEIFS($Y$236:$Y$377,$B$236:$B$377,B382,$C$236:$C$377,2014),"")</f>
        <v>141919.72814814816</v>
      </c>
      <c r="Z382">
        <f>IFERROR(AVERAGEIFS($Z$236:$Z$377,$B$236:$B$377,B382,$C$236:$C$377,2017)-AVERAGEIFS($Z$236:$Z$377,$B$236:$B$377,B382,$C$236:$C$377,2014),"")</f>
        <v>170364.6999389499</v>
      </c>
      <c r="AA382">
        <f>IFERROR(AVERAGEIFS($AA$236:$AA$377,$B$236:$B$377,B382,$C$236:$C$377,2017)-AVERAGEIFS($AA$236:$AA$377,$B$236:$B$377,B382,$C$236:$C$377,2014),"")</f>
        <v>140377.12240740741</v>
      </c>
      <c r="AB382">
        <f>IFERROR(AVERAGEIFS($AB$236:$AB$377,$B$236:$B$377,B382,$C$236:$C$377,2017)-AVERAGEIFS($AB$236:$AB$377,$B$236:$B$377,B382,$C$236:$C$377,2014),"")</f>
        <v>148530.89560846559</v>
      </c>
      <c r="AC382">
        <f>IFERROR(AVERAGEIFS($AC$236:$AC$377,$B$236:$B$377,B382,$C$236:$C$377,2017)-AVERAGEIFS($AC$236:$AC$377,$B$236:$B$377,B382,$C$236:$C$377,2014),"")</f>
        <v>156120.17681868136</v>
      </c>
      <c r="AD382">
        <f>IFERROR(AVERAGEIFS($AD$236:$AD$377,$B$236:$B$377,B382,$C$236:$C$377,2017)-AVERAGEIFS($AD$236:$AD$377,$B$236:$B$377,B382,$C$236:$C$377,2014),"")</f>
        <v>94735.409896399884</v>
      </c>
      <c r="AE382">
        <f>IFERROR(AVERAGEIFS($AE$236:$AE$377,$B$236:$B$377,B382,$C$236:$C$377,2017)-AVERAGEIFS($AE$236:$AE$377,$B$236:$B$377,B382,$C$236:$C$377,2014),"")</f>
        <v>-2479.1877976190299</v>
      </c>
      <c r="AF382">
        <f>IFERROR(AVERAGEIFS($AF$236:$AF$377,$B$236:$B$377,B382,$C$236:$C$377,2017)-AVERAGEIFS($AF$236:$AF$377,$B$236:$B$377,B382,$C$236:$C$377,2014),"")</f>
        <v>192291.24010258802</v>
      </c>
      <c r="AG382">
        <f>IFERROR(AVERAGEIFS($AG$236:$AG$377,$B$236:$B$377,B382,$C$236:$C$377,2017)-AVERAGEIFS($AG$236:$AG$377,$B$236:$B$377,B382,$C$236:$C$377,2014),"")</f>
        <v>113729.36441539577</v>
      </c>
      <c r="AH382">
        <f>IFERROR(AVERAGEIFS($AH$236:$AH$377,$B$236:$B$377,B382,$C$236:$C$377,2017)-AVERAGEIFS($AH$236:$AH$377,$B$236:$B$377,B382,$C$236:$C$377,2014),"")</f>
        <v>557850.90859728493</v>
      </c>
      <c r="AI382">
        <f>IFERROR(AVERAGEIFS($AI$236:$AI$377,$B$236:$B$377,B382,$C$236:$C$377,2017)-AVERAGEIFS($AI$236:$AI$377,$B$236:$B$377,B382,$C$236:$C$377,2014),"")</f>
        <v>333202.83999999997</v>
      </c>
      <c r="AJ382">
        <f>IFERROR(AVERAGEIFS($AJ$236:$AJ$377,$B$236:$B$377,B382,$C$236:$C$377,2017)-AVERAGEIFS($AJ$236:$AJ$377,$B$236:$B$377,B382,$C$236:$C$377,2014),"")</f>
        <v>380192.98410256417</v>
      </c>
      <c r="AK382">
        <f>IFERROR(AVERAGEIFS($AK$236:$AK$377,$B$236:$B$377,B382,$C$236:$C$377,2017)-AVERAGEIFS($AK$236:$AK$377,$B$236:$B$377,B382,$C$236:$C$377,2014),"")</f>
        <v>520629.4375</v>
      </c>
      <c r="AL382">
        <f>IFERROR(AVERAGEIFS($AL$236:$AL$377,$B$236:$B$377,B382,$C$236:$C$377,2017)-AVERAGEIFS($AL$236:$AL$377,$B$236:$B$377,B382,$C$236:$C$377,2014),"")</f>
        <v>350541.4493212669</v>
      </c>
    </row>
    <row r="383" spans="1:38">
      <c r="B383" t="s">
        <v>116</v>
      </c>
      <c r="D383">
        <f t="shared" ref="D383:D446" si="186">IFERROR(AVERAGEIFS($D$236:$D$377,$B$236:$B$377,B383,$C$236:$C$377,2017)-AVERAGEIFS($D$236:$D$377,$B$236:$B$377,B383,$C$236:$C$377,2014),"")</f>
        <v>10826.771428571439</v>
      </c>
      <c r="E383">
        <f t="shared" ref="E383:E446" si="187">IFERROR(AVERAGEIFS($E$236:$E$377,$B$236:$B$377,B383,$C$236:$C$377,2017)-AVERAGEIFS($E$236:$E$377,$B$236:$B$377,B383,$C$236:$C$377,2014),"")</f>
        <v>10826.771428571439</v>
      </c>
      <c r="F383">
        <f t="shared" ref="F383:F446" si="188">IFERROR(AVERAGEIFS($F$236:$F$377,$B$236:$B$377,B383,$C$236:$C$377,2017)-AVERAGEIFS($F$236:$F$377,$B$236:$B$377,B383,$C$236:$C$377,2014),"")</f>
        <v>54133.857142857152</v>
      </c>
      <c r="G383">
        <f t="shared" ref="G383:G446" si="189">IFERROR(AVERAGEIFS($G$236:$G$377,$B$236:$B$377,B383,$C$236:$C$377,2017)-AVERAGEIFS($G$236:$G$377,$B$236:$B$377,B383,$C$236:$C$377,2014),"")</f>
        <v>32480.314285714296</v>
      </c>
      <c r="H383">
        <f t="shared" ref="H383:H446" si="190">IFERROR(AVERAGEIFS($H$236:$H$377,$B$236:$B$377,B383,$C$236:$C$377,2017)-AVERAGEIFS($H$236:$H$377,$B$236:$B$377,B383,$C$236:$C$377,2014),"")</f>
        <v>14876.785925925931</v>
      </c>
      <c r="I383">
        <f t="shared" ref="I383:I446" si="191">IFERROR(AVERAGEIFS($I$236:$I$377,$B$236:$B$377,B383,$C$236:$C$377,2017)-AVERAGEIFS($I$236:$I$377,$B$236:$B$377,B383,$C$236:$C$377,2014),"")</f>
        <v>23508.128703703704</v>
      </c>
      <c r="J383">
        <f t="shared" ref="J383:J446" si="192">IFERROR(AVERAGEIFS($J$236:$J$377,$B$236:$B$377,B383,$C$236:$C$377,2017)-AVERAGEIFS($J$236:$J$377,$B$236:$B$377,B383,$C$236:$C$377,2014),"")</f>
        <v>75787.400000000009</v>
      </c>
      <c r="K383">
        <f t="shared" ref="K383:K446" si="193">IFERROR(AVERAGEIFS($K$236:$K$377,$B$236:$B$377,B383,$C$236:$C$377,2017)-AVERAGEIFS($K$236:$K$377,$B$236:$B$377,B383,$C$236:$C$377,2014),"")</f>
        <v>56840.55</v>
      </c>
      <c r="L383">
        <f t="shared" ref="L383:L446" si="194">IFERROR(AVERAGEIFS($L$236:$L$377,$B$236:$B$377,B383,$C$236:$C$377,2017)-AVERAGEIFS($L$236:$L$377,$B$236:$B$377,B383,$C$236:$C$377,2014),"")</f>
        <v>28420.275000000009</v>
      </c>
      <c r="M383">
        <f t="shared" ref="M383:M446" si="195">IFERROR(AVERAGEIFS($M$236:$M$377,$B$236:$B$377,B383,$C$236:$C$377,2017)-AVERAGEIFS($M$236:$M$377,$B$236:$B$377,B383,$C$236:$C$377,2014),"")</f>
        <v>37720.987217687078</v>
      </c>
      <c r="N383">
        <f t="shared" ref="N383:N446" si="196">IFERROR(AVERAGEIFS($N$236:$N$377,$B$236:$B$377,B383,$C$236:$C$377,2017)-AVERAGEIFS($N$236:$N$377,$B$236:$B$377,B383,$C$236:$C$377,2014),"")</f>
        <v>26759.501728395066</v>
      </c>
      <c r="O383">
        <f t="shared" ref="O383:O446" si="197">IFERROR(AVERAGEIFS($O$236:$O$377,$B$236:$B$377,B383,$C$236:$C$377,2017)-AVERAGEIFS($O$236:$O$377,$B$236:$B$377,B383,$C$236:$C$377,2014),"")</f>
        <v>-255750.66222222216</v>
      </c>
      <c r="P383">
        <f t="shared" ref="P383:P446" si="198">IFERROR(AVERAGEIFS($P$236:$P$377,$B$236:$B$377,B383,$C$236:$C$377,2017)-AVERAGEIFS($P$236:$P$377,$B$236:$B$377,B383,$C$236:$C$377,2014),"")</f>
        <v>19999.452777777777</v>
      </c>
      <c r="Q383">
        <f t="shared" ref="Q383:Q446" si="199">IFERROR(AVERAGEIFS($Q$236:$Q$377,$B$236:$B$377,B383,$C$236:$C$377,2017)-AVERAGEIFS($Q$236:$Q$377,$B$236:$B$377,B383,$C$236:$C$377,2014),"")</f>
        <v>63156.166666666679</v>
      </c>
      <c r="R383">
        <f t="shared" ref="R383:R446" si="200">IFERROR(AVERAGEIFS($R$236:$R$377,$B$236:$B$377,B383,$C$236:$C$377,2017)-AVERAGEIFS($R$236:$R$377,$B$236:$B$377,B383,$C$236:$C$377,2014),"")</f>
        <v>32480.314285714296</v>
      </c>
      <c r="S383">
        <f t="shared" ref="S383:S446" si="201">IFERROR(AVERAGEIFS($S$236:$S$377,$B$236:$B$377,B383,$C$236:$C$377,2017)-AVERAGEIFS($S$236:$S$377,$B$236:$B$377,B383,$C$236:$C$377,2014),"")</f>
        <v>75787.400000000009</v>
      </c>
      <c r="T383">
        <f t="shared" ref="T383:T446" si="202">IFERROR(AVERAGEIFS($T$236:$T$377,$B$236:$B$377,B383,$C$236:$C$377,2017)-AVERAGEIFS($T$236:$T$377,$B$236:$B$377,B383,$C$236:$C$377,2014),"")</f>
        <v>36630.57666666666</v>
      </c>
      <c r="U383">
        <f t="shared" ref="U383:U446" si="203">IFERROR(AVERAGEIFS($U$236:$U$377,$B$236:$B$377,B383,$C$236:$C$377,2017)-AVERAGEIFS($U$236:$U$377,$B$236:$B$377,B383,$C$236:$C$377,2014),"")</f>
        <v>56840.55</v>
      </c>
      <c r="V383">
        <f t="shared" ref="V383:V446" si="204">IFERROR(AVERAGEIFS($V$236:$V$377,$B$236:$B$377,B383,$C$236:$C$377,2017)-AVERAGEIFS($V$236:$V$377,$B$236:$B$377,B383,$C$236:$C$377,2014),"")</f>
        <v>0</v>
      </c>
      <c r="W383">
        <f t="shared" ref="W383:W446" si="205">IFERROR(AVERAGEIFS($W$236:$W$377,$B$236:$B$377,B383,$C$236:$C$377,2017)-AVERAGEIFS($W$236:$W$377,$B$236:$B$377,B383,$C$236:$C$377,2014),"")</f>
        <v>22736.22</v>
      </c>
      <c r="X383">
        <f t="shared" ref="X383:X446" si="206">IFERROR(AVERAGEIFS($X$236:$X$377,$B$236:$B$377,B383,$C$236:$C$377,2017)-AVERAGEIFS($X$236:$X$377,$B$236:$B$377,B383,$C$236:$C$377,2014),"")</f>
        <v>28069.407407407409</v>
      </c>
      <c r="Y383">
        <f t="shared" ref="Y383:Y446" si="207">IFERROR(AVERAGEIFS($Y$236:$Y$377,$B$236:$B$377,B383,$C$236:$C$377,2017)-AVERAGEIFS($Y$236:$Y$377,$B$236:$B$377,B383,$C$236:$C$377,2014),"")</f>
        <v>40981.334814814822</v>
      </c>
      <c r="Z383">
        <f t="shared" ref="Z383:Z446" si="208">IFERROR(AVERAGEIFS($Z$236:$Z$377,$B$236:$B$377,B383,$C$236:$C$377,2017)-AVERAGEIFS($Z$236:$Z$377,$B$236:$B$377,B383,$C$236:$C$377,2014),"")</f>
        <v>22736.22</v>
      </c>
      <c r="AA383">
        <f t="shared" ref="AA383:AA446" si="209">IFERROR(AVERAGEIFS($AA$236:$AA$377,$B$236:$B$377,B383,$C$236:$C$377,2017)-AVERAGEIFS($AA$236:$AA$377,$B$236:$B$377,B383,$C$236:$C$377,2014),"")</f>
        <v>4116.8464197530848</v>
      </c>
      <c r="AB383">
        <f t="shared" ref="AB383:AB446" si="210">IFERROR(AVERAGEIFS($AB$236:$AB$377,$B$236:$B$377,B383,$C$236:$C$377,2017)-AVERAGEIFS($AB$236:$AB$377,$B$236:$B$377,B383,$C$236:$C$377,2014),"")</f>
        <v>-1497.0350617283939</v>
      </c>
      <c r="AC383">
        <f t="shared" ref="AC383:AC446" si="211">IFERROR(AVERAGEIFS($AC$236:$AC$377,$B$236:$B$377,B383,$C$236:$C$377,2017)-AVERAGEIFS($AC$236:$AC$377,$B$236:$B$377,B383,$C$236:$C$377,2014),"")</f>
        <v>35818.568809523815</v>
      </c>
      <c r="AD383">
        <f t="shared" ref="AD383:AD446" si="212">IFERROR(AVERAGEIFS($AD$236:$AD$377,$B$236:$B$377,B383,$C$236:$C$377,2017)-AVERAGEIFS($AD$236:$AD$377,$B$236:$B$377,B383,$C$236:$C$377,2014),"")</f>
        <v>7538.640846560862</v>
      </c>
      <c r="AE383">
        <f t="shared" ref="AE383:AE446" si="213">IFERROR(AVERAGEIFS($AE$236:$AE$377,$B$236:$B$377,B383,$C$236:$C$377,2017)-AVERAGEIFS($AE$236:$AE$377,$B$236:$B$377,B383,$C$236:$C$377,2014),"")</f>
        <v>19648.58518518518</v>
      </c>
      <c r="AF383">
        <f t="shared" ref="AF383:AF446" si="214">IFERROR(AVERAGEIFS($AF$236:$AF$377,$B$236:$B$377,B383,$C$236:$C$377,2017)-AVERAGEIFS($AF$236:$AF$377,$B$236:$B$377,B383,$C$236:$C$377,2014),"")</f>
        <v>-140.34703703703781</v>
      </c>
      <c r="AG383">
        <f t="shared" ref="AG383:AG446" si="215">IFERROR(AVERAGEIFS($AG$236:$AG$377,$B$236:$B$377,B383,$C$236:$C$377,2017)-AVERAGEIFS($AG$236:$AG$377,$B$236:$B$377,B383,$C$236:$C$377,2014),"")</f>
        <v>7859.4340740740699</v>
      </c>
      <c r="AH383">
        <f t="shared" ref="AH383:AH446" si="216">IFERROR(AVERAGEIFS($AH$236:$AH$377,$B$236:$B$377,B383,$C$236:$C$377,2017)-AVERAGEIFS($AH$236:$AH$377,$B$236:$B$377,B383,$C$236:$C$377,2014),"")</f>
        <v>50524.933333333349</v>
      </c>
      <c r="AI383">
        <f t="shared" ref="AI383:AI446" si="217">IFERROR(AVERAGEIFS($AI$236:$AI$377,$B$236:$B$377,B383,$C$236:$C$377,2017)-AVERAGEIFS($AI$236:$AI$377,$B$236:$B$377,B383,$C$236:$C$377,2014),"")</f>
        <v>-26525.590000000004</v>
      </c>
      <c r="AJ383">
        <f t="shared" ref="AJ383:AJ446" si="218">IFERROR(AVERAGEIFS($AJ$236:$AJ$377,$B$236:$B$377,B383,$C$236:$C$377,2017)-AVERAGEIFS($AJ$236:$AJ$377,$B$236:$B$377,B383,$C$236:$C$377,2014),"")</f>
        <v>-30314.959999999992</v>
      </c>
      <c r="AK383">
        <f t="shared" ref="AK383:AK446" si="219">IFERROR(AVERAGEIFS($AK$236:$AK$377,$B$236:$B$377,B383,$C$236:$C$377,2017)-AVERAGEIFS($AK$236:$AK$377,$B$236:$B$377,B383,$C$236:$C$377,2014),"")</f>
        <v>30314.960000000006</v>
      </c>
      <c r="AL383">
        <f t="shared" ref="AL383:AL446" si="220">IFERROR(AVERAGEIFS($AL$236:$AL$377,$B$236:$B$377,B383,$C$236:$C$377,2017)-AVERAGEIFS($AL$236:$AL$377,$B$236:$B$377,B383,$C$236:$C$377,2014),"")</f>
        <v>37893.700000000004</v>
      </c>
    </row>
    <row r="384" spans="1:38">
      <c r="B384" t="s">
        <v>118</v>
      </c>
      <c r="D384">
        <f t="shared" si="186"/>
        <v>70881.566666666418</v>
      </c>
      <c r="E384">
        <f t="shared" si="187"/>
        <v>782423.44743589684</v>
      </c>
      <c r="F384">
        <f t="shared" si="188"/>
        <v>460730.18333333312</v>
      </c>
      <c r="G384">
        <f t="shared" si="189"/>
        <v>372128.22499999963</v>
      </c>
      <c r="H384">
        <f t="shared" si="190"/>
        <v>-473787.31403508829</v>
      </c>
      <c r="I384">
        <f t="shared" si="191"/>
        <v>-1405817.7388888886</v>
      </c>
      <c r="J384">
        <f t="shared" si="192"/>
        <v>-267168.98205128219</v>
      </c>
      <c r="K384">
        <f t="shared" si="193"/>
        <v>919375.6147058825</v>
      </c>
      <c r="L384">
        <f t="shared" si="194"/>
        <v>1028825.0926470587</v>
      </c>
      <c r="M384">
        <f t="shared" si="195"/>
        <v>920506.19173076912</v>
      </c>
      <c r="N384">
        <f t="shared" si="196"/>
        <v>-865501.23508771975</v>
      </c>
      <c r="O384">
        <f t="shared" si="197"/>
        <v>1271687.0291005292</v>
      </c>
      <c r="P384">
        <f t="shared" si="198"/>
        <v>-882288.97456140374</v>
      </c>
      <c r="Q384">
        <f t="shared" si="199"/>
        <v>1374011.9076923081</v>
      </c>
      <c r="R384">
        <f t="shared" si="200"/>
        <v>2041934.3628205131</v>
      </c>
      <c r="S384">
        <f t="shared" si="201"/>
        <v>2843441.3089743592</v>
      </c>
      <c r="T384">
        <f t="shared" si="202"/>
        <v>1547715.1176136364</v>
      </c>
      <c r="U384">
        <f t="shared" si="203"/>
        <v>2819153.2196969697</v>
      </c>
      <c r="V384">
        <f t="shared" si="204"/>
        <v>1860641.125</v>
      </c>
      <c r="W384">
        <f t="shared" si="205"/>
        <v>-283526.26666666614</v>
      </c>
      <c r="X384">
        <f t="shared" si="206"/>
        <v>-611819.83859649207</v>
      </c>
      <c r="Y384">
        <f t="shared" si="207"/>
        <v>11813.59444444417</v>
      </c>
      <c r="Z384">
        <f t="shared" si="208"/>
        <v>-228396.1592592597</v>
      </c>
      <c r="AA384">
        <f t="shared" si="209"/>
        <v>-292852.7885964918</v>
      </c>
      <c r="AB384">
        <f t="shared" si="210"/>
        <v>-706950.36228070175</v>
      </c>
      <c r="AC384">
        <f t="shared" si="211"/>
        <v>553586.03315564315</v>
      </c>
      <c r="AD384">
        <f t="shared" si="212"/>
        <v>632245.6164548723</v>
      </c>
      <c r="AE384">
        <f t="shared" si="213"/>
        <v>-1546337.3359649121</v>
      </c>
      <c r="AF384">
        <f t="shared" si="214"/>
        <v>-679221.89515856979</v>
      </c>
      <c r="AG384">
        <f t="shared" si="215"/>
        <v>-433372.38567251386</v>
      </c>
      <c r="AH384">
        <f t="shared" si="216"/>
        <v>2156435.3551282054</v>
      </c>
      <c r="AI384">
        <f t="shared" si="217"/>
        <v>1695471.9128342245</v>
      </c>
      <c r="AJ384">
        <f t="shared" si="218"/>
        <v>1094494.7794117646</v>
      </c>
      <c r="AK384">
        <f t="shared" si="219"/>
        <v>2008424.1043062201</v>
      </c>
      <c r="AL384">
        <f t="shared" si="220"/>
        <v>1495634.9712918662</v>
      </c>
    </row>
    <row r="385" spans="2:38">
      <c r="B385" t="s">
        <v>123</v>
      </c>
      <c r="D385">
        <f t="shared" si="186"/>
        <v>0</v>
      </c>
      <c r="E385">
        <f t="shared" si="187"/>
        <v>17793.700000000012</v>
      </c>
      <c r="F385">
        <f t="shared" si="188"/>
        <v>134137.12307692308</v>
      </c>
      <c r="G385">
        <f t="shared" si="189"/>
        <v>-105119.70461538463</v>
      </c>
      <c r="H385">
        <f t="shared" si="190"/>
        <v>-60833.162393162434</v>
      </c>
      <c r="I385">
        <f t="shared" si="191"/>
        <v>-6843.7307692308095</v>
      </c>
      <c r="J385">
        <f t="shared" si="192"/>
        <v>-177937</v>
      </c>
      <c r="K385">
        <f t="shared" si="193"/>
        <v>-16424.953846153861</v>
      </c>
      <c r="L385">
        <f t="shared" si="194"/>
        <v>-36956.146153846159</v>
      </c>
      <c r="M385">
        <f t="shared" si="195"/>
        <v>-18940.839633699652</v>
      </c>
      <c r="N385">
        <f t="shared" si="196"/>
        <v>-85014.344444444476</v>
      </c>
      <c r="O385">
        <f t="shared" si="197"/>
        <v>-409293.50811965804</v>
      </c>
      <c r="P385">
        <f t="shared" si="198"/>
        <v>-109955.941025641</v>
      </c>
      <c r="Q385">
        <f t="shared" si="199"/>
        <v>177937</v>
      </c>
      <c r="R385">
        <f t="shared" si="200"/>
        <v>46537.369230769225</v>
      </c>
      <c r="S385">
        <f t="shared" si="201"/>
        <v>-183411.98461538463</v>
      </c>
      <c r="T385">
        <f t="shared" si="202"/>
        <v>-147824.58461538464</v>
      </c>
      <c r="U385">
        <f t="shared" si="203"/>
        <v>60224.830769230772</v>
      </c>
      <c r="V385">
        <f t="shared" si="204"/>
        <v>0</v>
      </c>
      <c r="W385">
        <f t="shared" si="205"/>
        <v>2585.4094017093885</v>
      </c>
      <c r="X385">
        <f t="shared" si="206"/>
        <v>-53685.265811965815</v>
      </c>
      <c r="Y385">
        <f t="shared" si="207"/>
        <v>-84710.178632478652</v>
      </c>
      <c r="Z385">
        <f t="shared" si="208"/>
        <v>-3082.2135612535349</v>
      </c>
      <c r="AA385">
        <f t="shared" si="209"/>
        <v>-31146.579145299154</v>
      </c>
      <c r="AB385">
        <f t="shared" si="210"/>
        <v>68295.363646723665</v>
      </c>
      <c r="AC385">
        <f t="shared" si="211"/>
        <v>-69276.805333333323</v>
      </c>
      <c r="AD385">
        <f t="shared" si="212"/>
        <v>-86054.591521367533</v>
      </c>
      <c r="AE385">
        <f t="shared" si="213"/>
        <v>-128205.88974358974</v>
      </c>
      <c r="AF385">
        <f t="shared" si="214"/>
        <v>31579.653325193358</v>
      </c>
      <c r="AG385">
        <f t="shared" si="215"/>
        <v>-46875.945720452379</v>
      </c>
      <c r="AH385">
        <f t="shared" si="216"/>
        <v>17519.950769230767</v>
      </c>
      <c r="AI385" t="str">
        <f t="shared" si="217"/>
        <v/>
      </c>
      <c r="AJ385">
        <f t="shared" si="218"/>
        <v>-50057.002197802212</v>
      </c>
      <c r="AK385" t="str">
        <f t="shared" si="219"/>
        <v/>
      </c>
      <c r="AL385" t="str">
        <f t="shared" si="220"/>
        <v/>
      </c>
    </row>
    <row r="386" spans="2:38">
      <c r="B386" t="s">
        <v>125</v>
      </c>
      <c r="D386">
        <f t="shared" si="186"/>
        <v>54234.385714285716</v>
      </c>
      <c r="E386">
        <f t="shared" si="187"/>
        <v>140453.15274725275</v>
      </c>
      <c r="F386">
        <f t="shared" si="188"/>
        <v>18078.128571428562</v>
      </c>
      <c r="G386">
        <f t="shared" si="189"/>
        <v>72312.514285714307</v>
      </c>
      <c r="H386">
        <f t="shared" si="190"/>
        <v>16996.531135531113</v>
      </c>
      <c r="I386">
        <f t="shared" si="191"/>
        <v>-38834.49841269842</v>
      </c>
      <c r="J386">
        <f t="shared" si="192"/>
        <v>44500.00879120882</v>
      </c>
      <c r="K386">
        <f t="shared" si="193"/>
        <v>54234.385714285716</v>
      </c>
      <c r="L386">
        <f t="shared" si="194"/>
        <v>90390.64285714287</v>
      </c>
      <c r="M386">
        <f t="shared" si="195"/>
        <v>23322.772464678172</v>
      </c>
      <c r="N386">
        <f t="shared" si="196"/>
        <v>-22095.490476190491</v>
      </c>
      <c r="O386">
        <f t="shared" si="197"/>
        <v>-341169.12619047612</v>
      </c>
      <c r="P386">
        <f t="shared" si="198"/>
        <v>-2008.6809523809643</v>
      </c>
      <c r="Q386">
        <f t="shared" si="199"/>
        <v>38937.507692307699</v>
      </c>
      <c r="R386">
        <f t="shared" si="200"/>
        <v>63273.450000000012</v>
      </c>
      <c r="S386">
        <f t="shared" si="201"/>
        <v>18078.128571428562</v>
      </c>
      <c r="T386">
        <f t="shared" si="202"/>
        <v>126546.90000000004</v>
      </c>
      <c r="U386">
        <f t="shared" si="203"/>
        <v>58406.26153846152</v>
      </c>
      <c r="V386">
        <f t="shared" si="204"/>
        <v>93403.664285714287</v>
      </c>
      <c r="W386">
        <f t="shared" si="205"/>
        <v>-38164.938095238089</v>
      </c>
      <c r="X386">
        <f t="shared" si="206"/>
        <v>-26112.85238095239</v>
      </c>
      <c r="Y386">
        <f t="shared" si="207"/>
        <v>-5717.0150183149963</v>
      </c>
      <c r="Z386">
        <f t="shared" si="208"/>
        <v>75325.535714285739</v>
      </c>
      <c r="AA386">
        <f t="shared" si="209"/>
        <v>-8412.4245014244807</v>
      </c>
      <c r="AB386">
        <f t="shared" si="210"/>
        <v>20999.846320346318</v>
      </c>
      <c r="AC386">
        <f t="shared" si="211"/>
        <v>85662.516923076924</v>
      </c>
      <c r="AD386">
        <f t="shared" si="212"/>
        <v>24615.472034632054</v>
      </c>
      <c r="AE386">
        <f t="shared" si="213"/>
        <v>8034.7238095238135</v>
      </c>
      <c r="AF386">
        <f t="shared" si="214"/>
        <v>32100.266758241749</v>
      </c>
      <c r="AG386">
        <f t="shared" si="215"/>
        <v>6644.0985347985115</v>
      </c>
      <c r="AH386">
        <f t="shared" si="216"/>
        <v>60808.250649350666</v>
      </c>
      <c r="AI386">
        <f t="shared" si="217"/>
        <v>81351.578571428545</v>
      </c>
      <c r="AJ386">
        <f t="shared" si="218"/>
        <v>83159.391428571427</v>
      </c>
      <c r="AK386">
        <f t="shared" si="219"/>
        <v>61465.637142857173</v>
      </c>
      <c r="AL386">
        <f t="shared" si="220"/>
        <v>32540.631428571447</v>
      </c>
    </row>
    <row r="387" spans="2:38">
      <c r="B387" t="s">
        <v>126</v>
      </c>
      <c r="D387">
        <f t="shared" si="186"/>
        <v>130825.17000000004</v>
      </c>
      <c r="E387">
        <f t="shared" si="187"/>
        <v>-43608.390000000014</v>
      </c>
      <c r="F387">
        <f t="shared" si="188"/>
        <v>305258.73000000004</v>
      </c>
      <c r="G387">
        <f t="shared" si="189"/>
        <v>310104.10666666663</v>
      </c>
      <c r="H387">
        <f t="shared" si="190"/>
        <v>29072.260000000009</v>
      </c>
      <c r="I387">
        <f t="shared" si="191"/>
        <v>-26918.759259259241</v>
      </c>
      <c r="J387">
        <f t="shared" si="192"/>
        <v>271341.09333333332</v>
      </c>
      <c r="K387">
        <f t="shared" si="193"/>
        <v>101752.90999999997</v>
      </c>
      <c r="L387">
        <f t="shared" si="194"/>
        <v>74757.239999999991</v>
      </c>
      <c r="M387">
        <f t="shared" si="195"/>
        <v>63405.214666666638</v>
      </c>
      <c r="N387">
        <f t="shared" si="196"/>
        <v>-79141.152222222183</v>
      </c>
      <c r="O387">
        <f t="shared" si="197"/>
        <v>-209767.4788888889</v>
      </c>
      <c r="P387">
        <f t="shared" si="198"/>
        <v>-48453.766666666663</v>
      </c>
      <c r="Q387">
        <f t="shared" si="199"/>
        <v>218041.95</v>
      </c>
      <c r="R387">
        <f t="shared" si="200"/>
        <v>101752.91000000006</v>
      </c>
      <c r="S387" t="str">
        <f t="shared" si="201"/>
        <v/>
      </c>
      <c r="T387">
        <f t="shared" si="202"/>
        <v>-72680.650000000023</v>
      </c>
      <c r="U387">
        <f t="shared" si="203"/>
        <v>203505.82</v>
      </c>
      <c r="V387">
        <f t="shared" si="204"/>
        <v>-159897.43</v>
      </c>
      <c r="W387">
        <f t="shared" si="205"/>
        <v>-33917.636666666687</v>
      </c>
      <c r="X387">
        <f t="shared" si="206"/>
        <v>-74295.775555555534</v>
      </c>
      <c r="Y387">
        <f t="shared" si="207"/>
        <v>-75910.901111111074</v>
      </c>
      <c r="Z387">
        <f t="shared" si="208"/>
        <v>64605.022222222236</v>
      </c>
      <c r="AA387">
        <f t="shared" si="209"/>
        <v>-14536.130000000034</v>
      </c>
      <c r="AB387">
        <f t="shared" si="210"/>
        <v>-3230.2511111111089</v>
      </c>
      <c r="AC387">
        <f t="shared" si="211"/>
        <v>-38041.531423076929</v>
      </c>
      <c r="AD387">
        <f t="shared" si="212"/>
        <v>100137.78444444435</v>
      </c>
      <c r="AE387">
        <f t="shared" si="213"/>
        <v>-82371.40333333335</v>
      </c>
      <c r="AF387">
        <f t="shared" si="214"/>
        <v>-14939.911388888897</v>
      </c>
      <c r="AG387">
        <f t="shared" si="215"/>
        <v>-51145.642592592689</v>
      </c>
      <c r="AH387">
        <f t="shared" si="216"/>
        <v>145361.30000000005</v>
      </c>
      <c r="AI387">
        <f t="shared" si="217"/>
        <v>48453.766666666663</v>
      </c>
      <c r="AJ387">
        <f t="shared" si="218"/>
        <v>27687.866666666669</v>
      </c>
      <c r="AK387">
        <f t="shared" si="219"/>
        <v>214407.91750000001</v>
      </c>
      <c r="AL387">
        <f t="shared" si="220"/>
        <v>116289.04000000001</v>
      </c>
    </row>
    <row r="388" spans="2:38">
      <c r="B388" t="s">
        <v>128</v>
      </c>
      <c r="D388">
        <f t="shared" si="186"/>
        <v>262373.68888888892</v>
      </c>
      <c r="E388">
        <f t="shared" si="187"/>
        <v>73792.600000000035</v>
      </c>
      <c r="F388">
        <f t="shared" si="188"/>
        <v>221377.80000000005</v>
      </c>
      <c r="G388">
        <f t="shared" si="189"/>
        <v>44275.56</v>
      </c>
      <c r="H388">
        <f t="shared" si="190"/>
        <v>103595.96049382709</v>
      </c>
      <c r="I388">
        <f t="shared" si="191"/>
        <v>-14055.733333333395</v>
      </c>
      <c r="J388">
        <f t="shared" si="192"/>
        <v>147585.20000000001</v>
      </c>
      <c r="K388">
        <f t="shared" si="193"/>
        <v>241503.05454545456</v>
      </c>
      <c r="L388">
        <f t="shared" si="194"/>
        <v>-16398.355555555609</v>
      </c>
      <c r="M388">
        <f t="shared" si="195"/>
        <v>89062.237575757666</v>
      </c>
      <c r="N388">
        <f t="shared" si="196"/>
        <v>164728.93535353534</v>
      </c>
      <c r="O388">
        <f t="shared" si="197"/>
        <v>-2686.504814814718</v>
      </c>
      <c r="P388">
        <f t="shared" si="198"/>
        <v>19678.026666666672</v>
      </c>
      <c r="Q388">
        <f t="shared" si="199"/>
        <v>452339.05454545456</v>
      </c>
      <c r="R388">
        <f t="shared" si="200"/>
        <v>196780.26666666672</v>
      </c>
      <c r="S388">
        <f t="shared" si="201"/>
        <v>20182.591452991357</v>
      </c>
      <c r="T388">
        <f t="shared" si="202"/>
        <v>50600.639999999956</v>
      </c>
      <c r="U388">
        <f t="shared" si="203"/>
        <v>245218.48615384617</v>
      </c>
      <c r="V388">
        <f t="shared" si="204"/>
        <v>26833.672727272671</v>
      </c>
      <c r="W388">
        <f t="shared" si="205"/>
        <v>100377.81279461281</v>
      </c>
      <c r="X388">
        <f t="shared" si="206"/>
        <v>71097.765345765336</v>
      </c>
      <c r="Y388">
        <f t="shared" si="207"/>
        <v>106340.85117845121</v>
      </c>
      <c r="Z388">
        <f t="shared" si="208"/>
        <v>10932.237037037034</v>
      </c>
      <c r="AA388">
        <f t="shared" si="209"/>
        <v>78712.106666666659</v>
      </c>
      <c r="AB388">
        <f t="shared" si="210"/>
        <v>128205.32525252522</v>
      </c>
      <c r="AC388">
        <f t="shared" si="211"/>
        <v>185152.34181818186</v>
      </c>
      <c r="AD388">
        <f t="shared" si="212"/>
        <v>74675.588376068394</v>
      </c>
      <c r="AE388">
        <f t="shared" si="213"/>
        <v>47704.307070707087</v>
      </c>
      <c r="AF388">
        <f t="shared" si="214"/>
        <v>77886.455198135256</v>
      </c>
      <c r="AG388">
        <f t="shared" si="215"/>
        <v>24769.544055944076</v>
      </c>
      <c r="AH388" t="str">
        <f t="shared" si="216"/>
        <v/>
      </c>
      <c r="AI388" t="str">
        <f t="shared" si="217"/>
        <v/>
      </c>
      <c r="AJ388">
        <f t="shared" si="218"/>
        <v>-98390.13333333336</v>
      </c>
      <c r="AK388" t="str">
        <f t="shared" si="219"/>
        <v/>
      </c>
      <c r="AL388" t="str">
        <f t="shared" si="220"/>
        <v/>
      </c>
    </row>
    <row r="389" spans="2:38">
      <c r="B389" t="s">
        <v>130</v>
      </c>
      <c r="D389">
        <f t="shared" si="186"/>
        <v>-22304.546666666633</v>
      </c>
      <c r="E389">
        <f t="shared" si="187"/>
        <v>-33456.820000000065</v>
      </c>
      <c r="F389">
        <f t="shared" si="188"/>
        <v>-44609.093333333294</v>
      </c>
      <c r="G389">
        <f t="shared" si="189"/>
        <v>66913.639999999985</v>
      </c>
      <c r="H389">
        <f t="shared" si="190"/>
        <v>-108281.90176638174</v>
      </c>
      <c r="I389">
        <f t="shared" si="191"/>
        <v>-64135.784371184389</v>
      </c>
      <c r="J389">
        <f t="shared" si="192"/>
        <v>-70969.012121212116</v>
      </c>
      <c r="K389">
        <f t="shared" si="193"/>
        <v>-123471.59761904762</v>
      </c>
      <c r="L389">
        <f t="shared" si="194"/>
        <v>-42581.407272727287</v>
      </c>
      <c r="M389">
        <f t="shared" si="195"/>
        <v>-10355.682380952436</v>
      </c>
      <c r="N389">
        <f t="shared" si="196"/>
        <v>-114001.01629629626</v>
      </c>
      <c r="O389">
        <f t="shared" si="197"/>
        <v>-312408.42687830684</v>
      </c>
      <c r="P389">
        <f t="shared" si="198"/>
        <v>-27880.683333333349</v>
      </c>
      <c r="Q389">
        <f t="shared" si="199"/>
        <v>102944.06153846151</v>
      </c>
      <c r="R389">
        <f t="shared" si="200"/>
        <v>66913.640000000072</v>
      </c>
      <c r="S389">
        <f t="shared" si="201"/>
        <v>44609.093333333323</v>
      </c>
      <c r="T389">
        <f t="shared" si="202"/>
        <v>78065.91333333333</v>
      </c>
      <c r="U389">
        <f t="shared" si="203"/>
        <v>95590.914285714272</v>
      </c>
      <c r="V389">
        <f t="shared" si="204"/>
        <v>-79079.756363636348</v>
      </c>
      <c r="W389">
        <f t="shared" si="205"/>
        <v>-86739.903703703676</v>
      </c>
      <c r="X389">
        <f t="shared" si="206"/>
        <v>0</v>
      </c>
      <c r="Y389">
        <f t="shared" si="207"/>
        <v>-37174.244444444426</v>
      </c>
      <c r="Z389">
        <f t="shared" si="208"/>
        <v>1143.8229059829137</v>
      </c>
      <c r="AA389">
        <f t="shared" si="209"/>
        <v>-121435.86518518516</v>
      </c>
      <c r="AB389">
        <f t="shared" si="210"/>
        <v>-59478.791111111103</v>
      </c>
      <c r="AC389">
        <f t="shared" si="211"/>
        <v>32341.592666666635</v>
      </c>
      <c r="AD389">
        <f t="shared" si="212"/>
        <v>22306.27973167575</v>
      </c>
      <c r="AE389">
        <f t="shared" si="213"/>
        <v>-79924.62555555554</v>
      </c>
      <c r="AF389">
        <f t="shared" si="214"/>
        <v>-60408.147222222222</v>
      </c>
      <c r="AG389">
        <f t="shared" si="215"/>
        <v>-26435.018271604931</v>
      </c>
      <c r="AH389">
        <f t="shared" si="216"/>
        <v>44609.093333333352</v>
      </c>
      <c r="AI389">
        <f t="shared" si="217"/>
        <v>33456.820000000007</v>
      </c>
      <c r="AJ389">
        <f t="shared" si="218"/>
        <v>6083.0581818181818</v>
      </c>
      <c r="AK389">
        <f t="shared" si="219"/>
        <v>115578.10545454547</v>
      </c>
      <c r="AL389">
        <f t="shared" si="220"/>
        <v>55761.36666666664</v>
      </c>
    </row>
    <row r="390" spans="2:38">
      <c r="B390" t="s">
        <v>236</v>
      </c>
      <c r="D390">
        <f t="shared" si="186"/>
        <v>15980.974025974007</v>
      </c>
      <c r="E390">
        <f t="shared" si="187"/>
        <v>21297.721153846156</v>
      </c>
      <c r="F390">
        <f t="shared" si="188"/>
        <v>-16602.456349206361</v>
      </c>
      <c r="G390">
        <f t="shared" si="189"/>
        <v>23664.134615384603</v>
      </c>
      <c r="H390">
        <f t="shared" si="190"/>
        <v>24039.755799755803</v>
      </c>
      <c r="I390">
        <f t="shared" si="191"/>
        <v>-13522.362637362632</v>
      </c>
      <c r="J390">
        <f t="shared" si="192"/>
        <v>25636.145833333343</v>
      </c>
      <c r="K390">
        <f t="shared" si="193"/>
        <v>38673.957142857143</v>
      </c>
      <c r="L390">
        <f t="shared" si="194"/>
        <v>35158.14285714287</v>
      </c>
      <c r="M390">
        <f t="shared" si="195"/>
        <v>18245.901472971498</v>
      </c>
      <c r="N390">
        <f t="shared" si="196"/>
        <v>19757.674297924299</v>
      </c>
      <c r="O390">
        <f t="shared" si="197"/>
        <v>-230191.21947496949</v>
      </c>
      <c r="P390">
        <f t="shared" si="198"/>
        <v>34932.770146520146</v>
      </c>
      <c r="Q390">
        <f t="shared" si="199"/>
        <v>20508.916666666657</v>
      </c>
      <c r="R390">
        <f t="shared" si="200"/>
        <v>30763.375</v>
      </c>
      <c r="S390">
        <f t="shared" si="201"/>
        <v>-9465.6538461538585</v>
      </c>
      <c r="T390">
        <f t="shared" si="202"/>
        <v>-9465.6538461538585</v>
      </c>
      <c r="U390">
        <f t="shared" si="203"/>
        <v>39552.910714285717</v>
      </c>
      <c r="V390">
        <f t="shared" si="204"/>
        <v>-3728.8939393939218</v>
      </c>
      <c r="W390">
        <f t="shared" si="205"/>
        <v>-1953.2301587301627</v>
      </c>
      <c r="X390">
        <f t="shared" si="206"/>
        <v>0</v>
      </c>
      <c r="Y390">
        <f t="shared" si="207"/>
        <v>3756.2118437118406</v>
      </c>
      <c r="Z390">
        <f t="shared" si="208"/>
        <v>29298.452380952382</v>
      </c>
      <c r="AA390">
        <f t="shared" si="209"/>
        <v>-15400.468559218556</v>
      </c>
      <c r="AB390">
        <f t="shared" si="210"/>
        <v>19532.301587301597</v>
      </c>
      <c r="AC390">
        <f t="shared" si="211"/>
        <v>4004.1218253968254</v>
      </c>
      <c r="AD390">
        <f t="shared" si="212"/>
        <v>9599.511577311554</v>
      </c>
      <c r="AE390">
        <f t="shared" si="213"/>
        <v>-5696.9212962962847</v>
      </c>
      <c r="AF390">
        <f t="shared" si="214"/>
        <v>6836.3055555555547</v>
      </c>
      <c r="AG390">
        <f t="shared" si="215"/>
        <v>3205.3007733007544</v>
      </c>
      <c r="AH390">
        <f t="shared" si="216"/>
        <v>55216.314102564116</v>
      </c>
      <c r="AI390">
        <f t="shared" si="217"/>
        <v>11186.68181818182</v>
      </c>
      <c r="AJ390">
        <f t="shared" si="218"/>
        <v>12305.350000000002</v>
      </c>
      <c r="AK390">
        <f t="shared" si="219"/>
        <v>-7572.5230769230839</v>
      </c>
      <c r="AL390">
        <f t="shared" si="220"/>
        <v>38087.988095238106</v>
      </c>
    </row>
    <row r="391" spans="2:38">
      <c r="B391" t="s">
        <v>133</v>
      </c>
      <c r="D391">
        <f t="shared" si="186"/>
        <v>0</v>
      </c>
      <c r="E391">
        <f t="shared" si="187"/>
        <v>-48778.591666666791</v>
      </c>
      <c r="F391">
        <f t="shared" si="188"/>
        <v>0</v>
      </c>
      <c r="G391">
        <f t="shared" si="189"/>
        <v>26015.248888888862</v>
      </c>
      <c r="H391">
        <f t="shared" si="190"/>
        <v>5503.225726495788</v>
      </c>
      <c r="I391">
        <f t="shared" si="191"/>
        <v>-166208.53456790111</v>
      </c>
      <c r="J391">
        <f t="shared" si="192"/>
        <v>130076.24444444443</v>
      </c>
      <c r="K391">
        <f t="shared" si="193"/>
        <v>167240.88571428572</v>
      </c>
      <c r="L391">
        <f t="shared" si="194"/>
        <v>0</v>
      </c>
      <c r="M391">
        <f t="shared" si="195"/>
        <v>114555.78345959587</v>
      </c>
      <c r="N391">
        <f t="shared" si="196"/>
        <v>6503.8122222221864</v>
      </c>
      <c r="O391">
        <f t="shared" si="197"/>
        <v>-75276.575061728421</v>
      </c>
      <c r="P391">
        <f t="shared" si="198"/>
        <v>26934.979910213267</v>
      </c>
      <c r="Q391">
        <f t="shared" si="199"/>
        <v>117068.62</v>
      </c>
      <c r="R391">
        <f t="shared" si="200"/>
        <v>195114.3666666667</v>
      </c>
      <c r="S391">
        <f t="shared" si="201"/>
        <v>195114.3666666667</v>
      </c>
      <c r="T391">
        <f t="shared" si="202"/>
        <v>227633.42777777772</v>
      </c>
      <c r="U391">
        <f t="shared" si="203"/>
        <v>234137.24</v>
      </c>
      <c r="V391">
        <f t="shared" si="204"/>
        <v>236924.58809523805</v>
      </c>
      <c r="W391">
        <f t="shared" si="205"/>
        <v>-13007.624444444431</v>
      </c>
      <c r="X391">
        <f t="shared" si="206"/>
        <v>0</v>
      </c>
      <c r="Y391">
        <f t="shared" si="207"/>
        <v>35475.339393939415</v>
      </c>
      <c r="Z391">
        <f t="shared" si="208"/>
        <v>0</v>
      </c>
      <c r="AA391">
        <f t="shared" si="209"/>
        <v>-109053.82109988781</v>
      </c>
      <c r="AB391">
        <f t="shared" si="210"/>
        <v>45329.6003367003</v>
      </c>
      <c r="AC391">
        <f t="shared" si="211"/>
        <v>-8780.1465000000317</v>
      </c>
      <c r="AD391">
        <f t="shared" si="212"/>
        <v>7561.5028967452818</v>
      </c>
      <c r="AE391">
        <f t="shared" si="213"/>
        <v>656.95072951738257</v>
      </c>
      <c r="AF391">
        <f t="shared" si="214"/>
        <v>40739.157114197529</v>
      </c>
      <c r="AG391">
        <f t="shared" si="215"/>
        <v>42274.779444444459</v>
      </c>
      <c r="AH391">
        <f t="shared" si="216"/>
        <v>439007.32499999995</v>
      </c>
      <c r="AI391">
        <f t="shared" si="217"/>
        <v>130076.24444444443</v>
      </c>
      <c r="AJ391">
        <f t="shared" si="218"/>
        <v>97557.18333333332</v>
      </c>
      <c r="AK391">
        <f t="shared" si="219"/>
        <v>253648.67666666667</v>
      </c>
      <c r="AL391">
        <f t="shared" si="220"/>
        <v>308931.08055555553</v>
      </c>
    </row>
    <row r="392" spans="2:38">
      <c r="B392" t="s">
        <v>134</v>
      </c>
      <c r="D392">
        <f t="shared" si="186"/>
        <v>44260.025874125873</v>
      </c>
      <c r="E392">
        <f t="shared" si="187"/>
        <v>13759.095000000001</v>
      </c>
      <c r="F392">
        <f t="shared" si="188"/>
        <v>45863.649999999965</v>
      </c>
      <c r="G392">
        <f t="shared" si="189"/>
        <v>10423.556818181823</v>
      </c>
      <c r="H392">
        <f t="shared" si="190"/>
        <v>-24023.816666666709</v>
      </c>
      <c r="I392">
        <f t="shared" si="191"/>
        <v>2183.9833333333372</v>
      </c>
      <c r="J392">
        <f t="shared" si="192"/>
        <v>-7559.9423076923267</v>
      </c>
      <c r="K392">
        <f t="shared" si="193"/>
        <v>69551.469230769231</v>
      </c>
      <c r="L392">
        <f t="shared" si="194"/>
        <v>87695.330769230757</v>
      </c>
      <c r="M392">
        <f t="shared" si="195"/>
        <v>10263.194405594433</v>
      </c>
      <c r="N392">
        <f t="shared" si="196"/>
        <v>-9743.9256410256494</v>
      </c>
      <c r="O392">
        <f t="shared" si="197"/>
        <v>-197513.04206349203</v>
      </c>
      <c r="P392">
        <f t="shared" si="198"/>
        <v>33767.74230769233</v>
      </c>
      <c r="Q392">
        <f t="shared" si="199"/>
        <v>78623.399999999994</v>
      </c>
      <c r="R392">
        <f t="shared" si="200"/>
        <v>26207.799999999988</v>
      </c>
      <c r="S392">
        <f t="shared" si="201"/>
        <v>25703.803846153838</v>
      </c>
      <c r="T392">
        <f t="shared" si="202"/>
        <v>56447.569230769237</v>
      </c>
      <c r="U392">
        <f t="shared" si="203"/>
        <v>131542.99615384615</v>
      </c>
      <c r="V392">
        <f t="shared" si="204"/>
        <v>114659.12500000001</v>
      </c>
      <c r="W392">
        <f t="shared" si="205"/>
        <v>34943.733333333308</v>
      </c>
      <c r="X392">
        <f t="shared" si="206"/>
        <v>15287.883333333346</v>
      </c>
      <c r="Y392">
        <f t="shared" si="207"/>
        <v>-38639.70512820514</v>
      </c>
      <c r="Z392">
        <f t="shared" si="208"/>
        <v>-4566.5106060605613</v>
      </c>
      <c r="AA392">
        <f t="shared" si="209"/>
        <v>-13103.900000000023</v>
      </c>
      <c r="AB392">
        <f t="shared" si="210"/>
        <v>11759.91025641028</v>
      </c>
      <c r="AC392">
        <f t="shared" si="211"/>
        <v>68089.88038461539</v>
      </c>
      <c r="AD392">
        <f t="shared" si="212"/>
        <v>32726.15025641027</v>
      </c>
      <c r="AE392">
        <f t="shared" si="213"/>
        <v>-7055.9461538461474</v>
      </c>
      <c r="AF392">
        <f t="shared" si="214"/>
        <v>13775.894871794866</v>
      </c>
      <c r="AG392">
        <f t="shared" si="215"/>
        <v>17471.866666666669</v>
      </c>
      <c r="AH392">
        <f t="shared" si="216"/>
        <v>58967.549999999988</v>
      </c>
      <c r="AI392">
        <f t="shared" si="217"/>
        <v>54431.584615384607</v>
      </c>
      <c r="AJ392">
        <f t="shared" si="218"/>
        <v>-33263.74615384615</v>
      </c>
      <c r="AK392">
        <f t="shared" si="219"/>
        <v>0</v>
      </c>
      <c r="AL392">
        <f t="shared" si="220"/>
        <v>74087.434615384627</v>
      </c>
    </row>
    <row r="393" spans="2:38">
      <c r="B393" t="s">
        <v>403</v>
      </c>
      <c r="D393">
        <f t="shared" si="186"/>
        <v>200638.83333333349</v>
      </c>
      <c r="E393">
        <f t="shared" si="187"/>
        <v>-361149.90000000014</v>
      </c>
      <c r="F393">
        <f t="shared" si="188"/>
        <v>270862.42499999981</v>
      </c>
      <c r="G393">
        <f t="shared" si="189"/>
        <v>722299.79999999981</v>
      </c>
      <c r="H393">
        <f t="shared" si="190"/>
        <v>-158079.08080808073</v>
      </c>
      <c r="I393">
        <f t="shared" si="191"/>
        <v>50159.708333333372</v>
      </c>
      <c r="J393">
        <f t="shared" si="192"/>
        <v>361149.9</v>
      </c>
      <c r="K393">
        <f t="shared" si="193"/>
        <v>642044.2666666666</v>
      </c>
      <c r="L393">
        <f t="shared" si="194"/>
        <v>-451437.375</v>
      </c>
      <c r="M393">
        <f t="shared" si="195"/>
        <v>-197485.93738095253</v>
      </c>
      <c r="N393">
        <f t="shared" si="196"/>
        <v>-372093.83636363625</v>
      </c>
      <c r="O393">
        <f t="shared" si="197"/>
        <v>660795.74444444431</v>
      </c>
      <c r="P393">
        <f t="shared" si="198"/>
        <v>89375.480303030461</v>
      </c>
      <c r="Q393">
        <f t="shared" si="199"/>
        <v>515928.42857142864</v>
      </c>
      <c r="R393">
        <f t="shared" si="200"/>
        <v>335353.47857142845</v>
      </c>
      <c r="S393">
        <f t="shared" si="201"/>
        <v>361149.89999999991</v>
      </c>
      <c r="T393">
        <f t="shared" si="202"/>
        <v>1003194.1666666666</v>
      </c>
      <c r="U393">
        <f t="shared" si="203"/>
        <v>-451437.375</v>
      </c>
      <c r="V393">
        <f t="shared" si="204"/>
        <v>-77389.264285714278</v>
      </c>
      <c r="W393">
        <f t="shared" si="205"/>
        <v>461469.31666666677</v>
      </c>
      <c r="X393">
        <f t="shared" si="206"/>
        <v>348381.97424242407</v>
      </c>
      <c r="Y393">
        <f t="shared" si="207"/>
        <v>383037.77272727271</v>
      </c>
      <c r="Z393">
        <f t="shared" si="208"/>
        <v>73567.572222222108</v>
      </c>
      <c r="AA393">
        <f t="shared" si="209"/>
        <v>20063.883333333302</v>
      </c>
      <c r="AB393">
        <f t="shared" si="210"/>
        <v>220702.71666666656</v>
      </c>
      <c r="AC393">
        <f t="shared" si="211"/>
        <v>-128408.85333333304</v>
      </c>
      <c r="AD393">
        <f t="shared" si="212"/>
        <v>1687.9139947090298</v>
      </c>
      <c r="AE393">
        <f t="shared" si="213"/>
        <v>-10133.274410774466</v>
      </c>
      <c r="AF393">
        <f t="shared" si="214"/>
        <v>286822.3321969696</v>
      </c>
      <c r="AG393">
        <f t="shared" si="215"/>
        <v>459037.33080808097</v>
      </c>
      <c r="AH393">
        <f t="shared" si="216"/>
        <v>682172.03333333333</v>
      </c>
      <c r="AI393">
        <f t="shared" si="217"/>
        <v>361149.89999999997</v>
      </c>
      <c r="AJ393">
        <f t="shared" si="218"/>
        <v>175558.97916666663</v>
      </c>
      <c r="AK393">
        <f t="shared" si="219"/>
        <v>882810.8666666667</v>
      </c>
      <c r="AL393">
        <f t="shared" si="220"/>
        <v>-120383.29999999981</v>
      </c>
    </row>
    <row r="394" spans="2:38">
      <c r="B394" t="s">
        <v>136</v>
      </c>
      <c r="D394">
        <f t="shared" si="186"/>
        <v>1114165.1076923076</v>
      </c>
      <c r="E394">
        <f t="shared" si="187"/>
        <v>595668.35844155867</v>
      </c>
      <c r="F394">
        <f t="shared" si="188"/>
        <v>877827.05454545456</v>
      </c>
      <c r="G394">
        <f t="shared" si="189"/>
        <v>256032.89090909087</v>
      </c>
      <c r="H394">
        <f t="shared" si="190"/>
        <v>280260.66752136755</v>
      </c>
      <c r="I394">
        <f t="shared" si="191"/>
        <v>79828.849206349347</v>
      </c>
      <c r="J394">
        <f t="shared" si="192"/>
        <v>1293227.357142857</v>
      </c>
      <c r="K394">
        <f t="shared" si="193"/>
        <v>1034581.8857142858</v>
      </c>
      <c r="L394">
        <f t="shared" si="194"/>
        <v>16881.289510489209</v>
      </c>
      <c r="M394">
        <f t="shared" si="195"/>
        <v>587698.55237334082</v>
      </c>
      <c r="N394">
        <f t="shared" si="196"/>
        <v>41265.374358974164</v>
      </c>
      <c r="O394">
        <f t="shared" si="197"/>
        <v>1090215.4039682541</v>
      </c>
      <c r="P394">
        <f t="shared" si="198"/>
        <v>0</v>
      </c>
      <c r="Q394">
        <f t="shared" si="199"/>
        <v>517290.942857143</v>
      </c>
      <c r="R394">
        <f t="shared" si="200"/>
        <v>-77372.576923076995</v>
      </c>
      <c r="S394">
        <f t="shared" si="201"/>
        <v>-28738.385714286007</v>
      </c>
      <c r="T394">
        <f t="shared" si="202"/>
        <v>-431075.78571428556</v>
      </c>
      <c r="U394">
        <f t="shared" si="203"/>
        <v>-1097283.8181818184</v>
      </c>
      <c r="V394">
        <f t="shared" si="204"/>
        <v>310897.08181818179</v>
      </c>
      <c r="W394">
        <f t="shared" si="205"/>
        <v>182009.77619047626</v>
      </c>
      <c r="X394">
        <f t="shared" si="206"/>
        <v>215392.74949494959</v>
      </c>
      <c r="Y394">
        <f t="shared" si="207"/>
        <v>89408.311111110961</v>
      </c>
      <c r="Z394">
        <f t="shared" si="208"/>
        <v>409652.62545454537</v>
      </c>
      <c r="AA394">
        <f t="shared" si="209"/>
        <v>153271.39047619025</v>
      </c>
      <c r="AB394">
        <f t="shared" si="210"/>
        <v>201168.69999999972</v>
      </c>
      <c r="AC394">
        <f t="shared" si="211"/>
        <v>-322496.93932467524</v>
      </c>
      <c r="AD394">
        <f t="shared" si="212"/>
        <v>108878.06501320866</v>
      </c>
      <c r="AE394">
        <f t="shared" si="213"/>
        <v>-273383.10512820526</v>
      </c>
      <c r="AF394">
        <f t="shared" si="214"/>
        <v>193755.22365412372</v>
      </c>
      <c r="AG394">
        <f t="shared" si="215"/>
        <v>-146885.08253968274</v>
      </c>
      <c r="AH394">
        <f t="shared" si="216"/>
        <v>1439129.9307692307</v>
      </c>
      <c r="AI394">
        <f t="shared" si="217"/>
        <v>1569959.9244755246</v>
      </c>
      <c r="AJ394">
        <f t="shared" si="218"/>
        <v>820149.31538461545</v>
      </c>
      <c r="AK394">
        <f t="shared" si="219"/>
        <v>0</v>
      </c>
      <c r="AL394">
        <f t="shared" si="220"/>
        <v>1120797.0428571426</v>
      </c>
    </row>
    <row r="395" spans="2:38">
      <c r="B395" t="s">
        <v>137</v>
      </c>
      <c r="D395">
        <f t="shared" si="186"/>
        <v>-41625.184615384613</v>
      </c>
      <c r="E395">
        <f t="shared" si="187"/>
        <v>10406.296153846168</v>
      </c>
      <c r="F395">
        <f t="shared" si="188"/>
        <v>8093.7858974358969</v>
      </c>
      <c r="G395">
        <f t="shared" si="189"/>
        <v>0</v>
      </c>
      <c r="H395">
        <f t="shared" si="190"/>
        <v>572.6215873015899</v>
      </c>
      <c r="I395">
        <f t="shared" si="191"/>
        <v>21104.575925925936</v>
      </c>
      <c r="J395">
        <f t="shared" si="192"/>
        <v>-15304.613333333327</v>
      </c>
      <c r="K395">
        <f t="shared" si="193"/>
        <v>44400.196923076917</v>
      </c>
      <c r="L395">
        <f t="shared" si="194"/>
        <v>38156.419230769228</v>
      </c>
      <c r="M395">
        <f t="shared" si="195"/>
        <v>-5311.9089952904324</v>
      </c>
      <c r="N395">
        <f t="shared" si="196"/>
        <v>4239.6021367521462</v>
      </c>
      <c r="O395">
        <f t="shared" si="197"/>
        <v>-383406.51207264955</v>
      </c>
      <c r="P395">
        <f t="shared" si="198"/>
        <v>21776.138247863259</v>
      </c>
      <c r="Q395">
        <f t="shared" si="199"/>
        <v>60125.266666666692</v>
      </c>
      <c r="R395">
        <f t="shared" si="200"/>
        <v>29291.796581196584</v>
      </c>
      <c r="S395">
        <f t="shared" si="201"/>
        <v>25767.971428571444</v>
      </c>
      <c r="T395">
        <f t="shared" si="202"/>
        <v>32209.96428571429</v>
      </c>
      <c r="U395">
        <f t="shared" si="203"/>
        <v>60125.266666666677</v>
      </c>
      <c r="V395">
        <f t="shared" si="204"/>
        <v>145940.41999999998</v>
      </c>
      <c r="W395">
        <f t="shared" si="205"/>
        <v>6552.1123931623733</v>
      </c>
      <c r="X395">
        <f t="shared" si="206"/>
        <v>3854.1837606837507</v>
      </c>
      <c r="Y395">
        <f t="shared" si="207"/>
        <v>13875.061538461538</v>
      </c>
      <c r="Z395">
        <f t="shared" si="208"/>
        <v>-15320.380448717944</v>
      </c>
      <c r="AA395">
        <f t="shared" si="209"/>
        <v>-10020.877777777772</v>
      </c>
      <c r="AB395">
        <f t="shared" si="210"/>
        <v>58075.541666666657</v>
      </c>
      <c r="AC395">
        <f t="shared" si="211"/>
        <v>20043.907891941359</v>
      </c>
      <c r="AD395">
        <f t="shared" si="212"/>
        <v>26415.290767806277</v>
      </c>
      <c r="AE395">
        <f t="shared" si="213"/>
        <v>-32066.808888888889</v>
      </c>
      <c r="AF395">
        <f t="shared" si="214"/>
        <v>25341.258226495716</v>
      </c>
      <c r="AG395">
        <f t="shared" si="215"/>
        <v>802.95495014241897</v>
      </c>
      <c r="AH395">
        <f t="shared" si="216"/>
        <v>52031.48076923078</v>
      </c>
      <c r="AI395">
        <f t="shared" si="217"/>
        <v>71057.133333333331</v>
      </c>
      <c r="AJ395">
        <f t="shared" si="218"/>
        <v>96200.426666666666</v>
      </c>
      <c r="AK395">
        <f t="shared" si="219"/>
        <v>96044.257142857154</v>
      </c>
      <c r="AL395">
        <f t="shared" si="220"/>
        <v>108928.24285714288</v>
      </c>
    </row>
    <row r="396" spans="2:38">
      <c r="B396" t="s">
        <v>138</v>
      </c>
      <c r="D396">
        <f t="shared" si="186"/>
        <v>16887.139393939382</v>
      </c>
      <c r="E396">
        <f t="shared" si="187"/>
        <v>12383.902222222219</v>
      </c>
      <c r="F396">
        <f t="shared" si="188"/>
        <v>5307.3866666666581</v>
      </c>
      <c r="G396">
        <f t="shared" si="189"/>
        <v>51178.371428571423</v>
      </c>
      <c r="H396">
        <f t="shared" si="190"/>
        <v>-24641.438095238093</v>
      </c>
      <c r="I396">
        <f t="shared" si="191"/>
        <v>-26351.360372960371</v>
      </c>
      <c r="J396">
        <f t="shared" si="192"/>
        <v>-1224.7815384615351</v>
      </c>
      <c r="K396">
        <f t="shared" si="193"/>
        <v>-15922.159999999996</v>
      </c>
      <c r="L396">
        <f t="shared" si="194"/>
        <v>22745.942857142851</v>
      </c>
      <c r="M396">
        <f t="shared" si="195"/>
        <v>-8799.6930447330451</v>
      </c>
      <c r="N396">
        <f t="shared" si="196"/>
        <v>-16565.479595959587</v>
      </c>
      <c r="O396">
        <f t="shared" si="197"/>
        <v>-271551.11630591628</v>
      </c>
      <c r="P396">
        <f t="shared" si="198"/>
        <v>-13794.256721056725</v>
      </c>
      <c r="Q396">
        <f t="shared" si="199"/>
        <v>13268.466666666667</v>
      </c>
      <c r="R396">
        <f t="shared" si="200"/>
        <v>11278.196666666667</v>
      </c>
      <c r="S396">
        <f t="shared" si="201"/>
        <v>-18817.098181818175</v>
      </c>
      <c r="T396">
        <f t="shared" si="202"/>
        <v>-24167.564285714285</v>
      </c>
      <c r="U396">
        <f t="shared" si="203"/>
        <v>-5307.3866666666618</v>
      </c>
      <c r="V396">
        <f t="shared" si="204"/>
        <v>19586.784126984123</v>
      </c>
      <c r="W396">
        <f t="shared" si="205"/>
        <v>-20693.447003367</v>
      </c>
      <c r="X396">
        <f t="shared" si="206"/>
        <v>-15010.790572390571</v>
      </c>
      <c r="Y396">
        <f t="shared" si="207"/>
        <v>-4181.5773737373747</v>
      </c>
      <c r="Z396">
        <f t="shared" si="208"/>
        <v>-20586.227070707071</v>
      </c>
      <c r="AA396">
        <f t="shared" si="209"/>
        <v>-31897.929966329961</v>
      </c>
      <c r="AB396">
        <f t="shared" si="210"/>
        <v>-9971.453737373733</v>
      </c>
      <c r="AC396">
        <f t="shared" si="211"/>
        <v>49253.714725274738</v>
      </c>
      <c r="AD396">
        <f t="shared" si="212"/>
        <v>-9240.2962735042747</v>
      </c>
      <c r="AE396">
        <f t="shared" si="213"/>
        <v>-989.72245532245324</v>
      </c>
      <c r="AF396">
        <f t="shared" si="214"/>
        <v>-6519.3548340548332</v>
      </c>
      <c r="AG396">
        <f t="shared" si="215"/>
        <v>-6011.9747955748098</v>
      </c>
      <c r="AH396">
        <f t="shared" si="216"/>
        <v>13509.71151515151</v>
      </c>
      <c r="AI396" t="str">
        <f t="shared" si="217"/>
        <v/>
      </c>
      <c r="AJ396">
        <f t="shared" si="218"/>
        <v>-1769.1288888888885</v>
      </c>
      <c r="AK396">
        <f t="shared" si="219"/>
        <v>14153.031111111111</v>
      </c>
      <c r="AL396">
        <f t="shared" si="220"/>
        <v>17912.429999999997</v>
      </c>
    </row>
    <row r="397" spans="2:38">
      <c r="B397" t="s">
        <v>139</v>
      </c>
      <c r="D397">
        <f t="shared" si="186"/>
        <v>-198708.70769230789</v>
      </c>
      <c r="E397">
        <f t="shared" si="187"/>
        <v>198708.70769230789</v>
      </c>
      <c r="F397">
        <f t="shared" si="188"/>
        <v>198708.70769230765</v>
      </c>
      <c r="G397">
        <f t="shared" si="189"/>
        <v>818017.51333333296</v>
      </c>
      <c r="H397">
        <f t="shared" si="190"/>
        <v>-157705.32356532384</v>
      </c>
      <c r="I397">
        <f t="shared" si="191"/>
        <v>-551968.6324786325</v>
      </c>
      <c r="J397">
        <f t="shared" si="192"/>
        <v>910748.24358974374</v>
      </c>
      <c r="K397">
        <f t="shared" si="193"/>
        <v>837415.26813186822</v>
      </c>
      <c r="L397">
        <f t="shared" si="194"/>
        <v>-141934.79120879131</v>
      </c>
      <c r="M397">
        <f t="shared" si="195"/>
        <v>265854.30935160141</v>
      </c>
      <c r="N397">
        <f t="shared" si="196"/>
        <v>233719.28952380945</v>
      </c>
      <c r="O397">
        <f t="shared" si="197"/>
        <v>1206215.3344973547</v>
      </c>
      <c r="P397">
        <f t="shared" si="198"/>
        <v>-43736.943068783032</v>
      </c>
      <c r="Q397">
        <f t="shared" si="199"/>
        <v>234837.56363636395</v>
      </c>
      <c r="R397">
        <f t="shared" si="200"/>
        <v>0</v>
      </c>
      <c r="S397">
        <f t="shared" si="201"/>
        <v>72257.711888111662</v>
      </c>
      <c r="T397">
        <f t="shared" si="202"/>
        <v>567524.11212121206</v>
      </c>
      <c r="U397">
        <f t="shared" si="203"/>
        <v>996382.23428571434</v>
      </c>
      <c r="V397">
        <f t="shared" si="204"/>
        <v>1006446.7012987012</v>
      </c>
      <c r="W397">
        <f t="shared" si="205"/>
        <v>41003.384126984281</v>
      </c>
      <c r="X397">
        <f t="shared" si="206"/>
        <v>54460.90507122525</v>
      </c>
      <c r="Y397">
        <f t="shared" si="207"/>
        <v>168113.87492063479</v>
      </c>
      <c r="Z397">
        <f t="shared" si="208"/>
        <v>-82628.03164983145</v>
      </c>
      <c r="AA397">
        <f t="shared" si="209"/>
        <v>-61505.076190476073</v>
      </c>
      <c r="AB397">
        <f t="shared" si="210"/>
        <v>-184515.22857142868</v>
      </c>
      <c r="AC397">
        <f t="shared" si="211"/>
        <v>-284815.81435897388</v>
      </c>
      <c r="AD397">
        <f t="shared" si="212"/>
        <v>69758.321457062149</v>
      </c>
      <c r="AE397">
        <f t="shared" si="213"/>
        <v>-333021.0749287745</v>
      </c>
      <c r="AF397">
        <f t="shared" si="214"/>
        <v>37586.435449735494</v>
      </c>
      <c r="AG397">
        <f t="shared" si="215"/>
        <v>-236452.84846560867</v>
      </c>
      <c r="AH397">
        <f t="shared" si="216"/>
        <v>-82795.294871794991</v>
      </c>
      <c r="AI397">
        <f t="shared" si="217"/>
        <v>1755260.2512820517</v>
      </c>
      <c r="AJ397">
        <f t="shared" si="218"/>
        <v>1788378.3692307691</v>
      </c>
      <c r="AK397">
        <f t="shared" si="219"/>
        <v>939350.25454545463</v>
      </c>
      <c r="AL397">
        <f t="shared" si="220"/>
        <v>728598.59487179515</v>
      </c>
    </row>
    <row r="398" spans="2:38">
      <c r="B398" t="s">
        <v>140</v>
      </c>
      <c r="D398">
        <f t="shared" si="186"/>
        <v>17736.600000000002</v>
      </c>
      <c r="E398">
        <f t="shared" si="187"/>
        <v>24589.37727272727</v>
      </c>
      <c r="F398">
        <f t="shared" si="188"/>
        <v>19752.122727272726</v>
      </c>
      <c r="G398">
        <f t="shared" si="189"/>
        <v>19349.018181818185</v>
      </c>
      <c r="H398">
        <f t="shared" si="190"/>
        <v>3009.847272727271</v>
      </c>
      <c r="I398">
        <f t="shared" si="191"/>
        <v>-14995.489090909097</v>
      </c>
      <c r="J398">
        <f t="shared" si="192"/>
        <v>1520.2800000000061</v>
      </c>
      <c r="K398">
        <f t="shared" si="193"/>
        <v>11162.895104895106</v>
      </c>
      <c r="L398">
        <f t="shared" si="194"/>
        <v>3040.5599999999977</v>
      </c>
      <c r="M398">
        <f t="shared" si="195"/>
        <v>23447.395384615378</v>
      </c>
      <c r="N398">
        <f t="shared" si="196"/>
        <v>7038.3333333333321</v>
      </c>
      <c r="O398">
        <f t="shared" si="197"/>
        <v>-388209.45</v>
      </c>
      <c r="P398">
        <f t="shared" si="198"/>
        <v>9777.8692307692327</v>
      </c>
      <c r="Q398">
        <f t="shared" si="199"/>
        <v>19953.674999999996</v>
      </c>
      <c r="R398">
        <f t="shared" si="200"/>
        <v>37246.86</v>
      </c>
      <c r="S398">
        <f t="shared" si="201"/>
        <v>17190.858461538461</v>
      </c>
      <c r="T398">
        <f t="shared" si="202"/>
        <v>29265.39</v>
      </c>
      <c r="U398">
        <f t="shared" si="203"/>
        <v>16047.399999999994</v>
      </c>
      <c r="V398">
        <f t="shared" si="204"/>
        <v>18646.169230769228</v>
      </c>
      <c r="W398">
        <f t="shared" si="205"/>
        <v>-6104.1545454545521</v>
      </c>
      <c r="X398">
        <f t="shared" si="206"/>
        <v>-281.53333333333285</v>
      </c>
      <c r="Y398">
        <f t="shared" si="207"/>
        <v>1829.9666666666708</v>
      </c>
      <c r="Z398">
        <f t="shared" si="208"/>
        <v>2084.4294871794918</v>
      </c>
      <c r="AA398">
        <f t="shared" si="209"/>
        <v>-5841.8166666666657</v>
      </c>
      <c r="AB398">
        <f t="shared" si="210"/>
        <v>7601.3999999999942</v>
      </c>
      <c r="AC398">
        <f t="shared" si="211"/>
        <v>24307.204090909076</v>
      </c>
      <c r="AD398">
        <f t="shared" si="212"/>
        <v>5551.9160839160832</v>
      </c>
      <c r="AE398">
        <f t="shared" si="213"/>
        <v>-5419.5166666666664</v>
      </c>
      <c r="AF398">
        <f t="shared" si="214"/>
        <v>2903.3125000000036</v>
      </c>
      <c r="AG398">
        <f t="shared" si="215"/>
        <v>1783.0444444444511</v>
      </c>
      <c r="AH398">
        <f t="shared" si="216"/>
        <v>40930.61538461539</v>
      </c>
      <c r="AI398">
        <f t="shared" si="217"/>
        <v>4547.8461538461543</v>
      </c>
      <c r="AJ398">
        <f t="shared" si="218"/>
        <v>6366.9846153846156</v>
      </c>
      <c r="AK398">
        <f t="shared" si="219"/>
        <v>26182.600000000002</v>
      </c>
      <c r="AL398">
        <f t="shared" si="220"/>
        <v>17736.600000000006</v>
      </c>
    </row>
    <row r="399" spans="2:38">
      <c r="B399" t="s">
        <v>141</v>
      </c>
      <c r="D399">
        <f t="shared" si="186"/>
        <v>47245.960227272728</v>
      </c>
      <c r="E399">
        <f t="shared" si="187"/>
        <v>47245.960227272728</v>
      </c>
      <c r="F399">
        <f t="shared" si="188"/>
        <v>23098.025000000001</v>
      </c>
      <c r="G399">
        <f t="shared" si="189"/>
        <v>40421.543750000004</v>
      </c>
      <c r="H399">
        <f t="shared" si="190"/>
        <v>-17047.431245791249</v>
      </c>
      <c r="I399">
        <f t="shared" si="191"/>
        <v>-41063.155555555553</v>
      </c>
      <c r="J399">
        <f t="shared" si="192"/>
        <v>-12073.967613636371</v>
      </c>
      <c r="K399">
        <f t="shared" si="193"/>
        <v>18373.428977272721</v>
      </c>
      <c r="L399">
        <f t="shared" si="194"/>
        <v>-2099.82045454545</v>
      </c>
      <c r="M399">
        <f t="shared" si="195"/>
        <v>-1902.8372976190512</v>
      </c>
      <c r="N399">
        <f t="shared" si="196"/>
        <v>-14698.743181818187</v>
      </c>
      <c r="O399">
        <f t="shared" si="197"/>
        <v>-388825.73993265984</v>
      </c>
      <c r="P399">
        <f t="shared" si="198"/>
        <v>-19847.191851851847</v>
      </c>
      <c r="Q399">
        <f t="shared" si="199"/>
        <v>6719.425454545446</v>
      </c>
      <c r="R399">
        <f t="shared" si="200"/>
        <v>-14698.743181818194</v>
      </c>
      <c r="S399">
        <f t="shared" si="201"/>
        <v>12073.96761363636</v>
      </c>
      <c r="T399">
        <f t="shared" si="202"/>
        <v>-38636.696363636373</v>
      </c>
      <c r="U399">
        <f t="shared" si="203"/>
        <v>-11199.042424242431</v>
      </c>
      <c r="V399">
        <f t="shared" si="204"/>
        <v>8924.2369318181791</v>
      </c>
      <c r="W399">
        <f t="shared" si="205"/>
        <v>-2041.4921085858659</v>
      </c>
      <c r="X399">
        <f t="shared" si="206"/>
        <v>-4666.2676767676785</v>
      </c>
      <c r="Y399">
        <f t="shared" si="207"/>
        <v>-11323.47622895623</v>
      </c>
      <c r="Z399">
        <f t="shared" si="208"/>
        <v>-34654.814612794609</v>
      </c>
      <c r="AA399">
        <f t="shared" si="209"/>
        <v>-39546.618560606054</v>
      </c>
      <c r="AB399">
        <f t="shared" si="210"/>
        <v>-33072.172159090915</v>
      </c>
      <c r="AC399">
        <f t="shared" si="211"/>
        <v>40806.510833333319</v>
      </c>
      <c r="AD399">
        <f t="shared" si="212"/>
        <v>-14065.463997113977</v>
      </c>
      <c r="AE399">
        <f t="shared" si="213"/>
        <v>-16856.891982323228</v>
      </c>
      <c r="AF399">
        <f t="shared" si="214"/>
        <v>-10761.579829545452</v>
      </c>
      <c r="AG399">
        <f t="shared" si="215"/>
        <v>-18528.971233164979</v>
      </c>
      <c r="AH399">
        <f t="shared" si="216"/>
        <v>-13123.877840909096</v>
      </c>
      <c r="AI399">
        <f t="shared" si="217"/>
        <v>-5249.5511363636397</v>
      </c>
      <c r="AJ399">
        <f t="shared" si="218"/>
        <v>-40316.552727272719</v>
      </c>
      <c r="AK399">
        <f t="shared" si="219"/>
        <v>-5039.5690909090918</v>
      </c>
      <c r="AL399">
        <f t="shared" si="220"/>
        <v>-41471.453977272729</v>
      </c>
    </row>
    <row r="400" spans="2:38">
      <c r="B400" t="s">
        <v>142</v>
      </c>
      <c r="D400">
        <f t="shared" si="186"/>
        <v>0</v>
      </c>
      <c r="E400">
        <f t="shared" si="187"/>
        <v>111569.29230769235</v>
      </c>
      <c r="F400">
        <f t="shared" si="188"/>
        <v>181300.09999999998</v>
      </c>
      <c r="G400">
        <f t="shared" si="189"/>
        <v>77700.042857142747</v>
      </c>
      <c r="H400">
        <f t="shared" si="190"/>
        <v>117767.58632478642</v>
      </c>
      <c r="I400">
        <f t="shared" si="191"/>
        <v>138133.40952380945</v>
      </c>
      <c r="J400">
        <f t="shared" si="192"/>
        <v>3984.6175824175589</v>
      </c>
      <c r="K400">
        <f t="shared" si="193"/>
        <v>0</v>
      </c>
      <c r="L400">
        <f t="shared" si="194"/>
        <v>60433.366666666814</v>
      </c>
      <c r="M400">
        <f t="shared" si="195"/>
        <v>45291.819853479625</v>
      </c>
      <c r="N400">
        <f t="shared" si="196"/>
        <v>100943.64542124548</v>
      </c>
      <c r="O400">
        <f t="shared" si="197"/>
        <v>-37571.483333333395</v>
      </c>
      <c r="P400">
        <f t="shared" si="198"/>
        <v>-11511.117460317386</v>
      </c>
      <c r="Q400">
        <f t="shared" si="199"/>
        <v>0</v>
      </c>
      <c r="R400">
        <f t="shared" si="200"/>
        <v>55784.646153846174</v>
      </c>
      <c r="S400">
        <f t="shared" si="201"/>
        <v>60433.366666666814</v>
      </c>
      <c r="T400">
        <f t="shared" si="202"/>
        <v>33470.787692307727</v>
      </c>
      <c r="U400">
        <f t="shared" si="203"/>
        <v>131854.61818181816</v>
      </c>
      <c r="V400">
        <f t="shared" si="204"/>
        <v>-60433.366666666814</v>
      </c>
      <c r="W400">
        <f t="shared" si="205"/>
        <v>119538.52747252752</v>
      </c>
      <c r="X400">
        <f t="shared" si="206"/>
        <v>126622.292063492</v>
      </c>
      <c r="Y400">
        <f t="shared" si="207"/>
        <v>119981.26275946281</v>
      </c>
      <c r="Z400">
        <f t="shared" si="208"/>
        <v>21871.123174603097</v>
      </c>
      <c r="AA400">
        <f t="shared" si="209"/>
        <v>205281.59470899473</v>
      </c>
      <c r="AB400">
        <f t="shared" si="210"/>
        <v>201967.78816738806</v>
      </c>
      <c r="AC400">
        <f t="shared" si="211"/>
        <v>172002.65897435893</v>
      </c>
      <c r="AD400">
        <f t="shared" si="212"/>
        <v>32762.411233211169</v>
      </c>
      <c r="AE400">
        <f t="shared" si="213"/>
        <v>-28777.79365079361</v>
      </c>
      <c r="AF400">
        <f t="shared" si="214"/>
        <v>142450.0785714286</v>
      </c>
      <c r="AG400">
        <f t="shared" si="215"/>
        <v>109355.61587301589</v>
      </c>
      <c r="AH400">
        <f t="shared" si="216"/>
        <v>80577.822222222225</v>
      </c>
      <c r="AI400">
        <f t="shared" si="217"/>
        <v>49445.481818181812</v>
      </c>
      <c r="AJ400">
        <f t="shared" si="218"/>
        <v>72520.039999999979</v>
      </c>
      <c r="AK400">
        <f t="shared" si="219"/>
        <v>80577.822222222225</v>
      </c>
      <c r="AL400">
        <f t="shared" si="220"/>
        <v>72520.040000000037</v>
      </c>
    </row>
    <row r="401" spans="2:38">
      <c r="B401" t="s">
        <v>143</v>
      </c>
      <c r="D401">
        <f t="shared" si="186"/>
        <v>0</v>
      </c>
      <c r="E401">
        <f t="shared" si="187"/>
        <v>0</v>
      </c>
      <c r="F401">
        <f t="shared" si="188"/>
        <v>75317.18333333332</v>
      </c>
      <c r="G401">
        <f t="shared" si="189"/>
        <v>150634.36666666667</v>
      </c>
      <c r="H401">
        <f t="shared" si="190"/>
        <v>87870.047222222202</v>
      </c>
      <c r="I401">
        <f t="shared" si="191"/>
        <v>100422.91111111111</v>
      </c>
      <c r="J401">
        <f t="shared" si="192"/>
        <v>-51352.625000000029</v>
      </c>
      <c r="K401">
        <f t="shared" si="193"/>
        <v>-47929.116666666669</v>
      </c>
      <c r="L401">
        <f t="shared" si="194"/>
        <v>112975.77499999999</v>
      </c>
      <c r="M401">
        <f t="shared" si="195"/>
        <v>107595.97619047618</v>
      </c>
      <c r="N401">
        <f t="shared" si="196"/>
        <v>71132.895370370345</v>
      </c>
      <c r="O401">
        <f t="shared" si="197"/>
        <v>-71983.37592592588</v>
      </c>
      <c r="P401">
        <f t="shared" si="198"/>
        <v>58580.031481481492</v>
      </c>
      <c r="Q401">
        <f t="shared" si="199"/>
        <v>210888.11333333334</v>
      </c>
      <c r="R401">
        <f t="shared" si="200"/>
        <v>123246.29999999993</v>
      </c>
      <c r="S401">
        <f t="shared" si="201"/>
        <v>75317.18333333332</v>
      </c>
      <c r="T401">
        <f t="shared" si="202"/>
        <v>112975.77499999999</v>
      </c>
      <c r="U401">
        <f t="shared" si="203"/>
        <v>150634.36666666667</v>
      </c>
      <c r="V401">
        <f t="shared" si="204"/>
        <v>301268.73333333328</v>
      </c>
      <c r="W401">
        <f t="shared" si="205"/>
        <v>54395.743518518517</v>
      </c>
      <c r="X401">
        <f t="shared" si="206"/>
        <v>49450.675925925942</v>
      </c>
      <c r="Y401">
        <f t="shared" si="207"/>
        <v>79501.471296296309</v>
      </c>
      <c r="Z401">
        <f t="shared" si="208"/>
        <v>-54395.743518518459</v>
      </c>
      <c r="AA401">
        <f t="shared" si="209"/>
        <v>-4184.2879629629606</v>
      </c>
      <c r="AB401">
        <f t="shared" si="210"/>
        <v>-4184.2879629629606</v>
      </c>
      <c r="AC401">
        <f t="shared" si="211"/>
        <v>142417.94666666668</v>
      </c>
      <c r="AD401">
        <f t="shared" si="212"/>
        <v>44962.076111111091</v>
      </c>
      <c r="AE401">
        <f t="shared" si="213"/>
        <v>46027.167592592596</v>
      </c>
      <c r="AF401">
        <f t="shared" si="214"/>
        <v>32618.426620370359</v>
      </c>
      <c r="AG401">
        <f t="shared" si="215"/>
        <v>25105.727777777822</v>
      </c>
      <c r="AH401">
        <f t="shared" si="216"/>
        <v>225951.55</v>
      </c>
      <c r="AI401">
        <f t="shared" si="217"/>
        <v>-37658.59166666666</v>
      </c>
      <c r="AJ401">
        <f t="shared" si="218"/>
        <v>75317.18333333332</v>
      </c>
      <c r="AK401">
        <f t="shared" si="219"/>
        <v>112975.77499999999</v>
      </c>
      <c r="AL401">
        <f t="shared" si="220"/>
        <v>112975.77499999999</v>
      </c>
    </row>
    <row r="402" spans="2:38">
      <c r="B402" t="s">
        <v>145</v>
      </c>
      <c r="D402">
        <f t="shared" si="186"/>
        <v>-9717.4499999999971</v>
      </c>
      <c r="E402">
        <f t="shared" si="187"/>
        <v>6838.2055555555562</v>
      </c>
      <c r="F402">
        <f t="shared" si="188"/>
        <v>-3239.1499999999942</v>
      </c>
      <c r="G402">
        <f t="shared" si="189"/>
        <v>2591.3199999999997</v>
      </c>
      <c r="H402">
        <f t="shared" si="190"/>
        <v>17995.277777777777</v>
      </c>
      <c r="I402">
        <f t="shared" si="191"/>
        <v>1439.6222222222241</v>
      </c>
      <c r="J402">
        <f t="shared" si="192"/>
        <v>5668.5125000000007</v>
      </c>
      <c r="K402">
        <f t="shared" si="193"/>
        <v>25193.388888888887</v>
      </c>
      <c r="L402">
        <f t="shared" si="194"/>
        <v>10365.280000000006</v>
      </c>
      <c r="M402">
        <f t="shared" si="195"/>
        <v>2650.2136363636419</v>
      </c>
      <c r="N402">
        <f t="shared" si="196"/>
        <v>10605.217037037033</v>
      </c>
      <c r="O402">
        <f t="shared" si="197"/>
        <v>-340353.21666666667</v>
      </c>
      <c r="P402">
        <f t="shared" si="198"/>
        <v>14922.238034188034</v>
      </c>
      <c r="Q402">
        <f t="shared" si="199"/>
        <v>4858.7249999999985</v>
      </c>
      <c r="R402">
        <f t="shared" si="200"/>
        <v>-3239.1499999999942</v>
      </c>
      <c r="S402">
        <f t="shared" si="201"/>
        <v>-3239.1499999999942</v>
      </c>
      <c r="T402">
        <f t="shared" si="202"/>
        <v>-3239.1500000000015</v>
      </c>
      <c r="U402">
        <f t="shared" si="203"/>
        <v>5830.4700000000084</v>
      </c>
      <c r="V402">
        <f t="shared" si="204"/>
        <v>10527.237499999996</v>
      </c>
      <c r="W402">
        <f t="shared" si="205"/>
        <v>10077.355555555569</v>
      </c>
      <c r="X402">
        <f t="shared" si="206"/>
        <v>7582.010370370368</v>
      </c>
      <c r="Y402">
        <f t="shared" si="207"/>
        <v>719.81111111110658</v>
      </c>
      <c r="Z402">
        <f t="shared" si="208"/>
        <v>10437.261111111109</v>
      </c>
      <c r="AA402">
        <f t="shared" si="209"/>
        <v>10077.355555555561</v>
      </c>
      <c r="AB402">
        <f t="shared" si="210"/>
        <v>14324.241111111111</v>
      </c>
      <c r="AC402">
        <f t="shared" si="211"/>
        <v>3563.0649999999951</v>
      </c>
      <c r="AD402">
        <f t="shared" si="212"/>
        <v>7123.0762558922579</v>
      </c>
      <c r="AE402">
        <f t="shared" si="213"/>
        <v>959.74814814814454</v>
      </c>
      <c r="AF402">
        <f t="shared" si="214"/>
        <v>11720.924259259264</v>
      </c>
      <c r="AG402">
        <f t="shared" si="215"/>
        <v>10741.181358024696</v>
      </c>
      <c r="AH402">
        <f t="shared" si="216"/>
        <v>8907.6624999999985</v>
      </c>
      <c r="AI402">
        <f t="shared" si="217"/>
        <v>-4048.9375</v>
      </c>
      <c r="AJ402">
        <f t="shared" si="218"/>
        <v>3239.1500000000015</v>
      </c>
      <c r="AK402">
        <f t="shared" si="219"/>
        <v>18625.112500000003</v>
      </c>
      <c r="AL402">
        <f t="shared" si="220"/>
        <v>16915.561111111114</v>
      </c>
    </row>
    <row r="403" spans="2:38">
      <c r="B403" t="s">
        <v>146</v>
      </c>
      <c r="D403">
        <f t="shared" si="186"/>
        <v>-73026.225000000035</v>
      </c>
      <c r="E403">
        <f t="shared" si="187"/>
        <v>129824.40000000002</v>
      </c>
      <c r="F403">
        <f t="shared" si="188"/>
        <v>0</v>
      </c>
      <c r="G403">
        <f t="shared" si="189"/>
        <v>61961.645454545447</v>
      </c>
      <c r="H403">
        <f t="shared" si="190"/>
        <v>-23604.436363636341</v>
      </c>
      <c r="I403">
        <f t="shared" si="191"/>
        <v>-97368.299999999988</v>
      </c>
      <c r="J403">
        <f t="shared" si="192"/>
        <v>-49790.60795454547</v>
      </c>
      <c r="K403">
        <f t="shared" si="193"/>
        <v>83458.542857142864</v>
      </c>
      <c r="L403">
        <f t="shared" si="194"/>
        <v>15174.280519480497</v>
      </c>
      <c r="M403">
        <f t="shared" si="195"/>
        <v>-13995.564086270897</v>
      </c>
      <c r="N403">
        <f t="shared" si="196"/>
        <v>-18391.790000000008</v>
      </c>
      <c r="O403">
        <f t="shared" si="197"/>
        <v>-263900.14055555558</v>
      </c>
      <c r="P403">
        <f t="shared" si="198"/>
        <v>-31915.165000000008</v>
      </c>
      <c r="Q403">
        <f t="shared" si="199"/>
        <v>17387.196428571391</v>
      </c>
      <c r="R403">
        <f t="shared" si="200"/>
        <v>-48684.149999999994</v>
      </c>
      <c r="S403">
        <f t="shared" si="201"/>
        <v>-24342.07500000007</v>
      </c>
      <c r="T403">
        <f t="shared" si="202"/>
        <v>-13909.757142857183</v>
      </c>
      <c r="U403">
        <f t="shared" si="203"/>
        <v>-13909.757142857183</v>
      </c>
      <c r="V403">
        <f t="shared" si="204"/>
        <v>-102236.715</v>
      </c>
      <c r="W403">
        <f t="shared" si="205"/>
        <v>-15146.180000000022</v>
      </c>
      <c r="X403">
        <f t="shared" si="206"/>
        <v>-2163.7400000000198</v>
      </c>
      <c r="Y403">
        <f t="shared" si="207"/>
        <v>16768.985000000001</v>
      </c>
      <c r="Z403">
        <f t="shared" si="208"/>
        <v>-25964.880000000034</v>
      </c>
      <c r="AA403">
        <f t="shared" si="209"/>
        <v>-38135.917499999996</v>
      </c>
      <c r="AB403">
        <f t="shared" si="210"/>
        <v>-22178.334999999992</v>
      </c>
      <c r="AC403">
        <f t="shared" si="211"/>
        <v>-61759.321714285674</v>
      </c>
      <c r="AD403">
        <f t="shared" si="212"/>
        <v>9190.977409090905</v>
      </c>
      <c r="AE403">
        <f t="shared" si="213"/>
        <v>-72485.289999999994</v>
      </c>
      <c r="AF403">
        <f t="shared" si="214"/>
        <v>-20408.002272727288</v>
      </c>
      <c r="AG403">
        <f t="shared" si="215"/>
        <v>-28849.86666666664</v>
      </c>
      <c r="AH403">
        <f t="shared" si="216"/>
        <v>-13277.495454545482</v>
      </c>
      <c r="AI403">
        <f t="shared" si="217"/>
        <v>0</v>
      </c>
      <c r="AJ403">
        <f t="shared" si="218"/>
        <v>45902.198571428577</v>
      </c>
      <c r="AK403">
        <f t="shared" si="219"/>
        <v>19473.660000000003</v>
      </c>
      <c r="AL403">
        <f t="shared" si="220"/>
        <v>-97368.300000000017</v>
      </c>
    </row>
    <row r="404" spans="2:38">
      <c r="B404" t="s">
        <v>147</v>
      </c>
      <c r="D404">
        <f t="shared" si="186"/>
        <v>-119520.42666666668</v>
      </c>
      <c r="E404">
        <f t="shared" si="187"/>
        <v>-23283.200000000012</v>
      </c>
      <c r="F404">
        <f t="shared" si="188"/>
        <v>0</v>
      </c>
      <c r="G404">
        <f t="shared" si="189"/>
        <v>-21492.184615384613</v>
      </c>
      <c r="H404">
        <f t="shared" si="190"/>
        <v>-122452.38518518519</v>
      </c>
      <c r="I404">
        <f t="shared" si="191"/>
        <v>-26085.807407407396</v>
      </c>
      <c r="J404">
        <f t="shared" si="192"/>
        <v>-3326.1714285714406</v>
      </c>
      <c r="K404">
        <f t="shared" si="193"/>
        <v>-14228.622222222213</v>
      </c>
      <c r="L404">
        <f t="shared" si="194"/>
        <v>-85371.733333333366</v>
      </c>
      <c r="M404">
        <f t="shared" si="195"/>
        <v>-30933.394285714283</v>
      </c>
      <c r="N404">
        <f t="shared" si="196"/>
        <v>-6467.5555555555911</v>
      </c>
      <c r="O404">
        <f t="shared" si="197"/>
        <v>-430108.63771043764</v>
      </c>
      <c r="P404">
        <f t="shared" si="198"/>
        <v>-3449.3629629629722</v>
      </c>
      <c r="Q404">
        <f t="shared" si="199"/>
        <v>113828.97777777779</v>
      </c>
      <c r="R404">
        <f t="shared" si="200"/>
        <v>9146.9714285714144</v>
      </c>
      <c r="S404">
        <f t="shared" si="201"/>
        <v>-19402.666666666628</v>
      </c>
      <c r="T404">
        <f t="shared" si="202"/>
        <v>-14228.622222222228</v>
      </c>
      <c r="U404">
        <f t="shared" si="203"/>
        <v>42685.86666666664</v>
      </c>
      <c r="V404">
        <f t="shared" si="204"/>
        <v>46954.453333333353</v>
      </c>
      <c r="W404">
        <f t="shared" si="205"/>
        <v>-16235.222792022803</v>
      </c>
      <c r="X404">
        <f t="shared" si="206"/>
        <v>14228.622222222213</v>
      </c>
      <c r="Y404">
        <f t="shared" si="207"/>
        <v>-28457.244444444441</v>
      </c>
      <c r="Z404">
        <f t="shared" si="208"/>
        <v>-15505.549857549893</v>
      </c>
      <c r="AA404">
        <f t="shared" si="209"/>
        <v>1641.764102564106</v>
      </c>
      <c r="AB404">
        <f t="shared" si="210"/>
        <v>96797.748148148137</v>
      </c>
      <c r="AC404">
        <f t="shared" si="211"/>
        <v>47970.783492063521</v>
      </c>
      <c r="AD404">
        <f t="shared" si="212"/>
        <v>48325.575111111102</v>
      </c>
      <c r="AE404">
        <f t="shared" si="213"/>
        <v>-64934.257777777777</v>
      </c>
      <c r="AF404">
        <f t="shared" si="214"/>
        <v>34522.650712250717</v>
      </c>
      <c r="AG404">
        <f t="shared" si="215"/>
        <v>31619.160493827134</v>
      </c>
      <c r="AH404">
        <f t="shared" si="216"/>
        <v>21342.933333333349</v>
      </c>
      <c r="AI404">
        <f t="shared" si="217"/>
        <v>42685.866666666661</v>
      </c>
      <c r="AJ404">
        <f t="shared" si="218"/>
        <v>-11641.600000000006</v>
      </c>
      <c r="AK404">
        <f t="shared" si="219"/>
        <v>42685.866666666683</v>
      </c>
      <c r="AL404">
        <f t="shared" si="220"/>
        <v>78257.422222222216</v>
      </c>
    </row>
    <row r="405" spans="2:38">
      <c r="B405" t="s">
        <v>148</v>
      </c>
      <c r="D405">
        <f t="shared" si="186"/>
        <v>-2876613.2916666716</v>
      </c>
      <c r="E405">
        <f t="shared" si="187"/>
        <v>1725967.9749999978</v>
      </c>
      <c r="F405">
        <f t="shared" si="188"/>
        <v>941437.07727272809</v>
      </c>
      <c r="G405">
        <f t="shared" si="189"/>
        <v>14435368.518181821</v>
      </c>
      <c r="H405">
        <f t="shared" si="190"/>
        <v>1917742.1944444478</v>
      </c>
      <c r="I405">
        <f t="shared" si="191"/>
        <v>9100558.413636364</v>
      </c>
      <c r="J405">
        <f t="shared" si="192"/>
        <v>5753226.5833333358</v>
      </c>
      <c r="K405">
        <f t="shared" si="193"/>
        <v>14383066.458333328</v>
      </c>
      <c r="L405">
        <f t="shared" si="194"/>
        <v>-575322.65833333507</v>
      </c>
      <c r="M405">
        <f t="shared" si="195"/>
        <v>-4655594.9191661514</v>
      </c>
      <c r="N405">
        <f t="shared" si="196"/>
        <v>-106541.2330246903</v>
      </c>
      <c r="O405">
        <f t="shared" si="197"/>
        <v>20613871.147777773</v>
      </c>
      <c r="P405">
        <f t="shared" si="198"/>
        <v>639247.39814814925</v>
      </c>
      <c r="Q405">
        <f t="shared" si="199"/>
        <v>15341937.555555556</v>
      </c>
      <c r="R405">
        <f t="shared" si="200"/>
        <v>12901174.762626266</v>
      </c>
      <c r="S405" t="str">
        <f t="shared" si="201"/>
        <v/>
      </c>
      <c r="T405">
        <f t="shared" si="202"/>
        <v>3922654.4886363633</v>
      </c>
      <c r="U405">
        <f t="shared" si="203"/>
        <v>16039298.353535352</v>
      </c>
      <c r="V405">
        <f t="shared" si="204"/>
        <v>7060778.0795454532</v>
      </c>
      <c r="W405">
        <f t="shared" si="205"/>
        <v>1789892.7148148157</v>
      </c>
      <c r="X405">
        <f t="shared" si="206"/>
        <v>4091183.3481481485</v>
      </c>
      <c r="Y405">
        <f t="shared" si="207"/>
        <v>0</v>
      </c>
      <c r="Z405">
        <f t="shared" si="208"/>
        <v>-2191705.3650793694</v>
      </c>
      <c r="AA405">
        <f t="shared" si="209"/>
        <v>-426164.93209876493</v>
      </c>
      <c r="AB405">
        <f t="shared" si="210"/>
        <v>2077554.0439814811</v>
      </c>
      <c r="AC405">
        <f t="shared" si="211"/>
        <v>-11177697.361904759</v>
      </c>
      <c r="AD405">
        <f t="shared" si="212"/>
        <v>2454710.0088888891</v>
      </c>
      <c r="AE405">
        <f t="shared" si="213"/>
        <v>697360.79797979444</v>
      </c>
      <c r="AF405">
        <f t="shared" si="214"/>
        <v>3042478.6203528382</v>
      </c>
      <c r="AG405">
        <f t="shared" si="215"/>
        <v>6229756.4619528577</v>
      </c>
      <c r="AH405">
        <f t="shared" si="216"/>
        <v>17573492.109090909</v>
      </c>
      <c r="AI405" t="str">
        <f t="shared" si="217"/>
        <v/>
      </c>
      <c r="AJ405">
        <f t="shared" si="218"/>
        <v>-5369678.1444444451</v>
      </c>
      <c r="AK405">
        <f t="shared" si="219"/>
        <v>7397005.6071428582</v>
      </c>
      <c r="AL405">
        <f t="shared" si="220"/>
        <v>-862983.98750000075</v>
      </c>
    </row>
    <row r="406" spans="2:38">
      <c r="B406" t="s">
        <v>150</v>
      </c>
      <c r="D406">
        <f t="shared" si="186"/>
        <v>104760.27777777775</v>
      </c>
      <c r="E406">
        <f t="shared" si="187"/>
        <v>123807.60101010092</v>
      </c>
      <c r="F406">
        <f t="shared" si="188"/>
        <v>47142.125</v>
      </c>
      <c r="G406">
        <f t="shared" si="189"/>
        <v>639037.69444444438</v>
      </c>
      <c r="H406">
        <f t="shared" si="190"/>
        <v>460945.22222222213</v>
      </c>
      <c r="I406">
        <f t="shared" si="191"/>
        <v>303804.80555555556</v>
      </c>
      <c r="J406">
        <f t="shared" si="192"/>
        <v>85712.954545454544</v>
      </c>
      <c r="K406">
        <f t="shared" si="193"/>
        <v>371422.8030303031</v>
      </c>
      <c r="L406">
        <f t="shared" si="194"/>
        <v>136188.36111111112</v>
      </c>
      <c r="M406">
        <f t="shared" si="195"/>
        <v>266335.99971139972</v>
      </c>
      <c r="N406">
        <f t="shared" si="196"/>
        <v>-136188.36111111107</v>
      </c>
      <c r="O406">
        <f t="shared" si="197"/>
        <v>-44961.004444444494</v>
      </c>
      <c r="P406">
        <f t="shared" si="198"/>
        <v>-24444.064814814832</v>
      </c>
      <c r="Q406">
        <f t="shared" si="199"/>
        <v>390606.17857142864</v>
      </c>
      <c r="R406">
        <f t="shared" si="200"/>
        <v>80815.071428571478</v>
      </c>
      <c r="S406">
        <f t="shared" si="201"/>
        <v>-282852.74999999988</v>
      </c>
      <c r="T406">
        <f t="shared" si="202"/>
        <v>555229.47222222225</v>
      </c>
      <c r="U406">
        <f t="shared" si="203"/>
        <v>404075.3571428571</v>
      </c>
      <c r="V406">
        <f t="shared" si="204"/>
        <v>101018.83928571429</v>
      </c>
      <c r="W406">
        <f t="shared" si="205"/>
        <v>-62856.166666666511</v>
      </c>
      <c r="X406">
        <f t="shared" si="206"/>
        <v>3492.0092592593282</v>
      </c>
      <c r="Y406">
        <f t="shared" si="207"/>
        <v>20952.055555555562</v>
      </c>
      <c r="Z406">
        <f t="shared" si="208"/>
        <v>-337560.89506172837</v>
      </c>
      <c r="AA406">
        <f t="shared" si="209"/>
        <v>-55237.237373737502</v>
      </c>
      <c r="AB406">
        <f t="shared" si="210"/>
        <v>274704.72839506174</v>
      </c>
      <c r="AC406">
        <f t="shared" si="211"/>
        <v>432374.23737373727</v>
      </c>
      <c r="AD406">
        <f t="shared" si="212"/>
        <v>115572.65709676128</v>
      </c>
      <c r="AE406">
        <f t="shared" si="213"/>
        <v>336978.89351851854</v>
      </c>
      <c r="AF406">
        <f t="shared" si="214"/>
        <v>120685.95636924799</v>
      </c>
      <c r="AG406">
        <f t="shared" si="215"/>
        <v>-58200.154320987524</v>
      </c>
      <c r="AH406">
        <f t="shared" si="216"/>
        <v>-70713.1875</v>
      </c>
      <c r="AI406">
        <f t="shared" si="217"/>
        <v>281628.27922077925</v>
      </c>
      <c r="AJ406">
        <f t="shared" si="218"/>
        <v>523801.38888888876</v>
      </c>
      <c r="AK406">
        <f t="shared" si="219"/>
        <v>353565.93749999994</v>
      </c>
      <c r="AL406">
        <f t="shared" si="220"/>
        <v>285709.84848484851</v>
      </c>
    </row>
    <row r="407" spans="2:38">
      <c r="B407" t="s">
        <v>151</v>
      </c>
      <c r="D407">
        <f t="shared" si="186"/>
        <v>0</v>
      </c>
      <c r="E407">
        <f t="shared" si="187"/>
        <v>0</v>
      </c>
      <c r="F407">
        <f t="shared" si="188"/>
        <v>25721.491428571426</v>
      </c>
      <c r="G407">
        <f t="shared" si="189"/>
        <v>46969.680000000008</v>
      </c>
      <c r="H407">
        <f t="shared" si="190"/>
        <v>8315.7553113553149</v>
      </c>
      <c r="I407">
        <f t="shared" si="191"/>
        <v>-6212.9206349206361</v>
      </c>
      <c r="J407">
        <f t="shared" si="192"/>
        <v>19785.762637362637</v>
      </c>
      <c r="K407">
        <f t="shared" si="193"/>
        <v>14351.846666666657</v>
      </c>
      <c r="L407">
        <f t="shared" si="194"/>
        <v>17893.211428571427</v>
      </c>
      <c r="M407" t="str">
        <f t="shared" si="195"/>
        <v/>
      </c>
      <c r="N407">
        <f t="shared" si="196"/>
        <v>-6905.75542087543</v>
      </c>
      <c r="O407">
        <f t="shared" si="197"/>
        <v>-576915.8361111111</v>
      </c>
      <c r="P407">
        <f t="shared" si="198"/>
        <v>-7850.8724386724425</v>
      </c>
      <c r="Q407">
        <f t="shared" si="199"/>
        <v>11183.257142857154</v>
      </c>
      <c r="R407">
        <f t="shared" si="200"/>
        <v>15122.813636363644</v>
      </c>
      <c r="S407">
        <f t="shared" si="201"/>
        <v>-11183.257142857132</v>
      </c>
      <c r="T407">
        <f t="shared" si="202"/>
        <v>19926.530909090907</v>
      </c>
      <c r="U407">
        <f t="shared" si="203"/>
        <v>13047.133333333324</v>
      </c>
      <c r="V407">
        <f t="shared" si="204"/>
        <v>-1505.4384615384624</v>
      </c>
      <c r="W407">
        <f t="shared" si="205"/>
        <v>-1159.7451851851874</v>
      </c>
      <c r="X407">
        <f t="shared" si="206"/>
        <v>-5377.0004040404019</v>
      </c>
      <c r="Y407">
        <f t="shared" si="207"/>
        <v>-6668.5348148148114</v>
      </c>
      <c r="Z407">
        <f t="shared" si="208"/>
        <v>-11496.075524475535</v>
      </c>
      <c r="AA407">
        <f t="shared" si="209"/>
        <v>-18369.390520590525</v>
      </c>
      <c r="AB407">
        <f t="shared" si="210"/>
        <v>-9434.0810256410296</v>
      </c>
      <c r="AC407" t="str">
        <f t="shared" si="211"/>
        <v/>
      </c>
      <c r="AD407">
        <f t="shared" si="212"/>
        <v>7140.29196798263</v>
      </c>
      <c r="AE407">
        <f t="shared" si="213"/>
        <v>-21544.497094017086</v>
      </c>
      <c r="AF407">
        <f t="shared" si="214"/>
        <v>1577.6690947940951</v>
      </c>
      <c r="AG407">
        <f t="shared" si="215"/>
        <v>4443.565801112476</v>
      </c>
      <c r="AH407">
        <f t="shared" si="216"/>
        <v>14538.234285714279</v>
      </c>
      <c r="AI407">
        <f t="shared" si="217"/>
        <v>-7455.5047619047618</v>
      </c>
      <c r="AJ407">
        <f t="shared" si="218"/>
        <v>-4349.0444444444511</v>
      </c>
      <c r="AK407">
        <f t="shared" si="219"/>
        <v>17396.177777777775</v>
      </c>
      <c r="AL407">
        <f t="shared" si="220"/>
        <v>44733.028571428571</v>
      </c>
    </row>
    <row r="408" spans="2:38">
      <c r="B408" t="s">
        <v>152</v>
      </c>
      <c r="D408">
        <f t="shared" si="186"/>
        <v>-15896.981250000012</v>
      </c>
      <c r="E408">
        <f t="shared" si="187"/>
        <v>30348.7823863636</v>
      </c>
      <c r="F408">
        <f t="shared" si="188"/>
        <v>35455.085454545449</v>
      </c>
      <c r="G408">
        <f t="shared" si="189"/>
        <v>37574.682954545453</v>
      </c>
      <c r="H408">
        <f t="shared" si="190"/>
        <v>66212.18857142856</v>
      </c>
      <c r="I408">
        <f t="shared" si="191"/>
        <v>19275.655897435907</v>
      </c>
      <c r="J408">
        <f t="shared" si="192"/>
        <v>69038.31857142855</v>
      </c>
      <c r="K408">
        <f t="shared" si="193"/>
        <v>101740.68</v>
      </c>
      <c r="L408">
        <f t="shared" si="194"/>
        <v>12332.203636363614</v>
      </c>
      <c r="M408">
        <f t="shared" si="195"/>
        <v>40043.876405844145</v>
      </c>
      <c r="N408">
        <f t="shared" si="196"/>
        <v>17074.53541666668</v>
      </c>
      <c r="O408">
        <f t="shared" si="197"/>
        <v>-362160.25671296299</v>
      </c>
      <c r="P408">
        <f t="shared" si="198"/>
        <v>17427.801666666666</v>
      </c>
      <c r="Q408">
        <f t="shared" si="199"/>
        <v>25435.170000000013</v>
      </c>
      <c r="R408">
        <f t="shared" si="200"/>
        <v>-40465.043181818153</v>
      </c>
      <c r="S408">
        <f t="shared" si="201"/>
        <v>-16956.78</v>
      </c>
      <c r="T408">
        <f t="shared" si="202"/>
        <v>56522.599999999977</v>
      </c>
      <c r="U408">
        <f t="shared" si="203"/>
        <v>136714.03874999998</v>
      </c>
      <c r="V408">
        <f t="shared" si="204"/>
        <v>-3303.2688311688253</v>
      </c>
      <c r="W408">
        <f t="shared" si="205"/>
        <v>-4347.8923076923238</v>
      </c>
      <c r="X408">
        <f t="shared" si="206"/>
        <v>-135.87163461541058</v>
      </c>
      <c r="Y408">
        <f t="shared" si="207"/>
        <v>14810.00817307696</v>
      </c>
      <c r="Z408">
        <f t="shared" si="208"/>
        <v>-39402.774038461561</v>
      </c>
      <c r="AA408">
        <f t="shared" si="209"/>
        <v>-20943.641964285751</v>
      </c>
      <c r="AB408">
        <f t="shared" si="210"/>
        <v>15217.623076923046</v>
      </c>
      <c r="AC408">
        <f t="shared" si="211"/>
        <v>78234.887211538429</v>
      </c>
      <c r="AD408">
        <f t="shared" si="212"/>
        <v>24321.846060606069</v>
      </c>
      <c r="AE408">
        <f t="shared" si="213"/>
        <v>-60559.928571428551</v>
      </c>
      <c r="AF408">
        <f t="shared" si="214"/>
        <v>17086.828564560448</v>
      </c>
      <c r="AG408">
        <f t="shared" si="215"/>
        <v>19823.455821123294</v>
      </c>
      <c r="AH408">
        <f t="shared" si="216"/>
        <v>93262.29</v>
      </c>
      <c r="AI408">
        <f t="shared" si="217"/>
        <v>18167.978571428583</v>
      </c>
      <c r="AJ408">
        <f t="shared" si="218"/>
        <v>41576.720192307679</v>
      </c>
      <c r="AK408">
        <f t="shared" si="219"/>
        <v>188644.17749999999</v>
      </c>
      <c r="AL408">
        <f t="shared" si="220"/>
        <v>25435.169999999984</v>
      </c>
    </row>
    <row r="409" spans="2:38">
      <c r="B409" t="s">
        <v>153</v>
      </c>
      <c r="D409">
        <f t="shared" si="186"/>
        <v>-4620.7374358974048</v>
      </c>
      <c r="E409">
        <f t="shared" si="187"/>
        <v>140932.49179487175</v>
      </c>
      <c r="F409">
        <f t="shared" si="188"/>
        <v>166346.54769230774</v>
      </c>
      <c r="G409">
        <f t="shared" si="189"/>
        <v>135156.57</v>
      </c>
      <c r="H409">
        <f t="shared" si="190"/>
        <v>-106790.37629629634</v>
      </c>
      <c r="I409">
        <f t="shared" si="191"/>
        <v>-137242.31953703702</v>
      </c>
      <c r="J409">
        <f t="shared" si="192"/>
        <v>182519.12871794871</v>
      </c>
      <c r="K409">
        <f t="shared" si="193"/>
        <v>250014.9005494506</v>
      </c>
      <c r="L409">
        <f t="shared" si="194"/>
        <v>170967.28512820511</v>
      </c>
      <c r="M409">
        <f t="shared" si="195"/>
        <v>19308.081428571371</v>
      </c>
      <c r="N409">
        <f t="shared" si="196"/>
        <v>67995.434907407383</v>
      </c>
      <c r="O409">
        <f t="shared" si="197"/>
        <v>-22739.472022792033</v>
      </c>
      <c r="P409">
        <f t="shared" si="198"/>
        <v>70979.661168091188</v>
      </c>
      <c r="Q409">
        <f t="shared" si="199"/>
        <v>60069.58666666667</v>
      </c>
      <c r="R409">
        <f t="shared" si="200"/>
        <v>180208.76</v>
      </c>
      <c r="S409">
        <f t="shared" si="201"/>
        <v>-34655.530769230798</v>
      </c>
      <c r="T409">
        <f t="shared" si="202"/>
        <v>-56934.086263736273</v>
      </c>
      <c r="U409">
        <f t="shared" si="203"/>
        <v>240278.34666666662</v>
      </c>
      <c r="V409">
        <f t="shared" si="204"/>
        <v>26329.201948051952</v>
      </c>
      <c r="W409">
        <f t="shared" si="205"/>
        <v>42613.467464387504</v>
      </c>
      <c r="X409">
        <f t="shared" si="206"/>
        <v>45052.190000000017</v>
      </c>
      <c r="Y409">
        <f t="shared" si="207"/>
        <v>-1668.5996296296071</v>
      </c>
      <c r="Z409">
        <f t="shared" si="208"/>
        <v>19188.895740740816</v>
      </c>
      <c r="AA409">
        <f t="shared" si="209"/>
        <v>-15915.873390313471</v>
      </c>
      <c r="AB409">
        <f t="shared" si="210"/>
        <v>-6674.3985185185156</v>
      </c>
      <c r="AC409">
        <f t="shared" si="211"/>
        <v>-45629.782179487112</v>
      </c>
      <c r="AD409">
        <f t="shared" si="212"/>
        <v>-21722.133360269305</v>
      </c>
      <c r="AE409">
        <f t="shared" si="213"/>
        <v>-1668.5996296296362</v>
      </c>
      <c r="AF409">
        <f t="shared" si="214"/>
        <v>32457.47164173788</v>
      </c>
      <c r="AG409">
        <f t="shared" si="215"/>
        <v>-39169.306690408383</v>
      </c>
      <c r="AH409">
        <f t="shared" si="216"/>
        <v>170967.28512820511</v>
      </c>
      <c r="AI409">
        <f t="shared" si="217"/>
        <v>174747.88848484849</v>
      </c>
      <c r="AJ409">
        <f t="shared" si="218"/>
        <v>60069.58666666667</v>
      </c>
      <c r="AK409">
        <f t="shared" si="219"/>
        <v>140932.49179487175</v>
      </c>
      <c r="AL409">
        <f t="shared" si="220"/>
        <v>187717.45833333334</v>
      </c>
    </row>
    <row r="410" spans="2:38">
      <c r="B410" t="s">
        <v>154</v>
      </c>
      <c r="D410">
        <f t="shared" si="186"/>
        <v>0</v>
      </c>
      <c r="E410">
        <f t="shared" si="187"/>
        <v>-18559.549038461642</v>
      </c>
      <c r="F410">
        <f t="shared" si="188"/>
        <v>0</v>
      </c>
      <c r="G410">
        <f t="shared" si="189"/>
        <v>321698.84999999998</v>
      </c>
      <c r="H410">
        <f t="shared" si="190"/>
        <v>-24746.065384615562</v>
      </c>
      <c r="I410">
        <f t="shared" si="191"/>
        <v>9531.8177777776727</v>
      </c>
      <c r="J410">
        <f t="shared" si="192"/>
        <v>204155.03942307679</v>
      </c>
      <c r="K410">
        <f t="shared" si="193"/>
        <v>551483.74285714282</v>
      </c>
      <c r="L410">
        <f t="shared" si="194"/>
        <v>72588.458461538423</v>
      </c>
      <c r="M410">
        <f t="shared" si="195"/>
        <v>189778.75381868123</v>
      </c>
      <c r="N410">
        <f t="shared" si="196"/>
        <v>275643.6727564102</v>
      </c>
      <c r="O410">
        <f t="shared" si="197"/>
        <v>557698.62612179504</v>
      </c>
      <c r="P410">
        <f t="shared" si="198"/>
        <v>362942.29230769223</v>
      </c>
      <c r="Q410">
        <f t="shared" si="199"/>
        <v>343145.43999999994</v>
      </c>
      <c r="R410">
        <f t="shared" si="200"/>
        <v>-26395.803076923126</v>
      </c>
      <c r="S410">
        <f t="shared" si="201"/>
        <v>59390.55692307686</v>
      </c>
      <c r="T410">
        <f t="shared" si="202"/>
        <v>131979.01538461563</v>
      </c>
      <c r="U410">
        <f t="shared" si="203"/>
        <v>804247.125</v>
      </c>
      <c r="V410">
        <f t="shared" si="204"/>
        <v>726955.84285714279</v>
      </c>
      <c r="W410">
        <f t="shared" si="205"/>
        <v>321698.84999999986</v>
      </c>
      <c r="X410">
        <f t="shared" si="206"/>
        <v>336592.31527777767</v>
      </c>
      <c r="Y410">
        <f t="shared" si="207"/>
        <v>354464.47361111105</v>
      </c>
      <c r="Z410">
        <f t="shared" si="208"/>
        <v>151913.34583333333</v>
      </c>
      <c r="AA410">
        <f t="shared" si="209"/>
        <v>97609.480128205149</v>
      </c>
      <c r="AB410">
        <f t="shared" si="210"/>
        <v>182158.53685897426</v>
      </c>
      <c r="AC410">
        <f t="shared" si="211"/>
        <v>143444.69234615366</v>
      </c>
      <c r="AD410">
        <f t="shared" si="212"/>
        <v>186452.25892063486</v>
      </c>
      <c r="AE410">
        <f t="shared" si="213"/>
        <v>65531.247222222155</v>
      </c>
      <c r="AF410">
        <f t="shared" si="214"/>
        <v>246773.26314102573</v>
      </c>
      <c r="AG410">
        <f t="shared" si="215"/>
        <v>137707.27126068354</v>
      </c>
      <c r="AH410">
        <f t="shared" si="216"/>
        <v>268671.56703296688</v>
      </c>
      <c r="AI410">
        <f t="shared" si="217"/>
        <v>490207.77142857132</v>
      </c>
      <c r="AJ410">
        <f t="shared" si="218"/>
        <v>750630.65</v>
      </c>
      <c r="AK410">
        <f t="shared" si="219"/>
        <v>171572.71999999997</v>
      </c>
      <c r="AL410">
        <f t="shared" si="220"/>
        <v>329947.5384615385</v>
      </c>
    </row>
    <row r="411" spans="2:38">
      <c r="B411" t="s">
        <v>155</v>
      </c>
      <c r="D411">
        <f t="shared" si="186"/>
        <v>-53871.923076923063</v>
      </c>
      <c r="E411">
        <f t="shared" si="187"/>
        <v>-61733.233333333337</v>
      </c>
      <c r="F411">
        <f t="shared" si="188"/>
        <v>-14365.846153846163</v>
      </c>
      <c r="G411">
        <f t="shared" si="189"/>
        <v>1436.5846153846069</v>
      </c>
      <c r="H411">
        <f t="shared" si="190"/>
        <v>-18477.974603174589</v>
      </c>
      <c r="I411">
        <f t="shared" si="191"/>
        <v>8399.0793650793494</v>
      </c>
      <c r="J411">
        <f t="shared" si="192"/>
        <v>45355.028571428578</v>
      </c>
      <c r="K411">
        <f t="shared" si="193"/>
        <v>-7462.258974359007</v>
      </c>
      <c r="L411">
        <f t="shared" si="194"/>
        <v>-38790.484962406015</v>
      </c>
      <c r="M411">
        <f t="shared" si="195"/>
        <v>27496.438708199057</v>
      </c>
      <c r="N411">
        <f t="shared" si="196"/>
        <v>-59913.432804232812</v>
      </c>
      <c r="O411">
        <f t="shared" si="197"/>
        <v>-546977.90423280431</v>
      </c>
      <c r="P411">
        <f t="shared" si="198"/>
        <v>-41435.458201058194</v>
      </c>
      <c r="Q411">
        <f t="shared" si="199"/>
        <v>8951.6503759398329</v>
      </c>
      <c r="R411">
        <f t="shared" si="200"/>
        <v>18897.92857142858</v>
      </c>
      <c r="S411">
        <f t="shared" si="201"/>
        <v>3580.6601503759302</v>
      </c>
      <c r="T411">
        <f t="shared" si="202"/>
        <v>68032.542857142864</v>
      </c>
      <c r="U411">
        <f t="shared" si="203"/>
        <v>32756.409523809547</v>
      </c>
      <c r="V411">
        <f t="shared" si="204"/>
        <v>5669.3785714285768</v>
      </c>
      <c r="W411">
        <f t="shared" si="205"/>
        <v>-20224.09899749374</v>
      </c>
      <c r="X411">
        <f t="shared" si="206"/>
        <v>6962.3947368420922</v>
      </c>
      <c r="Y411">
        <f t="shared" si="207"/>
        <v>-32690.101002506271</v>
      </c>
      <c r="Z411">
        <f t="shared" si="208"/>
        <v>-12068.150877192966</v>
      </c>
      <c r="AA411">
        <f t="shared" si="209"/>
        <v>-15980.353634085215</v>
      </c>
      <c r="AB411">
        <f t="shared" si="210"/>
        <v>49282.833333333328</v>
      </c>
      <c r="AC411">
        <f t="shared" si="211"/>
        <v>3589.24125313283</v>
      </c>
      <c r="AD411">
        <f t="shared" si="212"/>
        <v>-18824.436626984112</v>
      </c>
      <c r="AE411">
        <f t="shared" si="213"/>
        <v>-70485.958145363402</v>
      </c>
      <c r="AF411">
        <f t="shared" si="214"/>
        <v>8485.6488234475182</v>
      </c>
      <c r="AG411">
        <f t="shared" si="215"/>
        <v>-6594.0140629351226</v>
      </c>
      <c r="AH411">
        <f t="shared" si="216"/>
        <v>19280.477732793501</v>
      </c>
      <c r="AI411">
        <f t="shared" si="217"/>
        <v>31348.328571428567</v>
      </c>
      <c r="AJ411">
        <f t="shared" si="218"/>
        <v>-26576.815384615387</v>
      </c>
      <c r="AK411">
        <f t="shared" si="219"/>
        <v>-46022.014285714293</v>
      </c>
      <c r="AL411">
        <f t="shared" si="220"/>
        <v>31629.164661654097</v>
      </c>
    </row>
    <row r="412" spans="2:38">
      <c r="B412" t="s">
        <v>157</v>
      </c>
      <c r="D412">
        <f t="shared" si="186"/>
        <v>15565.028571428571</v>
      </c>
      <c r="E412">
        <f t="shared" si="187"/>
        <v>31130.057142857146</v>
      </c>
      <c r="F412">
        <f t="shared" si="188"/>
        <v>25293.171428571426</v>
      </c>
      <c r="G412">
        <f t="shared" si="189"/>
        <v>46695.085714285713</v>
      </c>
      <c r="H412">
        <f t="shared" si="190"/>
        <v>9859.1616161616112</v>
      </c>
      <c r="I412">
        <f t="shared" si="191"/>
        <v>3699.0962962962913</v>
      </c>
      <c r="J412">
        <f t="shared" si="192"/>
        <v>18159.199999999997</v>
      </c>
      <c r="K412">
        <f t="shared" si="193"/>
        <v>23347.542857142853</v>
      </c>
      <c r="L412">
        <f t="shared" si="194"/>
        <v>19810.036363636369</v>
      </c>
      <c r="M412">
        <f t="shared" si="195"/>
        <v>22257.990857142857</v>
      </c>
      <c r="N412">
        <f t="shared" si="196"/>
        <v>17682.291717171713</v>
      </c>
      <c r="O412">
        <f t="shared" si="197"/>
        <v>-281807.54787878785</v>
      </c>
      <c r="P412">
        <f t="shared" si="198"/>
        <v>11225.687272727271</v>
      </c>
      <c r="Q412">
        <f t="shared" si="199"/>
        <v>16343.279999999999</v>
      </c>
      <c r="R412">
        <f t="shared" si="200"/>
        <v>40858.199999999997</v>
      </c>
      <c r="S412">
        <f t="shared" si="201"/>
        <v>25422.879999999997</v>
      </c>
      <c r="T412">
        <f t="shared" si="202"/>
        <v>19369.813333333332</v>
      </c>
      <c r="U412">
        <f t="shared" si="203"/>
        <v>29054.720000000001</v>
      </c>
      <c r="V412">
        <f t="shared" si="204"/>
        <v>17693.579487179493</v>
      </c>
      <c r="W412">
        <f t="shared" si="205"/>
        <v>13977.081212121211</v>
      </c>
      <c r="X412">
        <f t="shared" si="206"/>
        <v>10712.09373737374</v>
      </c>
      <c r="Y412">
        <f t="shared" si="207"/>
        <v>11445.798787878783</v>
      </c>
      <c r="Z412">
        <f t="shared" si="208"/>
        <v>16141.511111111111</v>
      </c>
      <c r="AA412">
        <f t="shared" si="209"/>
        <v>2017.6888888888934</v>
      </c>
      <c r="AB412">
        <f t="shared" si="210"/>
        <v>7006.8832323232273</v>
      </c>
      <c r="AC412">
        <f t="shared" si="211"/>
        <v>18861.984623376626</v>
      </c>
      <c r="AD412">
        <f t="shared" si="212"/>
        <v>9012.3437037037002</v>
      </c>
      <c r="AE412">
        <f t="shared" si="213"/>
        <v>-5502.7878787878799</v>
      </c>
      <c r="AF412">
        <f t="shared" si="214"/>
        <v>16182.782020202014</v>
      </c>
      <c r="AG412">
        <f t="shared" si="215"/>
        <v>9079.5999999999985</v>
      </c>
      <c r="AH412">
        <f t="shared" si="216"/>
        <v>30870.639999999999</v>
      </c>
      <c r="AI412">
        <f t="shared" si="217"/>
        <v>11673.771428571426</v>
      </c>
      <c r="AJ412">
        <f t="shared" si="218"/>
        <v>17899.782857142854</v>
      </c>
      <c r="AK412">
        <f t="shared" si="219"/>
        <v>29054.719999999994</v>
      </c>
      <c r="AL412">
        <f t="shared" si="220"/>
        <v>27844.106666666659</v>
      </c>
    </row>
    <row r="413" spans="2:38">
      <c r="B413" t="s">
        <v>158</v>
      </c>
      <c r="D413">
        <f t="shared" si="186"/>
        <v>26055.886868686881</v>
      </c>
      <c r="E413">
        <f t="shared" si="187"/>
        <v>7197.0224598930363</v>
      </c>
      <c r="F413">
        <f t="shared" si="188"/>
        <v>35826.844444444447</v>
      </c>
      <c r="G413">
        <f t="shared" si="189"/>
        <v>42057.600000000006</v>
      </c>
      <c r="H413">
        <f t="shared" si="190"/>
        <v>-1938.4572839506145</v>
      </c>
      <c r="I413">
        <f t="shared" si="191"/>
        <v>5538.4493827160477</v>
      </c>
      <c r="J413">
        <f t="shared" si="192"/>
        <v>10262.420915032679</v>
      </c>
      <c r="K413">
        <f t="shared" si="193"/>
        <v>-5772.6117647059</v>
      </c>
      <c r="L413">
        <f t="shared" si="194"/>
        <v>6230.7555555555591</v>
      </c>
      <c r="M413">
        <f t="shared" si="195"/>
        <v>7711.2144911297946</v>
      </c>
      <c r="N413">
        <f t="shared" si="196"/>
        <v>1661.5348148148041</v>
      </c>
      <c r="O413">
        <f t="shared" si="197"/>
        <v>-288021.94098765432</v>
      </c>
      <c r="P413">
        <f t="shared" si="198"/>
        <v>6092.2943209876539</v>
      </c>
      <c r="Q413">
        <f t="shared" si="199"/>
        <v>11728.481045751629</v>
      </c>
      <c r="R413">
        <f t="shared" si="200"/>
        <v>-50624.888888888883</v>
      </c>
      <c r="S413">
        <f t="shared" si="201"/>
        <v>2336.5333333333401</v>
      </c>
      <c r="T413">
        <f t="shared" si="202"/>
        <v>51953.505882352954</v>
      </c>
      <c r="U413">
        <f t="shared" si="203"/>
        <v>22723.932026143797</v>
      </c>
      <c r="V413">
        <f t="shared" si="204"/>
        <v>-13240.355555555558</v>
      </c>
      <c r="W413">
        <f t="shared" si="205"/>
        <v>-12461.511111111104</v>
      </c>
      <c r="X413">
        <f t="shared" si="206"/>
        <v>-6507.6780246913622</v>
      </c>
      <c r="Y413">
        <f t="shared" si="207"/>
        <v>-3599.9920987654405</v>
      </c>
      <c r="Z413">
        <f t="shared" si="208"/>
        <v>-20769.185185185197</v>
      </c>
      <c r="AA413">
        <f t="shared" si="209"/>
        <v>-4292.2982716049446</v>
      </c>
      <c r="AB413">
        <f t="shared" si="210"/>
        <v>-11769.204938271607</v>
      </c>
      <c r="AC413">
        <f t="shared" si="211"/>
        <v>-10299.072418300668</v>
      </c>
      <c r="AD413">
        <f t="shared" si="212"/>
        <v>1686.7095847362652</v>
      </c>
      <c r="AE413">
        <f t="shared" si="213"/>
        <v>9692.2864197530871</v>
      </c>
      <c r="AF413">
        <f t="shared" si="214"/>
        <v>2630.7634567901223</v>
      </c>
      <c r="AG413">
        <f t="shared" si="215"/>
        <v>-3969.2220576131658</v>
      </c>
      <c r="AH413">
        <f t="shared" si="216"/>
        <v>-21257.871895424832</v>
      </c>
      <c r="AI413">
        <f t="shared" si="217"/>
        <v>-10903.822222222225</v>
      </c>
      <c r="AJ413">
        <f t="shared" si="218"/>
        <v>-2473.9764705882335</v>
      </c>
      <c r="AK413">
        <f t="shared" si="219"/>
        <v>1557.6888888888861</v>
      </c>
      <c r="AL413">
        <f t="shared" si="220"/>
        <v>-23365.333333333343</v>
      </c>
    </row>
    <row r="414" spans="2:38">
      <c r="B414" t="s">
        <v>159</v>
      </c>
      <c r="D414">
        <f t="shared" si="186"/>
        <v>96280.461538461619</v>
      </c>
      <c r="E414">
        <f t="shared" si="187"/>
        <v>208607.66666666674</v>
      </c>
      <c r="F414">
        <f t="shared" si="188"/>
        <v>170679</v>
      </c>
      <c r="G414">
        <f t="shared" si="189"/>
        <v>393374.45714285714</v>
      </c>
      <c r="H414">
        <f t="shared" si="190"/>
        <v>-74502.738095238106</v>
      </c>
      <c r="I414">
        <f t="shared" si="191"/>
        <v>-121566.23931623931</v>
      </c>
      <c r="J414">
        <f t="shared" si="192"/>
        <v>12191.357142857159</v>
      </c>
      <c r="K414">
        <f t="shared" si="193"/>
        <v>186543.39423076913</v>
      </c>
      <c r="L414">
        <f t="shared" si="194"/>
        <v>144128.93333333341</v>
      </c>
      <c r="M414">
        <f t="shared" si="195"/>
        <v>53908.375158730196</v>
      </c>
      <c r="N414">
        <f t="shared" si="196"/>
        <v>40651.75042735046</v>
      </c>
      <c r="O414">
        <f t="shared" si="197"/>
        <v>55596.887749287824</v>
      </c>
      <c r="P414">
        <f t="shared" si="198"/>
        <v>160110.84159544163</v>
      </c>
      <c r="Q414">
        <f t="shared" si="199"/>
        <v>187746.90000000002</v>
      </c>
      <c r="R414">
        <f t="shared" si="200"/>
        <v>94370.134920634911</v>
      </c>
      <c r="S414">
        <f t="shared" si="201"/>
        <v>156455.75000000006</v>
      </c>
      <c r="T414">
        <f t="shared" si="202"/>
        <v>168490.80769230775</v>
      </c>
      <c r="U414">
        <f t="shared" si="203"/>
        <v>186543.39423076913</v>
      </c>
      <c r="V414">
        <f t="shared" si="204"/>
        <v>-198578.45192307694</v>
      </c>
      <c r="W414">
        <f t="shared" si="205"/>
        <v>57615.450793650816</v>
      </c>
      <c r="X414">
        <f t="shared" si="206"/>
        <v>1986.7396825396572</v>
      </c>
      <c r="Y414">
        <f t="shared" si="207"/>
        <v>30132.218518518552</v>
      </c>
      <c r="Z414">
        <f t="shared" si="208"/>
        <v>-94051.747150997166</v>
      </c>
      <c r="AA414">
        <f t="shared" si="209"/>
        <v>59551.248433048429</v>
      </c>
      <c r="AB414">
        <f t="shared" si="210"/>
        <v>32093.487179487187</v>
      </c>
      <c r="AC414">
        <f t="shared" si="211"/>
        <v>116720.95634920639</v>
      </c>
      <c r="AD414">
        <f t="shared" si="212"/>
        <v>-111554.58414055081</v>
      </c>
      <c r="AE414">
        <f t="shared" si="213"/>
        <v>14900.547619047633</v>
      </c>
      <c r="AF414">
        <f t="shared" si="214"/>
        <v>55253.013542938541</v>
      </c>
      <c r="AG414">
        <f t="shared" si="215"/>
        <v>-37085.807407407381</v>
      </c>
      <c r="AH414">
        <f t="shared" si="216"/>
        <v>290560.67857142858</v>
      </c>
      <c r="AI414">
        <f t="shared" si="217"/>
        <v>-56893</v>
      </c>
      <c r="AJ414">
        <f t="shared" si="218"/>
        <v>-13907.177777777761</v>
      </c>
      <c r="AK414">
        <f t="shared" si="219"/>
        <v>355034.20192307688</v>
      </c>
      <c r="AL414">
        <f t="shared" si="220"/>
        <v>486751.22222222225</v>
      </c>
    </row>
    <row r="415" spans="2:38">
      <c r="B415" t="s">
        <v>160</v>
      </c>
      <c r="D415">
        <f t="shared" si="186"/>
        <v>0</v>
      </c>
      <c r="E415">
        <f t="shared" si="187"/>
        <v>53180.800000000047</v>
      </c>
      <c r="F415">
        <f t="shared" si="188"/>
        <v>17726.933333333291</v>
      </c>
      <c r="G415">
        <f t="shared" si="189"/>
        <v>121556.11428571428</v>
      </c>
      <c r="H415">
        <f t="shared" si="190"/>
        <v>75634.91555555549</v>
      </c>
      <c r="I415">
        <f t="shared" si="191"/>
        <v>6565.530864197528</v>
      </c>
      <c r="J415">
        <f t="shared" si="192"/>
        <v>137451.91384615385</v>
      </c>
      <c r="K415">
        <f t="shared" si="193"/>
        <v>212723.20000000001</v>
      </c>
      <c r="L415">
        <f t="shared" si="194"/>
        <v>127633.92000000004</v>
      </c>
      <c r="M415">
        <f t="shared" si="195"/>
        <v>57781.656423576467</v>
      </c>
      <c r="N415">
        <f t="shared" si="196"/>
        <v>-11514.931054131041</v>
      </c>
      <c r="O415">
        <f t="shared" si="197"/>
        <v>-156011.7027777778</v>
      </c>
      <c r="P415">
        <f t="shared" si="198"/>
        <v>41514.35669515669</v>
      </c>
      <c r="Q415">
        <f t="shared" si="199"/>
        <v>85089.280000000028</v>
      </c>
      <c r="R415">
        <f t="shared" si="200"/>
        <v>116030.83636363636</v>
      </c>
      <c r="S415">
        <f t="shared" si="201"/>
        <v>14545.176068376109</v>
      </c>
      <c r="T415">
        <f t="shared" si="202"/>
        <v>-10129.676190476166</v>
      </c>
      <c r="U415">
        <f t="shared" si="203"/>
        <v>210385.58241758242</v>
      </c>
      <c r="V415">
        <f t="shared" si="204"/>
        <v>167600.09696969701</v>
      </c>
      <c r="W415">
        <f t="shared" si="205"/>
        <v>51569.260606060561</v>
      </c>
      <c r="X415">
        <f t="shared" si="206"/>
        <v>19090.543589743582</v>
      </c>
      <c r="Y415">
        <f t="shared" si="207"/>
        <v>-29090.352136752132</v>
      </c>
      <c r="Z415">
        <f t="shared" si="208"/>
        <v>47999.081025641062</v>
      </c>
      <c r="AA415">
        <f t="shared" si="209"/>
        <v>89254.489510489482</v>
      </c>
      <c r="AB415">
        <f t="shared" si="210"/>
        <v>47932.966588966607</v>
      </c>
      <c r="AC415">
        <f t="shared" si="211"/>
        <v>126248.82255167054</v>
      </c>
      <c r="AD415">
        <f t="shared" si="212"/>
        <v>50162.125012172968</v>
      </c>
      <c r="AE415">
        <f t="shared" si="213"/>
        <v>54544.41025641025</v>
      </c>
      <c r="AF415">
        <f t="shared" si="214"/>
        <v>67354.08236208235</v>
      </c>
      <c r="AG415">
        <f t="shared" si="215"/>
        <v>8815.2582232581917</v>
      </c>
      <c r="AH415">
        <f t="shared" si="216"/>
        <v>106361.59999999998</v>
      </c>
      <c r="AI415">
        <f t="shared" si="217"/>
        <v>206277.04242424251</v>
      </c>
      <c r="AJ415">
        <f t="shared" si="218"/>
        <v>203053.96363636365</v>
      </c>
      <c r="AK415">
        <f t="shared" si="219"/>
        <v>197682.16565656566</v>
      </c>
      <c r="AL415">
        <f t="shared" si="220"/>
        <v>200905.2444444444</v>
      </c>
    </row>
    <row r="416" spans="2:38">
      <c r="B416" t="s">
        <v>161</v>
      </c>
      <c r="D416">
        <f t="shared" si="186"/>
        <v>54773.987012986967</v>
      </c>
      <c r="E416">
        <f t="shared" si="187"/>
        <v>-32864.392207792029</v>
      </c>
      <c r="F416">
        <f t="shared" si="188"/>
        <v>-88481.055944055784</v>
      </c>
      <c r="G416">
        <f t="shared" si="189"/>
        <v>-277156.37428571429</v>
      </c>
      <c r="H416">
        <f t="shared" si="190"/>
        <v>27404.788823911571</v>
      </c>
      <c r="I416">
        <f t="shared" si="191"/>
        <v>-109345.10740740731</v>
      </c>
      <c r="J416">
        <f t="shared" si="192"/>
        <v>15062.846428571385</v>
      </c>
      <c r="K416">
        <f t="shared" si="193"/>
        <v>45420.275384615408</v>
      </c>
      <c r="L416">
        <f t="shared" si="194"/>
        <v>-86514.81025641039</v>
      </c>
      <c r="M416">
        <f t="shared" si="195"/>
        <v>-3494.0988418724155</v>
      </c>
      <c r="N416">
        <f t="shared" si="196"/>
        <v>14798.585964912199</v>
      </c>
      <c r="O416">
        <f t="shared" si="197"/>
        <v>-20878.025990903261</v>
      </c>
      <c r="P416">
        <f t="shared" si="198"/>
        <v>-27747.348684210447</v>
      </c>
      <c r="Q416">
        <f t="shared" si="199"/>
        <v>-253055.81999999995</v>
      </c>
      <c r="R416">
        <f t="shared" si="200"/>
        <v>-316319.77499999991</v>
      </c>
      <c r="S416" t="str">
        <f t="shared" si="201"/>
        <v/>
      </c>
      <c r="T416">
        <f t="shared" si="202"/>
        <v>-248730.07948717946</v>
      </c>
      <c r="U416">
        <f t="shared" si="203"/>
        <v>-497460.15897435893</v>
      </c>
      <c r="V416">
        <f t="shared" si="204"/>
        <v>-385608.86857142852</v>
      </c>
      <c r="W416">
        <f t="shared" si="205"/>
        <v>-134173.84608187131</v>
      </c>
      <c r="X416">
        <f t="shared" si="206"/>
        <v>-139106.70807017537</v>
      </c>
      <c r="Y416">
        <f t="shared" si="207"/>
        <v>-24171.0237426901</v>
      </c>
      <c r="Z416">
        <f t="shared" si="208"/>
        <v>-40167.590476190438</v>
      </c>
      <c r="AA416">
        <f t="shared" si="209"/>
        <v>85393.321975308587</v>
      </c>
      <c r="AB416">
        <f t="shared" si="210"/>
        <v>-37936.057671957649</v>
      </c>
      <c r="AC416">
        <f t="shared" si="211"/>
        <v>-248421.09802197805</v>
      </c>
      <c r="AD416">
        <f t="shared" si="212"/>
        <v>25495.063399518142</v>
      </c>
      <c r="AE416">
        <f t="shared" si="213"/>
        <v>33050.17532163742</v>
      </c>
      <c r="AF416">
        <f t="shared" si="214"/>
        <v>-192530.73183598975</v>
      </c>
      <c r="AG416">
        <f t="shared" si="215"/>
        <v>-14200.663299663342</v>
      </c>
      <c r="AH416">
        <f t="shared" si="216"/>
        <v>-194143.35396825394</v>
      </c>
      <c r="AI416">
        <f t="shared" si="217"/>
        <v>-246026.4916666667</v>
      </c>
      <c r="AJ416">
        <f t="shared" si="218"/>
        <v>-102244.77575757576</v>
      </c>
      <c r="AK416">
        <f t="shared" si="219"/>
        <v>-175733.20833333337</v>
      </c>
      <c r="AL416">
        <f t="shared" si="220"/>
        <v>-166147.76060606074</v>
      </c>
    </row>
    <row r="417" spans="2:38">
      <c r="B417" t="s">
        <v>162</v>
      </c>
      <c r="D417">
        <f t="shared" si="186"/>
        <v>27320.146666666726</v>
      </c>
      <c r="E417">
        <f t="shared" si="187"/>
        <v>136600.7333333334</v>
      </c>
      <c r="F417">
        <f t="shared" si="188"/>
        <v>29271.585714285728</v>
      </c>
      <c r="G417">
        <f t="shared" si="189"/>
        <v>63046.492307692301</v>
      </c>
      <c r="H417">
        <f t="shared" si="190"/>
        <v>656.73429487174144</v>
      </c>
      <c r="I417">
        <f t="shared" si="191"/>
        <v>-44657.932051282085</v>
      </c>
      <c r="J417">
        <f t="shared" si="192"/>
        <v>19514.390476190543</v>
      </c>
      <c r="K417">
        <f t="shared" si="193"/>
        <v>141854.60769230765</v>
      </c>
      <c r="L417">
        <f t="shared" si="194"/>
        <v>76837.912500000035</v>
      </c>
      <c r="M417">
        <f t="shared" si="195"/>
        <v>-14311.446531920461</v>
      </c>
      <c r="N417">
        <f t="shared" si="196"/>
        <v>11781.415229215199</v>
      </c>
      <c r="O417">
        <f t="shared" si="197"/>
        <v>-219434.01601139604</v>
      </c>
      <c r="P417">
        <f t="shared" si="198"/>
        <v>74371.51037037035</v>
      </c>
      <c r="Q417">
        <f t="shared" si="199"/>
        <v>94569.738461538451</v>
      </c>
      <c r="R417">
        <f t="shared" si="200"/>
        <v>0</v>
      </c>
      <c r="S417">
        <f t="shared" si="201"/>
        <v>0</v>
      </c>
      <c r="T417">
        <f t="shared" si="202"/>
        <v>56916.972222222132</v>
      </c>
      <c r="U417">
        <f t="shared" si="203"/>
        <v>60419.555128205044</v>
      </c>
      <c r="V417">
        <f t="shared" si="204"/>
        <v>-24836.496969697066</v>
      </c>
      <c r="W417">
        <f t="shared" si="205"/>
        <v>95445.384188034193</v>
      </c>
      <c r="X417">
        <f t="shared" si="206"/>
        <v>20577.674572649557</v>
      </c>
      <c r="Y417">
        <f t="shared" si="207"/>
        <v>19045.294551282044</v>
      </c>
      <c r="Z417">
        <f t="shared" si="208"/>
        <v>138877.41222222225</v>
      </c>
      <c r="AA417">
        <f t="shared" si="209"/>
        <v>19264.205982905958</v>
      </c>
      <c r="AB417">
        <f t="shared" si="210"/>
        <v>17162.656239316217</v>
      </c>
      <c r="AC417">
        <f t="shared" si="211"/>
        <v>23819.383284271345</v>
      </c>
      <c r="AD417">
        <f t="shared" si="212"/>
        <v>-21432.977014590346</v>
      </c>
      <c r="AE417">
        <f t="shared" si="213"/>
        <v>948.61620370368473</v>
      </c>
      <c r="AF417">
        <f t="shared" si="214"/>
        <v>33546.518476430967</v>
      </c>
      <c r="AG417">
        <f t="shared" si="215"/>
        <v>41739.112962962943</v>
      </c>
      <c r="AH417">
        <f t="shared" si="216"/>
        <v>167646.35454545452</v>
      </c>
      <c r="AI417">
        <f t="shared" si="217"/>
        <v>235946.72121212116</v>
      </c>
      <c r="AJ417">
        <f t="shared" si="218"/>
        <v>227667.88888888885</v>
      </c>
      <c r="AK417">
        <f t="shared" si="219"/>
        <v>186273.72727272726</v>
      </c>
      <c r="AL417">
        <f t="shared" si="220"/>
        <v>102450.54999999999</v>
      </c>
    </row>
    <row r="418" spans="2:38">
      <c r="B418" t="s">
        <v>163</v>
      </c>
      <c r="D418">
        <f t="shared" si="186"/>
        <v>16068.261538461535</v>
      </c>
      <c r="E418">
        <f t="shared" si="187"/>
        <v>32136.523076923069</v>
      </c>
      <c r="F418">
        <f t="shared" si="188"/>
        <v>47474.409090909088</v>
      </c>
      <c r="G418">
        <f t="shared" si="189"/>
        <v>31084.434523809519</v>
      </c>
      <c r="H418">
        <f t="shared" si="190"/>
        <v>15410.34390331891</v>
      </c>
      <c r="I418">
        <f t="shared" si="191"/>
        <v>16854.671164021165</v>
      </c>
      <c r="J418">
        <f t="shared" si="192"/>
        <v>57647.496753246756</v>
      </c>
      <c r="K418">
        <f t="shared" si="193"/>
        <v>32136.523076923073</v>
      </c>
      <c r="L418">
        <f t="shared" si="194"/>
        <v>57386.648351648342</v>
      </c>
      <c r="M418">
        <f t="shared" si="195"/>
        <v>41930.511062271064</v>
      </c>
      <c r="N418">
        <f t="shared" si="196"/>
        <v>3570.7247863247831</v>
      </c>
      <c r="O418">
        <f t="shared" si="197"/>
        <v>-90757.2579365079</v>
      </c>
      <c r="P418">
        <f t="shared" si="198"/>
        <v>18424.5920995671</v>
      </c>
      <c r="Q418">
        <f t="shared" si="199"/>
        <v>76094.695714285714</v>
      </c>
      <c r="R418">
        <f t="shared" si="200"/>
        <v>42726.968181818185</v>
      </c>
      <c r="S418">
        <f t="shared" si="201"/>
        <v>72307.176923076913</v>
      </c>
      <c r="T418">
        <f t="shared" si="202"/>
        <v>80341.307692307702</v>
      </c>
      <c r="U418">
        <f t="shared" si="203"/>
        <v>48204.784615384611</v>
      </c>
      <c r="V418">
        <f t="shared" si="204"/>
        <v>24102.392307692306</v>
      </c>
      <c r="W418">
        <f t="shared" si="205"/>
        <v>20467.904578754569</v>
      </c>
      <c r="X418">
        <f t="shared" si="206"/>
        <v>16769.653907203912</v>
      </c>
      <c r="Y418">
        <f t="shared" si="207"/>
        <v>12943.877350427352</v>
      </c>
      <c r="Z418">
        <f t="shared" si="208"/>
        <v>33525.138271604934</v>
      </c>
      <c r="AA418">
        <f t="shared" si="209"/>
        <v>23624.17023809523</v>
      </c>
      <c r="AB418">
        <f t="shared" si="210"/>
        <v>25377.651159951154</v>
      </c>
      <c r="AC418">
        <f t="shared" si="211"/>
        <v>39720.2556060606</v>
      </c>
      <c r="AD418">
        <f t="shared" si="212"/>
        <v>967.07129629630072</v>
      </c>
      <c r="AE418">
        <f t="shared" si="213"/>
        <v>191.28882783883091</v>
      </c>
      <c r="AF418">
        <f t="shared" si="214"/>
        <v>10496.249848762347</v>
      </c>
      <c r="AG418">
        <f t="shared" si="215"/>
        <v>2837.4509462759452</v>
      </c>
      <c r="AH418">
        <f t="shared" si="216"/>
        <v>50978.472619047614</v>
      </c>
      <c r="AI418">
        <f t="shared" si="217"/>
        <v>52221.849999999991</v>
      </c>
      <c r="AJ418">
        <f t="shared" si="218"/>
        <v>37979.527272727275</v>
      </c>
      <c r="AK418">
        <f t="shared" si="219"/>
        <v>16068.261538461536</v>
      </c>
      <c r="AL418">
        <f t="shared" si="220"/>
        <v>67142.378571428577</v>
      </c>
    </row>
    <row r="419" spans="2:38">
      <c r="B419" t="s">
        <v>164</v>
      </c>
      <c r="D419">
        <f t="shared" si="186"/>
        <v>0</v>
      </c>
      <c r="E419">
        <f t="shared" si="187"/>
        <v>486354.442857143</v>
      </c>
      <c r="F419">
        <f t="shared" si="188"/>
        <v>879179.1851648353</v>
      </c>
      <c r="G419">
        <f t="shared" si="189"/>
        <v>972708.88571428566</v>
      </c>
      <c r="H419">
        <f t="shared" si="190"/>
        <v>324236.2952380951</v>
      </c>
      <c r="I419">
        <f t="shared" si="191"/>
        <v>-37411.880219780374</v>
      </c>
      <c r="J419">
        <f t="shared" si="192"/>
        <v>3120774.3416666668</v>
      </c>
      <c r="K419">
        <f t="shared" si="193"/>
        <v>1908005.8912087916</v>
      </c>
      <c r="L419">
        <f t="shared" si="194"/>
        <v>851120.27500000014</v>
      </c>
      <c r="M419">
        <f t="shared" si="195"/>
        <v>757323.34673469397</v>
      </c>
      <c r="N419">
        <f t="shared" si="196"/>
        <v>39628.880529100308</v>
      </c>
      <c r="O419">
        <f t="shared" si="197"/>
        <v>1719087.7304761903</v>
      </c>
      <c r="P419">
        <f t="shared" si="198"/>
        <v>-364765.83214285737</v>
      </c>
      <c r="Q419">
        <f t="shared" si="199"/>
        <v>1702240.55</v>
      </c>
      <c r="R419">
        <f t="shared" si="200"/>
        <v>94568.919444444124</v>
      </c>
      <c r="S419">
        <f t="shared" si="201"/>
        <v>1571298.9692307692</v>
      </c>
      <c r="T419">
        <f t="shared" si="202"/>
        <v>999917.52587412612</v>
      </c>
      <c r="U419">
        <f t="shared" si="203"/>
        <v>1767711.3403846156</v>
      </c>
      <c r="V419">
        <f t="shared" si="204"/>
        <v>2411507.4458333338</v>
      </c>
      <c r="W419">
        <f t="shared" si="205"/>
        <v>202647.68452380993</v>
      </c>
      <c r="X419">
        <f t="shared" si="206"/>
        <v>101843.45170940179</v>
      </c>
      <c r="Y419">
        <f t="shared" si="207"/>
        <v>87294.387179487152</v>
      </c>
      <c r="Z419">
        <f t="shared" si="208"/>
        <v>-553903.67103174608</v>
      </c>
      <c r="AA419">
        <f t="shared" si="209"/>
        <v>-445824.90595238097</v>
      </c>
      <c r="AB419">
        <f t="shared" si="210"/>
        <v>-353507.62744709011</v>
      </c>
      <c r="AC419">
        <f t="shared" si="211"/>
        <v>381442.46117415978</v>
      </c>
      <c r="AD419">
        <f t="shared" si="212"/>
        <v>-250036.06613553083</v>
      </c>
      <c r="AE419">
        <f t="shared" si="213"/>
        <v>143412.20750915725</v>
      </c>
      <c r="AF419">
        <f t="shared" si="214"/>
        <v>-42348.169971001334</v>
      </c>
      <c r="AG419">
        <f t="shared" si="215"/>
        <v>-4503.2818783069961</v>
      </c>
      <c r="AH419">
        <f t="shared" si="216"/>
        <v>1742770.0869047618</v>
      </c>
      <c r="AI419">
        <f t="shared" si="217"/>
        <v>243177.22142857127</v>
      </c>
      <c r="AJ419">
        <f t="shared" si="218"/>
        <v>-22107.020129870158</v>
      </c>
      <c r="AK419">
        <f t="shared" si="219"/>
        <v>371001.14551282022</v>
      </c>
      <c r="AL419">
        <f t="shared" si="220"/>
        <v>607943.05357142852</v>
      </c>
    </row>
    <row r="420" spans="2:38">
      <c r="B420" t="s">
        <v>165</v>
      </c>
      <c r="D420">
        <f t="shared" si="186"/>
        <v>7105.7133333333331</v>
      </c>
      <c r="E420">
        <f t="shared" si="187"/>
        <v>7105.7133333333331</v>
      </c>
      <c r="F420">
        <f t="shared" si="188"/>
        <v>99479.986666666664</v>
      </c>
      <c r="G420">
        <f t="shared" si="189"/>
        <v>90187.9</v>
      </c>
      <c r="H420">
        <f t="shared" si="190"/>
        <v>-21863.733333333337</v>
      </c>
      <c r="I420" s="212"/>
      <c r="J420">
        <f t="shared" si="192"/>
        <v>0</v>
      </c>
      <c r="K420">
        <f t="shared" si="193"/>
        <v>-8198.9</v>
      </c>
      <c r="L420">
        <f t="shared" si="194"/>
        <v>-75976.473333333328</v>
      </c>
      <c r="M420" t="str">
        <f t="shared" si="195"/>
        <v/>
      </c>
      <c r="N420">
        <f t="shared" si="196"/>
        <v>-2975.8970370370371</v>
      </c>
      <c r="O420">
        <f t="shared" si="197"/>
        <v>-401040.97703703702</v>
      </c>
      <c r="P420">
        <f t="shared" si="198"/>
        <v>-20831.279259259252</v>
      </c>
      <c r="Q420">
        <f t="shared" si="199"/>
        <v>91359.171428571426</v>
      </c>
      <c r="R420">
        <f t="shared" si="200"/>
        <v>-4919.34</v>
      </c>
      <c r="S420">
        <f t="shared" si="201"/>
        <v>8198.9</v>
      </c>
      <c r="T420">
        <f t="shared" si="202"/>
        <v>8198.9</v>
      </c>
      <c r="U420">
        <f t="shared" si="203"/>
        <v>-12025.053333333333</v>
      </c>
      <c r="V420">
        <f t="shared" si="204"/>
        <v>0</v>
      </c>
      <c r="W420">
        <f t="shared" si="205"/>
        <v>11599.925185185188</v>
      </c>
      <c r="X420">
        <f t="shared" si="206"/>
        <v>3401.0251851851935</v>
      </c>
      <c r="Y420">
        <f t="shared" si="207"/>
        <v>4539.761296296303</v>
      </c>
      <c r="Z420">
        <f t="shared" si="208"/>
        <v>22471.059259259251</v>
      </c>
      <c r="AA420">
        <f t="shared" si="209"/>
        <v>-12693.111851851834</v>
      </c>
      <c r="AB420">
        <f t="shared" si="210"/>
        <v>-11842.855555555554</v>
      </c>
      <c r="AC420" t="str">
        <f t="shared" si="211"/>
        <v/>
      </c>
      <c r="AD420">
        <f t="shared" si="212"/>
        <v>5113.6842962962983</v>
      </c>
      <c r="AE420">
        <f t="shared" si="213"/>
        <v>-50286.58666666667</v>
      </c>
      <c r="AF420">
        <f t="shared" si="214"/>
        <v>425.12814814814919</v>
      </c>
      <c r="AG420">
        <f t="shared" si="215"/>
        <v>-18037.579999999994</v>
      </c>
      <c r="AH420">
        <f t="shared" si="216"/>
        <v>-6012.5266666666666</v>
      </c>
      <c r="AI420">
        <f t="shared" si="217"/>
        <v>-21317.14</v>
      </c>
      <c r="AJ420">
        <f t="shared" si="218"/>
        <v>-16397.800000000003</v>
      </c>
      <c r="AK420">
        <f t="shared" si="219"/>
        <v>83745.907142857148</v>
      </c>
      <c r="AL420">
        <f t="shared" si="220"/>
        <v>-48646.806666666664</v>
      </c>
    </row>
    <row r="421" spans="2:38">
      <c r="B421" t="s">
        <v>166</v>
      </c>
      <c r="D421">
        <f t="shared" si="186"/>
        <v>5288.7375000000029</v>
      </c>
      <c r="E421">
        <f t="shared" si="187"/>
        <v>0</v>
      </c>
      <c r="F421">
        <f t="shared" si="188"/>
        <v>21154.950000000004</v>
      </c>
      <c r="G421">
        <f t="shared" si="189"/>
        <v>15866.212500000009</v>
      </c>
      <c r="H421">
        <f t="shared" si="190"/>
        <v>6894.9466666666631</v>
      </c>
      <c r="I421">
        <f t="shared" si="191"/>
        <v>5014.506666666668</v>
      </c>
      <c r="J421">
        <f t="shared" si="192"/>
        <v>5238.3685714285675</v>
      </c>
      <c r="K421">
        <f t="shared" si="193"/>
        <v>21154.950000000004</v>
      </c>
      <c r="L421">
        <f t="shared" si="194"/>
        <v>0</v>
      </c>
      <c r="M421">
        <f t="shared" si="195"/>
        <v>14890.363569573288</v>
      </c>
      <c r="N421">
        <f t="shared" si="196"/>
        <v>-4975.3308333333334</v>
      </c>
      <c r="O421">
        <f t="shared" si="197"/>
        <v>-525824.8327777778</v>
      </c>
      <c r="P421">
        <f t="shared" si="198"/>
        <v>3995.9349999999977</v>
      </c>
      <c r="Q421">
        <f t="shared" si="199"/>
        <v>5288.7375000000029</v>
      </c>
      <c r="R421">
        <f t="shared" si="200"/>
        <v>19527.646153846152</v>
      </c>
      <c r="S421">
        <f t="shared" si="201"/>
        <v>5288.7375000000029</v>
      </c>
      <c r="T421">
        <f t="shared" si="202"/>
        <v>16923.96</v>
      </c>
      <c r="U421">
        <f t="shared" si="203"/>
        <v>22162.328571428581</v>
      </c>
      <c r="V421">
        <f t="shared" si="204"/>
        <v>6044.2714285714246</v>
      </c>
      <c r="W421">
        <f t="shared" si="205"/>
        <v>-9402.1999999999971</v>
      </c>
      <c r="X421">
        <f t="shared" si="206"/>
        <v>-1762.9125000000058</v>
      </c>
      <c r="Y421">
        <f t="shared" si="207"/>
        <v>0</v>
      </c>
      <c r="Z421">
        <f t="shared" si="208"/>
        <v>4074.2866666666669</v>
      </c>
      <c r="AA421">
        <f t="shared" si="209"/>
        <v>2193.8466666666718</v>
      </c>
      <c r="AB421">
        <f t="shared" si="210"/>
        <v>3878.4075000000012</v>
      </c>
      <c r="AC421">
        <f t="shared" si="211"/>
        <v>-8764.1935714285646</v>
      </c>
      <c r="AD421">
        <f t="shared" si="212"/>
        <v>-24752.927413919402</v>
      </c>
      <c r="AE421">
        <f t="shared" si="213"/>
        <v>-20483.364285714291</v>
      </c>
      <c r="AF421">
        <f t="shared" si="214"/>
        <v>10577.474999999999</v>
      </c>
      <c r="AG421">
        <f t="shared" si="215"/>
        <v>-1063.3440476190444</v>
      </c>
      <c r="AH421">
        <f t="shared" si="216"/>
        <v>0</v>
      </c>
      <c r="AI421">
        <f t="shared" si="217"/>
        <v>32639.065714285709</v>
      </c>
      <c r="AJ421">
        <f t="shared" si="218"/>
        <v>27896.637362637357</v>
      </c>
      <c r="AK421">
        <f t="shared" si="219"/>
        <v>0</v>
      </c>
      <c r="AL421">
        <f t="shared" si="220"/>
        <v>37021.162500000006</v>
      </c>
    </row>
    <row r="422" spans="2:38">
      <c r="B422" t="s">
        <v>167</v>
      </c>
      <c r="D422">
        <f t="shared" si="186"/>
        <v>-197503.4526315789</v>
      </c>
      <c r="E422">
        <f t="shared" si="187"/>
        <v>100515.14999999991</v>
      </c>
      <c r="F422">
        <f t="shared" si="188"/>
        <v>-99499.845454545459</v>
      </c>
      <c r="G422">
        <f t="shared" si="189"/>
        <v>140721.21000000002</v>
      </c>
      <c r="H422">
        <f t="shared" si="190"/>
        <v>-299176.40606060607</v>
      </c>
      <c r="I422">
        <f t="shared" si="191"/>
        <v>-249012.84074074076</v>
      </c>
      <c r="J422">
        <f t="shared" si="192"/>
        <v>-359620.87000000011</v>
      </c>
      <c r="K422">
        <f t="shared" si="193"/>
        <v>-99499.845454545459</v>
      </c>
      <c r="L422">
        <f t="shared" si="194"/>
        <v>102278.57368421066</v>
      </c>
      <c r="M422">
        <f t="shared" si="195"/>
        <v>-25921.166482213419</v>
      </c>
      <c r="N422">
        <f t="shared" si="196"/>
        <v>-167863.68484848493</v>
      </c>
      <c r="O422">
        <f t="shared" si="197"/>
        <v>-136142.8298136646</v>
      </c>
      <c r="P422">
        <f t="shared" si="198"/>
        <v>-246027.42028985504</v>
      </c>
      <c r="Q422">
        <f t="shared" si="199"/>
        <v>-130493.35263157892</v>
      </c>
      <c r="R422">
        <f t="shared" si="200"/>
        <v>-241236.35999999987</v>
      </c>
      <c r="S422">
        <f t="shared" si="201"/>
        <v>-104237.93333333335</v>
      </c>
      <c r="T422">
        <f t="shared" si="202"/>
        <v>208913.8411764706</v>
      </c>
      <c r="U422">
        <f t="shared" si="203"/>
        <v>-53608.079999999842</v>
      </c>
      <c r="V422">
        <f t="shared" si="204"/>
        <v>123439.6578947368</v>
      </c>
      <c r="W422">
        <f t="shared" si="205"/>
        <v>-217162.36111111107</v>
      </c>
      <c r="X422">
        <f t="shared" si="206"/>
        <v>-182416.3833333333</v>
      </c>
      <c r="Y422">
        <f t="shared" si="207"/>
        <v>-133399.73611111101</v>
      </c>
      <c r="Z422">
        <f t="shared" si="208"/>
        <v>-196066.58888888883</v>
      </c>
      <c r="AA422">
        <f t="shared" si="209"/>
        <v>-152634.11666666658</v>
      </c>
      <c r="AB422">
        <f t="shared" si="210"/>
        <v>-48711.188076923136</v>
      </c>
      <c r="AC422">
        <f t="shared" si="211"/>
        <v>-27963.980912280618</v>
      </c>
      <c r="AD422">
        <f t="shared" si="212"/>
        <v>-76818.127538907458</v>
      </c>
      <c r="AE422">
        <f t="shared" si="213"/>
        <v>-148234.46363636362</v>
      </c>
      <c r="AF422">
        <f t="shared" si="214"/>
        <v>-36391.118254079309</v>
      </c>
      <c r="AG422">
        <f t="shared" si="215"/>
        <v>-22527.611965811928</v>
      </c>
      <c r="AH422">
        <f t="shared" si="216"/>
        <v>126574.6333333333</v>
      </c>
      <c r="AI422">
        <f t="shared" si="217"/>
        <v>-294844.44000000006</v>
      </c>
      <c r="AJ422">
        <f t="shared" si="218"/>
        <v>40206.06</v>
      </c>
      <c r="AK422">
        <f t="shared" si="219"/>
        <v>180927.27000000002</v>
      </c>
      <c r="AL422">
        <f t="shared" si="220"/>
        <v>245703.7</v>
      </c>
    </row>
    <row r="423" spans="2:38">
      <c r="B423" t="s">
        <v>168</v>
      </c>
      <c r="D423">
        <f t="shared" si="186"/>
        <v>0</v>
      </c>
      <c r="E423">
        <f t="shared" si="187"/>
        <v>379407.61111111118</v>
      </c>
      <c r="F423">
        <f t="shared" si="188"/>
        <v>-157600.08461538458</v>
      </c>
      <c r="G423" t="str">
        <f t="shared" si="189"/>
        <v/>
      </c>
      <c r="H423">
        <f t="shared" si="190"/>
        <v>-574.86001683498034</v>
      </c>
      <c r="I423">
        <f t="shared" si="191"/>
        <v>288982.13046296302</v>
      </c>
      <c r="J423">
        <f t="shared" si="192"/>
        <v>322496.46944444446</v>
      </c>
      <c r="K423">
        <f t="shared" si="193"/>
        <v>61288.9217948718</v>
      </c>
      <c r="L423">
        <f t="shared" si="194"/>
        <v>478637.29401709407</v>
      </c>
      <c r="M423">
        <f t="shared" si="195"/>
        <v>-161164.84843406588</v>
      </c>
      <c r="N423">
        <f t="shared" si="196"/>
        <v>-67028.677962962945</v>
      </c>
      <c r="O423">
        <f t="shared" si="197"/>
        <v>-186104.3133333333</v>
      </c>
      <c r="P423">
        <f t="shared" si="198"/>
        <v>-32249.646944444452</v>
      </c>
      <c r="Q423">
        <f t="shared" si="199"/>
        <v>170733.42500000005</v>
      </c>
      <c r="R423" t="str">
        <f t="shared" si="200"/>
        <v/>
      </c>
      <c r="S423">
        <f t="shared" si="201"/>
        <v>-52533.361538461526</v>
      </c>
      <c r="T423">
        <f t="shared" si="202"/>
        <v>234542.88686868688</v>
      </c>
      <c r="U423">
        <f t="shared" si="203"/>
        <v>56911.141666666605</v>
      </c>
      <c r="V423">
        <f t="shared" si="204"/>
        <v>128998.58777777779</v>
      </c>
      <c r="W423">
        <f t="shared" si="205"/>
        <v>-141415.56414141419</v>
      </c>
      <c r="X423">
        <f t="shared" si="206"/>
        <v>27593.280808080744</v>
      </c>
      <c r="Y423">
        <f t="shared" si="207"/>
        <v>7694.280225330207</v>
      </c>
      <c r="Z423">
        <f t="shared" si="208"/>
        <v>136586.74</v>
      </c>
      <c r="AA423">
        <f t="shared" si="209"/>
        <v>-61872.625811965787</v>
      </c>
      <c r="AB423">
        <f t="shared" si="210"/>
        <v>160194.32469135805</v>
      </c>
      <c r="AC423">
        <f t="shared" si="211"/>
        <v>42217.719636363559</v>
      </c>
      <c r="AD423">
        <f t="shared" si="212"/>
        <v>-81553.474388327857</v>
      </c>
      <c r="AE423">
        <f t="shared" si="213"/>
        <v>154150.92451437455</v>
      </c>
      <c r="AF423">
        <f t="shared" si="214"/>
        <v>34134.524499643856</v>
      </c>
      <c r="AG423">
        <f t="shared" si="215"/>
        <v>32687.42495726503</v>
      </c>
      <c r="AH423">
        <f t="shared" si="216"/>
        <v>298007.43272727274</v>
      </c>
      <c r="AI423">
        <f t="shared" si="217"/>
        <v>-273173.48000000004</v>
      </c>
      <c r="AJ423">
        <f t="shared" si="218"/>
        <v>249533.46730769231</v>
      </c>
      <c r="AK423">
        <f t="shared" si="219"/>
        <v>28455.570833333302</v>
      </c>
      <c r="AL423">
        <f t="shared" si="220"/>
        <v>-105066.72307692317</v>
      </c>
    </row>
    <row r="424" spans="2:38">
      <c r="B424" t="s">
        <v>169</v>
      </c>
      <c r="D424">
        <f t="shared" si="186"/>
        <v>135142.09090909106</v>
      </c>
      <c r="E424">
        <f t="shared" si="187"/>
        <v>1189250.3999999999</v>
      </c>
      <c r="F424">
        <f t="shared" si="188"/>
        <v>135142.09090909106</v>
      </c>
      <c r="G424">
        <f t="shared" si="189"/>
        <v>945994.63636363647</v>
      </c>
      <c r="H424">
        <f t="shared" si="190"/>
        <v>141577.42857142829</v>
      </c>
      <c r="I424">
        <f t="shared" si="191"/>
        <v>9653.0064935064875</v>
      </c>
      <c r="J424">
        <f t="shared" si="192"/>
        <v>1040594.1</v>
      </c>
      <c r="K424">
        <f t="shared" si="193"/>
        <v>-22523.681818181649</v>
      </c>
      <c r="L424">
        <f t="shared" si="194"/>
        <v>594625.20000000007</v>
      </c>
      <c r="M424">
        <f t="shared" si="195"/>
        <v>721723.11883116863</v>
      </c>
      <c r="N424">
        <f t="shared" si="196"/>
        <v>50822.66666666657</v>
      </c>
      <c r="O424">
        <f t="shared" si="197"/>
        <v>477002.11196581187</v>
      </c>
      <c r="P424">
        <f t="shared" si="198"/>
        <v>208584.69444444438</v>
      </c>
      <c r="Q424">
        <f t="shared" si="199"/>
        <v>146403.93181818142</v>
      </c>
      <c r="R424">
        <f t="shared" si="200"/>
        <v>945994.63636363647</v>
      </c>
      <c r="S424">
        <f t="shared" si="201"/>
        <v>0</v>
      </c>
      <c r="T424">
        <f t="shared" si="202"/>
        <v>270284.18181818177</v>
      </c>
      <c r="U424">
        <f t="shared" si="203"/>
        <v>675710.45454545435</v>
      </c>
      <c r="V424">
        <f t="shared" si="204"/>
        <v>756795.70909090899</v>
      </c>
      <c r="W424">
        <f t="shared" si="205"/>
        <v>114048.48412698403</v>
      </c>
      <c r="X424">
        <f t="shared" si="206"/>
        <v>123880.25</v>
      </c>
      <c r="Y424">
        <f t="shared" si="207"/>
        <v>257592.26587301586</v>
      </c>
      <c r="Z424">
        <f t="shared" si="208"/>
        <v>-346078.15873015893</v>
      </c>
      <c r="AA424">
        <f t="shared" si="209"/>
        <v>-75078.939393939334</v>
      </c>
      <c r="AB424">
        <f t="shared" si="210"/>
        <v>423659.7294372294</v>
      </c>
      <c r="AC424">
        <f t="shared" si="211"/>
        <v>-164873.35090909107</v>
      </c>
      <c r="AD424">
        <f t="shared" si="212"/>
        <v>-90487.997907647747</v>
      </c>
      <c r="AE424">
        <f t="shared" si="213"/>
        <v>87784.606060606078</v>
      </c>
      <c r="AF424">
        <f t="shared" si="214"/>
        <v>180502.28345959593</v>
      </c>
      <c r="AG424">
        <f t="shared" si="215"/>
        <v>158619.1560846559</v>
      </c>
      <c r="AH424">
        <f t="shared" si="216"/>
        <v>619401.24999999977</v>
      </c>
      <c r="AI424">
        <f t="shared" si="217"/>
        <v>135142.09090909091</v>
      </c>
      <c r="AJ424">
        <f t="shared" si="218"/>
        <v>416688.11363636365</v>
      </c>
      <c r="AK424">
        <f t="shared" si="219"/>
        <v>619401.25</v>
      </c>
      <c r="AL424">
        <f t="shared" si="220"/>
        <v>822114.38636363624</v>
      </c>
    </row>
    <row r="425" spans="2:38">
      <c r="B425" t="s">
        <v>170</v>
      </c>
      <c r="D425" t="str">
        <f t="shared" si="186"/>
        <v/>
      </c>
      <c r="E425">
        <f t="shared" si="187"/>
        <v>1514.416666666657</v>
      </c>
      <c r="F425">
        <f t="shared" si="188"/>
        <v>15447.050000000003</v>
      </c>
      <c r="G425" t="str">
        <f t="shared" si="189"/>
        <v/>
      </c>
      <c r="H425">
        <f t="shared" si="190"/>
        <v>4290.8472222222117</v>
      </c>
      <c r="I425">
        <f t="shared" si="191"/>
        <v>-7774.0055555555482</v>
      </c>
      <c r="J425">
        <f t="shared" si="192"/>
        <v>-12115.33333333333</v>
      </c>
      <c r="K425" t="str">
        <f t="shared" si="193"/>
        <v/>
      </c>
      <c r="L425" s="212"/>
      <c r="M425">
        <f t="shared" si="195"/>
        <v>23955.741794871799</v>
      </c>
      <c r="N425">
        <f t="shared" si="196"/>
        <v>-3897.7107744107707</v>
      </c>
      <c r="O425">
        <f t="shared" si="197"/>
        <v>-381200.42121212115</v>
      </c>
      <c r="P425">
        <f t="shared" si="198"/>
        <v>-2270.0952861952792</v>
      </c>
      <c r="Q425" t="str">
        <f t="shared" si="199"/>
        <v/>
      </c>
      <c r="R425" t="str">
        <f t="shared" si="200"/>
        <v/>
      </c>
      <c r="S425" t="str">
        <f t="shared" si="201"/>
        <v/>
      </c>
      <c r="T425" t="str">
        <f t="shared" si="202"/>
        <v/>
      </c>
      <c r="U425" t="str">
        <f t="shared" si="203"/>
        <v/>
      </c>
      <c r="V425">
        <f t="shared" si="204"/>
        <v>21528.015384615384</v>
      </c>
      <c r="W425">
        <f t="shared" si="205"/>
        <v>1242.1276094276182</v>
      </c>
      <c r="X425">
        <f t="shared" si="206"/>
        <v>14134.555555555562</v>
      </c>
      <c r="Y425">
        <f t="shared" si="207"/>
        <v>1798.9434343434295</v>
      </c>
      <c r="Z425">
        <f t="shared" si="208"/>
        <v>12506.940067340074</v>
      </c>
      <c r="AA425">
        <f t="shared" si="209"/>
        <v>1370.6235690235699</v>
      </c>
      <c r="AB425">
        <f t="shared" si="210"/>
        <v>-3304.1818181818162</v>
      </c>
      <c r="AC425">
        <f t="shared" si="211"/>
        <v>19263.380000000005</v>
      </c>
      <c r="AD425">
        <f t="shared" si="212"/>
        <v>15144.166666666664</v>
      </c>
      <c r="AE425">
        <f t="shared" si="213"/>
        <v>1376.742424242424</v>
      </c>
      <c r="AF425">
        <f t="shared" si="214"/>
        <v>4026.2067340067297</v>
      </c>
      <c r="AG425">
        <f t="shared" si="215"/>
        <v>-2227.2632996633038</v>
      </c>
      <c r="AH425">
        <f t="shared" si="216"/>
        <v>18778.76666666667</v>
      </c>
      <c r="AI425">
        <f t="shared" si="217"/>
        <v>4543.2500000000073</v>
      </c>
      <c r="AJ425">
        <f t="shared" si="218"/>
        <v>11742.553846153849</v>
      </c>
      <c r="AK425">
        <f t="shared" si="219"/>
        <v>36951.766666666663</v>
      </c>
      <c r="AL425">
        <f t="shared" si="220"/>
        <v>23624.899999999998</v>
      </c>
    </row>
    <row r="426" spans="2:38">
      <c r="B426" t="s">
        <v>171</v>
      </c>
      <c r="D426">
        <f t="shared" si="186"/>
        <v>70123.358333333512</v>
      </c>
      <c r="E426">
        <f t="shared" si="187"/>
        <v>280493.43333333347</v>
      </c>
      <c r="F426">
        <f t="shared" si="188"/>
        <v>336592.12000000005</v>
      </c>
      <c r="G426">
        <f t="shared" si="189"/>
        <v>794731.39444444445</v>
      </c>
      <c r="H426">
        <f t="shared" si="190"/>
        <v>-38957.421296296292</v>
      </c>
      <c r="I426">
        <f t="shared" si="191"/>
        <v>122066.58672839502</v>
      </c>
      <c r="J426">
        <f t="shared" si="192"/>
        <v>382491.04545454553</v>
      </c>
      <c r="K426">
        <f t="shared" si="193"/>
        <v>252444.09000000008</v>
      </c>
      <c r="L426">
        <f t="shared" si="194"/>
        <v>373991.24444444448</v>
      </c>
      <c r="M426">
        <f t="shared" si="195"/>
        <v>329549.42773448781</v>
      </c>
      <c r="N426">
        <f t="shared" si="196"/>
        <v>140246.71666666662</v>
      </c>
      <c r="O426">
        <f t="shared" si="197"/>
        <v>129057.25925925915</v>
      </c>
      <c r="P426">
        <f t="shared" si="198"/>
        <v>199981.42932098766</v>
      </c>
      <c r="Q426">
        <f t="shared" si="199"/>
        <v>152996.41818181821</v>
      </c>
      <c r="R426">
        <f t="shared" si="200"/>
        <v>504888.18000000005</v>
      </c>
      <c r="S426">
        <f t="shared" si="201"/>
        <v>140246.71666666656</v>
      </c>
      <c r="T426">
        <f t="shared" si="202"/>
        <v>412490.34313725488</v>
      </c>
      <c r="U426">
        <f t="shared" si="203"/>
        <v>673184.24</v>
      </c>
      <c r="V426">
        <f t="shared" si="204"/>
        <v>648984.80653594772</v>
      </c>
      <c r="W426">
        <f t="shared" si="205"/>
        <v>135052.39382716041</v>
      </c>
      <c r="X426">
        <f t="shared" si="206"/>
        <v>5194.3228395062033</v>
      </c>
      <c r="Y426">
        <f t="shared" si="207"/>
        <v>123288.78033769061</v>
      </c>
      <c r="Z426">
        <f t="shared" si="208"/>
        <v>199981.42932098761</v>
      </c>
      <c r="AA426">
        <f t="shared" si="209"/>
        <v>33763.098456790089</v>
      </c>
      <c r="AB426">
        <f t="shared" si="210"/>
        <v>98692.133950617223</v>
      </c>
      <c r="AC426">
        <f t="shared" si="211"/>
        <v>131236.92759595974</v>
      </c>
      <c r="AD426">
        <f t="shared" si="212"/>
        <v>228611.31461873645</v>
      </c>
      <c r="AE426">
        <f t="shared" si="213"/>
        <v>-44151.744135802554</v>
      </c>
      <c r="AF426">
        <f t="shared" si="214"/>
        <v>99990.714660493832</v>
      </c>
      <c r="AG426">
        <f t="shared" si="215"/>
        <v>119469.42530864209</v>
      </c>
      <c r="AH426">
        <f t="shared" si="216"/>
        <v>168296.06000000006</v>
      </c>
      <c r="AI426">
        <f t="shared" si="217"/>
        <v>254994.03030303022</v>
      </c>
      <c r="AJ426">
        <f t="shared" si="218"/>
        <v>509838.06411764701</v>
      </c>
      <c r="AK426">
        <f t="shared" si="219"/>
        <v>627771.01746031747</v>
      </c>
      <c r="AL426">
        <f t="shared" si="220"/>
        <v>186995.62222222227</v>
      </c>
    </row>
    <row r="427" spans="2:38">
      <c r="B427" t="s">
        <v>172</v>
      </c>
      <c r="D427">
        <f t="shared" si="186"/>
        <v>-15882.781818181829</v>
      </c>
      <c r="E427">
        <f t="shared" si="187"/>
        <v>5956.0431818181823</v>
      </c>
      <c r="F427">
        <f t="shared" si="188"/>
        <v>136988.99318181816</v>
      </c>
      <c r="G427">
        <f t="shared" si="189"/>
        <v>117929.65500000001</v>
      </c>
      <c r="H427">
        <f t="shared" si="190"/>
        <v>392.16745230078232</v>
      </c>
      <c r="I427">
        <f t="shared" si="191"/>
        <v>30177.285454545447</v>
      </c>
      <c r="J427">
        <f t="shared" si="192"/>
        <v>66001.782222222231</v>
      </c>
      <c r="K427">
        <f t="shared" si="193"/>
        <v>97061.444444444438</v>
      </c>
      <c r="L427">
        <f t="shared" si="194"/>
        <v>21838.825000000012</v>
      </c>
      <c r="M427">
        <f t="shared" si="195"/>
        <v>7623.7352727272664</v>
      </c>
      <c r="N427">
        <f t="shared" si="196"/>
        <v>25412.450909090927</v>
      </c>
      <c r="O427">
        <f t="shared" si="197"/>
        <v>-568959.98808080796</v>
      </c>
      <c r="P427">
        <f t="shared" si="198"/>
        <v>661.78257575759199</v>
      </c>
      <c r="Q427">
        <f t="shared" si="199"/>
        <v>-14559.216666666704</v>
      </c>
      <c r="R427">
        <f t="shared" si="200"/>
        <v>72102.787301587305</v>
      </c>
      <c r="S427">
        <f t="shared" si="201"/>
        <v>0</v>
      </c>
      <c r="T427">
        <f t="shared" si="202"/>
        <v>42707.035555555558</v>
      </c>
      <c r="U427">
        <f t="shared" si="203"/>
        <v>22941.79595959594</v>
      </c>
      <c r="V427">
        <f t="shared" si="204"/>
        <v>137827.25111111111</v>
      </c>
      <c r="W427">
        <f t="shared" si="205"/>
        <v>9412.0188552188629</v>
      </c>
      <c r="X427">
        <f t="shared" si="206"/>
        <v>-10588.52121212121</v>
      </c>
      <c r="Y427">
        <f t="shared" si="207"/>
        <v>-10588.521212121239</v>
      </c>
      <c r="Z427">
        <f t="shared" si="208"/>
        <v>-20294.66565656563</v>
      </c>
      <c r="AA427">
        <f t="shared" si="209"/>
        <v>11470.89797979797</v>
      </c>
      <c r="AB427">
        <f t="shared" si="210"/>
        <v>35427.427222222221</v>
      </c>
      <c r="AC427">
        <f t="shared" si="211"/>
        <v>10120.86152525252</v>
      </c>
      <c r="AD427">
        <f t="shared" si="212"/>
        <v>-41840.065366362003</v>
      </c>
      <c r="AE427">
        <f t="shared" si="213"/>
        <v>-34706.819528619555</v>
      </c>
      <c r="AF427">
        <f t="shared" si="214"/>
        <v>7617.8527609427401</v>
      </c>
      <c r="AG427">
        <f t="shared" si="215"/>
        <v>-16774.962772166095</v>
      </c>
      <c r="AH427">
        <f t="shared" si="216"/>
        <v>15882.7818181818</v>
      </c>
      <c r="AI427">
        <f t="shared" si="217"/>
        <v>108910.50389610391</v>
      </c>
      <c r="AJ427">
        <f t="shared" si="218"/>
        <v>68069.064935064918</v>
      </c>
      <c r="AK427">
        <f t="shared" si="219"/>
        <v>121106.21136363635</v>
      </c>
      <c r="AL427">
        <f t="shared" si="220"/>
        <v>-4764.8345454545633</v>
      </c>
    </row>
    <row r="428" spans="2:38">
      <c r="B428" t="s">
        <v>173</v>
      </c>
      <c r="D428">
        <f t="shared" si="186"/>
        <v>0</v>
      </c>
      <c r="E428">
        <f t="shared" si="187"/>
        <v>37607.291666666686</v>
      </c>
      <c r="F428">
        <f t="shared" si="188"/>
        <v>41026.136363636353</v>
      </c>
      <c r="G428">
        <f t="shared" si="189"/>
        <v>188036.45833333331</v>
      </c>
      <c r="H428">
        <f t="shared" si="190"/>
        <v>25898.061660561623</v>
      </c>
      <c r="I428">
        <f t="shared" si="191"/>
        <v>-64469.642857142899</v>
      </c>
      <c r="J428">
        <f t="shared" si="192"/>
        <v>66535.977564102504</v>
      </c>
      <c r="K428">
        <f t="shared" si="193"/>
        <v>104143.26923076919</v>
      </c>
      <c r="L428">
        <f t="shared" si="194"/>
        <v>138857.69230769231</v>
      </c>
      <c r="M428">
        <f t="shared" si="195"/>
        <v>141021.70829170832</v>
      </c>
      <c r="N428">
        <f t="shared" si="196"/>
        <v>15428.63247863244</v>
      </c>
      <c r="O428">
        <f t="shared" si="197"/>
        <v>-176796.58437118435</v>
      </c>
      <c r="P428">
        <f t="shared" si="198"/>
        <v>23418.460012210009</v>
      </c>
      <c r="Q428">
        <f t="shared" si="199"/>
        <v>112821.875</v>
      </c>
      <c r="R428">
        <f t="shared" si="200"/>
        <v>69428.846153846127</v>
      </c>
      <c r="S428">
        <f t="shared" si="201"/>
        <v>104143.26923076919</v>
      </c>
      <c r="T428">
        <f t="shared" si="202"/>
        <v>96704.464285714319</v>
      </c>
      <c r="U428">
        <f t="shared" si="203"/>
        <v>173572.11538461538</v>
      </c>
      <c r="V428">
        <f t="shared" si="204"/>
        <v>126008.84740259743</v>
      </c>
      <c r="W428">
        <f t="shared" si="205"/>
        <v>14326.587301587337</v>
      </c>
      <c r="X428">
        <f t="shared" si="206"/>
        <v>0</v>
      </c>
      <c r="Y428">
        <f t="shared" si="207"/>
        <v>32234.821428571478</v>
      </c>
      <c r="Z428">
        <f t="shared" si="208"/>
        <v>61539.204545454573</v>
      </c>
      <c r="AA428">
        <f t="shared" si="209"/>
        <v>-28653.174603174586</v>
      </c>
      <c r="AB428">
        <f t="shared" si="210"/>
        <v>7163.2936507936683</v>
      </c>
      <c r="AC428">
        <f t="shared" si="211"/>
        <v>28846.032509157551</v>
      </c>
      <c r="AD428">
        <f t="shared" si="212"/>
        <v>-48747.131664631655</v>
      </c>
      <c r="AE428">
        <f t="shared" si="213"/>
        <v>-28653.174603174586</v>
      </c>
      <c r="AF428">
        <f t="shared" si="214"/>
        <v>51933.878968253965</v>
      </c>
      <c r="AG428">
        <f t="shared" si="215"/>
        <v>35816.468253968342</v>
      </c>
      <c r="AH428">
        <f t="shared" si="216"/>
        <v>300858.33333333337</v>
      </c>
      <c r="AI428">
        <f t="shared" si="217"/>
        <v>123566.8154761905</v>
      </c>
      <c r="AJ428">
        <f t="shared" si="218"/>
        <v>205130.68181818182</v>
      </c>
      <c r="AK428">
        <f t="shared" si="219"/>
        <v>195663.11188811189</v>
      </c>
      <c r="AL428">
        <f t="shared" si="220"/>
        <v>-26862.351190476213</v>
      </c>
    </row>
    <row r="429" spans="2:38">
      <c r="B429" t="s">
        <v>215</v>
      </c>
      <c r="D429">
        <f t="shared" si="186"/>
        <v>-291017.7666666666</v>
      </c>
      <c r="E429">
        <f t="shared" si="187"/>
        <v>697230.06597222202</v>
      </c>
      <c r="F429">
        <f t="shared" si="188"/>
        <v>927619.13125000009</v>
      </c>
      <c r="G429">
        <f t="shared" si="189"/>
        <v>1091316.625</v>
      </c>
      <c r="H429">
        <f t="shared" si="190"/>
        <v>725166.82053376921</v>
      </c>
      <c r="I429">
        <f t="shared" si="191"/>
        <v>64670.614814815111</v>
      </c>
      <c r="J429">
        <f t="shared" si="192"/>
        <v>3092063.7708333335</v>
      </c>
      <c r="K429">
        <f t="shared" si="193"/>
        <v>498887.60000000009</v>
      </c>
      <c r="L429">
        <f t="shared" si="194"/>
        <v>506682.71875</v>
      </c>
      <c r="M429">
        <f t="shared" si="195"/>
        <v>-9432.7487394954078</v>
      </c>
      <c r="N429">
        <f t="shared" si="196"/>
        <v>801466.04188948288</v>
      </c>
      <c r="O429">
        <f t="shared" si="197"/>
        <v>2142837.0997821349</v>
      </c>
      <c r="P429">
        <f t="shared" si="198"/>
        <v>420186.08021390368</v>
      </c>
      <c r="Q429">
        <f t="shared" si="199"/>
        <v>941528.06862745108</v>
      </c>
      <c r="R429">
        <f t="shared" si="200"/>
        <v>623609.5</v>
      </c>
      <c r="S429">
        <f t="shared" si="201"/>
        <v>272829.15625</v>
      </c>
      <c r="T429">
        <f t="shared" si="202"/>
        <v>727544.41666666674</v>
      </c>
      <c r="U429">
        <f t="shared" si="203"/>
        <v>476877.85294117639</v>
      </c>
      <c r="V429">
        <f t="shared" si="204"/>
        <v>181886.10416666674</v>
      </c>
      <c r="W429">
        <f t="shared" si="205"/>
        <v>977192.01062091533</v>
      </c>
      <c r="X429">
        <f t="shared" si="206"/>
        <v>268668.36301742936</v>
      </c>
      <c r="Y429">
        <f t="shared" si="207"/>
        <v>101155.90819964302</v>
      </c>
      <c r="Z429">
        <f t="shared" si="208"/>
        <v>611042.2061546836</v>
      </c>
      <c r="AA429">
        <f t="shared" si="209"/>
        <v>606287.01388888899</v>
      </c>
      <c r="AB429">
        <f t="shared" si="210"/>
        <v>929640.08796296315</v>
      </c>
      <c r="AC429">
        <f t="shared" si="211"/>
        <v>-372331.55441176472</v>
      </c>
      <c r="AD429">
        <f t="shared" si="212"/>
        <v>153069.63903594762</v>
      </c>
      <c r="AE429">
        <f t="shared" si="213"/>
        <v>0</v>
      </c>
      <c r="AF429">
        <f t="shared" si="214"/>
        <v>1028904.726511438</v>
      </c>
      <c r="AG429">
        <f t="shared" si="215"/>
        <v>838498.90286855493</v>
      </c>
      <c r="AH429">
        <f t="shared" si="216"/>
        <v>381960.81875000009</v>
      </c>
      <c r="AI429">
        <f t="shared" si="217"/>
        <v>582035.53333333333</v>
      </c>
      <c r="AJ429">
        <f t="shared" si="218"/>
        <v>291017.76666666666</v>
      </c>
      <c r="AK429">
        <f t="shared" si="219"/>
        <v>-242514.8055555555</v>
      </c>
      <c r="AL429">
        <f t="shared" si="220"/>
        <v>1000373.5729166667</v>
      </c>
    </row>
    <row r="430" spans="2:38">
      <c r="B430" t="s">
        <v>216</v>
      </c>
      <c r="D430">
        <f t="shared" si="186"/>
        <v>1047173.6389610386</v>
      </c>
      <c r="E430">
        <f t="shared" si="187"/>
        <v>74315.54857142875</v>
      </c>
      <c r="F430">
        <f t="shared" si="188"/>
        <v>-222946.64571428578</v>
      </c>
      <c r="G430">
        <f t="shared" si="189"/>
        <v>1634942.0685714288</v>
      </c>
      <c r="H430">
        <f t="shared" si="190"/>
        <v>362050.10842490802</v>
      </c>
      <c r="I430">
        <f t="shared" si="191"/>
        <v>-266773.76410256419</v>
      </c>
      <c r="J430">
        <f t="shared" si="192"/>
        <v>-1907432.413333334</v>
      </c>
      <c r="K430">
        <f t="shared" si="193"/>
        <v>1467255.7025641017</v>
      </c>
      <c r="L430">
        <f t="shared" si="194"/>
        <v>-171497.41978021991</v>
      </c>
      <c r="M430">
        <f t="shared" si="195"/>
        <v>188889.68336197175</v>
      </c>
      <c r="N430">
        <f t="shared" si="196"/>
        <v>-425567.67130647134</v>
      </c>
      <c r="O430">
        <f t="shared" si="197"/>
        <v>2158778.4023931627</v>
      </c>
      <c r="P430">
        <f t="shared" si="198"/>
        <v>708220.82612942602</v>
      </c>
      <c r="Q430">
        <f t="shared" si="199"/>
        <v>3411759.2753246753</v>
      </c>
      <c r="R430">
        <f t="shared" si="200"/>
        <v>3294655.9866666673</v>
      </c>
      <c r="S430">
        <f t="shared" si="201"/>
        <v>1857888.7142857143</v>
      </c>
      <c r="T430">
        <f t="shared" si="202"/>
        <v>540476.71688311663</v>
      </c>
      <c r="U430">
        <f t="shared" si="203"/>
        <v>693611.78666666639</v>
      </c>
      <c r="V430">
        <f t="shared" si="204"/>
        <v>-304018.15324675315</v>
      </c>
      <c r="W430">
        <f t="shared" si="205"/>
        <v>9527.6344322343357</v>
      </c>
      <c r="X430">
        <f t="shared" si="206"/>
        <v>-222311.47008547001</v>
      </c>
      <c r="Y430">
        <f t="shared" si="207"/>
        <v>-333467.20512820501</v>
      </c>
      <c r="Z430">
        <f t="shared" si="208"/>
        <v>-233956.35661375616</v>
      </c>
      <c r="AA430">
        <f t="shared" si="209"/>
        <v>-190552.68864468858</v>
      </c>
      <c r="AB430">
        <f t="shared" si="210"/>
        <v>-578009.82222222188</v>
      </c>
      <c r="AC430">
        <f t="shared" si="211"/>
        <v>805431.56895770831</v>
      </c>
      <c r="AD430">
        <f t="shared" si="212"/>
        <v>-154798.39586203871</v>
      </c>
      <c r="AE430">
        <f t="shared" si="213"/>
        <v>244542.6170940171</v>
      </c>
      <c r="AF430">
        <f t="shared" si="214"/>
        <v>-77809.014529914595</v>
      </c>
      <c r="AG430">
        <f t="shared" si="215"/>
        <v>339889.53648623032</v>
      </c>
      <c r="AH430">
        <f t="shared" si="216"/>
        <v>1709777.3062937059</v>
      </c>
      <c r="AI430">
        <f t="shared" si="217"/>
        <v>1430574.31</v>
      </c>
      <c r="AJ430">
        <f t="shared" si="218"/>
        <v>-47291.71272727265</v>
      </c>
      <c r="AK430">
        <f t="shared" si="219"/>
        <v>867014.73333333328</v>
      </c>
      <c r="AL430">
        <f t="shared" si="220"/>
        <v>0</v>
      </c>
    </row>
    <row r="431" spans="2:38">
      <c r="B431" t="s">
        <v>183</v>
      </c>
      <c r="D431">
        <f t="shared" si="186"/>
        <v>47887.818181818177</v>
      </c>
      <c r="E431">
        <f t="shared" si="187"/>
        <v>43897.16666666665</v>
      </c>
      <c r="F431">
        <f t="shared" si="188"/>
        <v>43897.166666666672</v>
      </c>
      <c r="G431">
        <f t="shared" si="189"/>
        <v>30328.951515151537</v>
      </c>
      <c r="H431">
        <f t="shared" si="190"/>
        <v>20185.192877492867</v>
      </c>
      <c r="I431">
        <f t="shared" si="191"/>
        <v>9413.8445998445968</v>
      </c>
      <c r="J431">
        <f t="shared" si="192"/>
        <v>36468.415384615386</v>
      </c>
      <c r="K431">
        <f t="shared" si="193"/>
        <v>52308.232167832175</v>
      </c>
      <c r="L431">
        <f t="shared" si="194"/>
        <v>48685.948484848472</v>
      </c>
      <c r="M431">
        <f t="shared" si="195"/>
        <v>15366.200999001005</v>
      </c>
      <c r="N431">
        <f t="shared" si="196"/>
        <v>6271.0238095238092</v>
      </c>
      <c r="O431">
        <f t="shared" si="197"/>
        <v>-275331.3096296296</v>
      </c>
      <c r="P431">
        <f t="shared" si="198"/>
        <v>17558.866666666665</v>
      </c>
      <c r="Q431">
        <f t="shared" si="199"/>
        <v>48685.948484848472</v>
      </c>
      <c r="R431">
        <f t="shared" si="200"/>
        <v>8779.4333333333125</v>
      </c>
      <c r="S431">
        <f t="shared" si="201"/>
        <v>48286.883333333346</v>
      </c>
      <c r="T431">
        <f t="shared" si="202"/>
        <v>31925.212121212098</v>
      </c>
      <c r="U431">
        <f t="shared" si="203"/>
        <v>77259.013333333336</v>
      </c>
      <c r="V431">
        <f t="shared" si="204"/>
        <v>67042.94545454545</v>
      </c>
      <c r="W431">
        <f t="shared" si="205"/>
        <v>20485.344444444454</v>
      </c>
      <c r="X431">
        <f t="shared" si="206"/>
        <v>23216.723703703705</v>
      </c>
      <c r="Y431">
        <f t="shared" si="207"/>
        <v>12263.335449735445</v>
      </c>
      <c r="Z431">
        <f t="shared" si="208"/>
        <v>-13454.196536796517</v>
      </c>
      <c r="AA431">
        <f t="shared" si="209"/>
        <v>1254.2047619047516</v>
      </c>
      <c r="AB431">
        <f t="shared" si="210"/>
        <v>17001.442328042325</v>
      </c>
      <c r="AC431">
        <f t="shared" si="211"/>
        <v>-785.85137529138592</v>
      </c>
      <c r="AD431">
        <f t="shared" si="212"/>
        <v>930.46985754986963</v>
      </c>
      <c r="AE431">
        <f t="shared" si="213"/>
        <v>15998.078518518523</v>
      </c>
      <c r="AF431">
        <f t="shared" si="214"/>
        <v>17416.976835016838</v>
      </c>
      <c r="AG431">
        <f t="shared" si="215"/>
        <v>14502.323209876558</v>
      </c>
      <c r="AH431">
        <f t="shared" si="216"/>
        <v>52676.599999999984</v>
      </c>
      <c r="AI431">
        <f t="shared" si="217"/>
        <v>34319.603030303035</v>
      </c>
      <c r="AJ431">
        <f t="shared" si="218"/>
        <v>17558.866666666672</v>
      </c>
      <c r="AK431">
        <f t="shared" si="219"/>
        <v>5402.7282051281873</v>
      </c>
      <c r="AL431">
        <f t="shared" si="220"/>
        <v>59700.146666666646</v>
      </c>
    </row>
    <row r="432" spans="2:38">
      <c r="B432" t="s">
        <v>184</v>
      </c>
      <c r="D432">
        <f t="shared" si="186"/>
        <v>-41122.493927125499</v>
      </c>
      <c r="E432">
        <f t="shared" si="187"/>
        <v>18719.301923076913</v>
      </c>
      <c r="F432">
        <f t="shared" si="188"/>
        <v>13564.711538461539</v>
      </c>
      <c r="G432">
        <f t="shared" si="189"/>
        <v>96523.631578947345</v>
      </c>
      <c r="H432">
        <f t="shared" si="190"/>
        <v>52761.75199362039</v>
      </c>
      <c r="I432">
        <f t="shared" si="191"/>
        <v>-23232.259920634926</v>
      </c>
      <c r="J432">
        <f t="shared" si="192"/>
        <v>5038.3214285714348</v>
      </c>
      <c r="K432">
        <f t="shared" si="193"/>
        <v>38291.242857142861</v>
      </c>
      <c r="L432">
        <f t="shared" si="194"/>
        <v>-29454.802197802201</v>
      </c>
      <c r="M432">
        <f t="shared" si="195"/>
        <v>105278.18858754027</v>
      </c>
      <c r="N432">
        <f t="shared" si="196"/>
        <v>-6717.7619047619082</v>
      </c>
      <c r="O432">
        <f t="shared" si="197"/>
        <v>-290456.3002645502</v>
      </c>
      <c r="P432">
        <f t="shared" si="198"/>
        <v>-17914.031746031746</v>
      </c>
      <c r="Q432">
        <f t="shared" si="199"/>
        <v>148126.64999999997</v>
      </c>
      <c r="R432">
        <f t="shared" si="200"/>
        <v>73249.442307692298</v>
      </c>
      <c r="S432">
        <f t="shared" si="201"/>
        <v>10580.474999999977</v>
      </c>
      <c r="T432">
        <f t="shared" si="202"/>
        <v>88170.624999999971</v>
      </c>
      <c r="U432">
        <f t="shared" si="203"/>
        <v>156779.50809716596</v>
      </c>
      <c r="V432">
        <f t="shared" si="204"/>
        <v>134019.35</v>
      </c>
      <c r="W432">
        <f t="shared" si="205"/>
        <v>62139.297619047618</v>
      </c>
      <c r="X432">
        <f t="shared" si="206"/>
        <v>56261.25595238094</v>
      </c>
      <c r="Y432">
        <f t="shared" si="207"/>
        <v>27473.923687423689</v>
      </c>
      <c r="Z432">
        <f t="shared" si="208"/>
        <v>7633.820346320339</v>
      </c>
      <c r="AA432">
        <f t="shared" si="209"/>
        <v>-24631.793650793668</v>
      </c>
      <c r="AB432">
        <f t="shared" si="210"/>
        <v>-3875.6318681318517</v>
      </c>
      <c r="AC432">
        <f t="shared" si="211"/>
        <v>157275.18101503752</v>
      </c>
      <c r="AD432">
        <f t="shared" si="212"/>
        <v>-21743.15603174601</v>
      </c>
      <c r="AE432">
        <f t="shared" si="213"/>
        <v>-6437.8551587301554</v>
      </c>
      <c r="AF432">
        <f t="shared" si="214"/>
        <v>-10894.831807081806</v>
      </c>
      <c r="AG432">
        <f t="shared" si="215"/>
        <v>21145.878098290588</v>
      </c>
      <c r="AH432">
        <f t="shared" si="216"/>
        <v>30229.928571428565</v>
      </c>
      <c r="AI432">
        <f t="shared" si="217"/>
        <v>64994.346428571422</v>
      </c>
      <c r="AJ432">
        <f t="shared" si="218"/>
        <v>70536.499999999985</v>
      </c>
      <c r="AK432">
        <f t="shared" si="219"/>
        <v>71621.676923076913</v>
      </c>
      <c r="AL432">
        <f t="shared" si="220"/>
        <v>40306.57142857142</v>
      </c>
    </row>
    <row r="433" spans="2:38">
      <c r="B433" t="s">
        <v>185</v>
      </c>
      <c r="D433">
        <f t="shared" si="186"/>
        <v>-148801.67857142864</v>
      </c>
      <c r="E433">
        <f t="shared" si="187"/>
        <v>-42732.789743589645</v>
      </c>
      <c r="F433">
        <f t="shared" si="188"/>
        <v>97397.462337662291</v>
      </c>
      <c r="G433">
        <f t="shared" si="189"/>
        <v>217937.22769230767</v>
      </c>
      <c r="H433">
        <f t="shared" si="190"/>
        <v>15431.285185185145</v>
      </c>
      <c r="I433">
        <f t="shared" si="191"/>
        <v>-103610.05767195765</v>
      </c>
      <c r="J433">
        <f t="shared" si="192"/>
        <v>-21366.394871794822</v>
      </c>
      <c r="K433">
        <f t="shared" si="193"/>
        <v>502110.27948717959</v>
      </c>
      <c r="L433">
        <f t="shared" si="194"/>
        <v>194434.1933333333</v>
      </c>
      <c r="M433">
        <f t="shared" si="195"/>
        <v>23014.659619047772</v>
      </c>
      <c r="N433">
        <f t="shared" si="196"/>
        <v>-124993.40999999997</v>
      </c>
      <c r="O433">
        <f t="shared" si="197"/>
        <v>28152.473359788361</v>
      </c>
      <c r="P433">
        <f t="shared" si="198"/>
        <v>79140.448306878272</v>
      </c>
      <c r="Q433">
        <f t="shared" si="199"/>
        <v>357124.02857142867</v>
      </c>
      <c r="R433">
        <f t="shared" si="200"/>
        <v>293545.12954545463</v>
      </c>
      <c r="S433">
        <f t="shared" si="201"/>
        <v>35712.402857142966</v>
      </c>
      <c r="T433">
        <f t="shared" si="202"/>
        <v>27054.850649350614</v>
      </c>
      <c r="U433">
        <f t="shared" si="203"/>
        <v>562139.67460317456</v>
      </c>
      <c r="V433">
        <f t="shared" si="204"/>
        <v>257922.90952380968</v>
      </c>
      <c r="W433">
        <f t="shared" si="205"/>
        <v>126095.64465608471</v>
      </c>
      <c r="X433">
        <f t="shared" si="206"/>
        <v>52466.369629629597</v>
      </c>
      <c r="Y433">
        <f t="shared" si="207"/>
        <v>76935.978994708974</v>
      </c>
      <c r="Z433">
        <f t="shared" si="208"/>
        <v>-131606.81793650787</v>
      </c>
      <c r="AA433">
        <f t="shared" si="209"/>
        <v>-114191.51037037035</v>
      </c>
      <c r="AB433">
        <f t="shared" si="210"/>
        <v>98760.225185185205</v>
      </c>
      <c r="AC433">
        <f t="shared" si="211"/>
        <v>32826.552121211891</v>
      </c>
      <c r="AD433">
        <f t="shared" si="212"/>
        <v>89287.790125356056</v>
      </c>
      <c r="AE433">
        <f t="shared" si="213"/>
        <v>-21128.990484330541</v>
      </c>
      <c r="AF433">
        <f t="shared" si="214"/>
        <v>139377.57226190474</v>
      </c>
      <c r="AG433">
        <f t="shared" si="215"/>
        <v>99274.601358024636</v>
      </c>
      <c r="AH433">
        <f t="shared" si="216"/>
        <v>124993.40999999992</v>
      </c>
      <c r="AI433">
        <f t="shared" si="217"/>
        <v>115378.53230769234</v>
      </c>
      <c r="AJ433">
        <f t="shared" si="218"/>
        <v>292192.38701298699</v>
      </c>
      <c r="AK433">
        <f t="shared" si="219"/>
        <v>80803.820606060559</v>
      </c>
      <c r="AL433">
        <f t="shared" si="220"/>
        <v>291651.29000000004</v>
      </c>
    </row>
    <row r="434" spans="2:38">
      <c r="B434" t="s">
        <v>186</v>
      </c>
      <c r="D434">
        <f t="shared" si="186"/>
        <v>515535.94696969655</v>
      </c>
      <c r="E434">
        <f t="shared" si="187"/>
        <v>0</v>
      </c>
      <c r="F434">
        <f t="shared" si="188"/>
        <v>1505364.9651515149</v>
      </c>
      <c r="G434">
        <f t="shared" si="189"/>
        <v>1010450.4560606058</v>
      </c>
      <c r="H434">
        <f t="shared" si="190"/>
        <v>-655303.4703703702</v>
      </c>
      <c r="I434">
        <f t="shared" si="191"/>
        <v>-436868.98024691362</v>
      </c>
      <c r="J434">
        <f t="shared" si="192"/>
        <v>45367.163333333563</v>
      </c>
      <c r="K434">
        <f t="shared" si="193"/>
        <v>-529283.57222222234</v>
      </c>
      <c r="L434">
        <f t="shared" si="194"/>
        <v>151223.87777777808</v>
      </c>
      <c r="M434">
        <f t="shared" si="195"/>
        <v>188266.92955710995</v>
      </c>
      <c r="N434">
        <f t="shared" si="196"/>
        <v>-75611.938888888806</v>
      </c>
      <c r="O434">
        <f t="shared" si="197"/>
        <v>949187.68240740744</v>
      </c>
      <c r="P434">
        <f t="shared" si="198"/>
        <v>-584274.07323232293</v>
      </c>
      <c r="Q434">
        <f t="shared" si="199"/>
        <v>680507.45</v>
      </c>
      <c r="R434">
        <f t="shared" si="200"/>
        <v>841354.66545454552</v>
      </c>
      <c r="S434">
        <f t="shared" si="201"/>
        <v>408304.47</v>
      </c>
      <c r="T434">
        <f t="shared" si="202"/>
        <v>-952710.42999999993</v>
      </c>
      <c r="U434">
        <f t="shared" si="203"/>
        <v>0</v>
      </c>
      <c r="V434">
        <f t="shared" si="204"/>
        <v>-216525.09772727289</v>
      </c>
      <c r="W434">
        <f t="shared" si="205"/>
        <v>13747.625252525322</v>
      </c>
      <c r="X434">
        <f t="shared" si="206"/>
        <v>-176427.85740740737</v>
      </c>
      <c r="Y434">
        <f t="shared" si="207"/>
        <v>-168026.53086419753</v>
      </c>
      <c r="Z434">
        <f t="shared" si="208"/>
        <v>85693.530740740476</v>
      </c>
      <c r="AA434">
        <f t="shared" si="209"/>
        <v>319250.40864197514</v>
      </c>
      <c r="AB434">
        <f t="shared" si="210"/>
        <v>445270.30679012358</v>
      </c>
      <c r="AC434">
        <f t="shared" si="211"/>
        <v>386033.31709090923</v>
      </c>
      <c r="AD434">
        <f t="shared" si="212"/>
        <v>238997.17746697739</v>
      </c>
      <c r="AE434">
        <f t="shared" si="213"/>
        <v>-376473.42999223014</v>
      </c>
      <c r="AF434">
        <f t="shared" si="214"/>
        <v>91650.835016835015</v>
      </c>
      <c r="AG434">
        <f t="shared" si="215"/>
        <v>185886.69358542678</v>
      </c>
      <c r="AH434">
        <f t="shared" si="216"/>
        <v>226835.81666666688</v>
      </c>
      <c r="AI434">
        <f t="shared" si="217"/>
        <v>907343.26666666649</v>
      </c>
      <c r="AJ434">
        <f t="shared" si="218"/>
        <v>1247596.9916666667</v>
      </c>
      <c r="AK434">
        <f t="shared" si="219"/>
        <v>907343.26666666707</v>
      </c>
      <c r="AL434">
        <f t="shared" si="220"/>
        <v>-317570.14333333331</v>
      </c>
    </row>
    <row r="435" spans="2:38">
      <c r="B435" t="s">
        <v>187</v>
      </c>
      <c r="D435">
        <f t="shared" si="186"/>
        <v>68960.503529411799</v>
      </c>
      <c r="E435">
        <f t="shared" si="187"/>
        <v>107087.70500000002</v>
      </c>
      <c r="F435">
        <f t="shared" si="188"/>
        <v>129079.91686274513</v>
      </c>
      <c r="G435">
        <f t="shared" si="189"/>
        <v>20839.712605042016</v>
      </c>
      <c r="H435">
        <f t="shared" si="190"/>
        <v>104970.40423280424</v>
      </c>
      <c r="I435">
        <f t="shared" si="191"/>
        <v>25646.178306878282</v>
      </c>
      <c r="J435">
        <f t="shared" si="192"/>
        <v>49858.648076923077</v>
      </c>
      <c r="K435">
        <f t="shared" si="193"/>
        <v>159139.62352941179</v>
      </c>
      <c r="L435">
        <f t="shared" si="194"/>
        <v>142817.61085972848</v>
      </c>
      <c r="M435" t="str">
        <f t="shared" si="195"/>
        <v/>
      </c>
      <c r="N435">
        <f t="shared" si="196"/>
        <v>-68623.700093370717</v>
      </c>
      <c r="O435">
        <f t="shared" si="197"/>
        <v>-29794.404248366001</v>
      </c>
      <c r="P435">
        <f t="shared" si="198"/>
        <v>37890.386554621859</v>
      </c>
      <c r="Q435">
        <f t="shared" si="199"/>
        <v>148088.26078431372</v>
      </c>
      <c r="R435">
        <f t="shared" si="200"/>
        <v>72938.994117647046</v>
      </c>
      <c r="S435">
        <f t="shared" si="201"/>
        <v>18362.26425339366</v>
      </c>
      <c r="T435">
        <f t="shared" si="202"/>
        <v>28180.975000000002</v>
      </c>
      <c r="U435">
        <f t="shared" si="203"/>
        <v>-125382.73368983954</v>
      </c>
      <c r="V435">
        <f t="shared" si="204"/>
        <v>132616.35294117648</v>
      </c>
      <c r="W435">
        <f t="shared" si="205"/>
        <v>-59726.475991285392</v>
      </c>
      <c r="X435">
        <f t="shared" si="206"/>
        <v>-44836.957422969179</v>
      </c>
      <c r="Y435">
        <f t="shared" si="207"/>
        <v>-3536.4360784313903</v>
      </c>
      <c r="Z435">
        <f t="shared" si="208"/>
        <v>-165301.59548425427</v>
      </c>
      <c r="AA435">
        <f t="shared" si="209"/>
        <v>-83650.314932126639</v>
      </c>
      <c r="AB435">
        <f t="shared" si="210"/>
        <v>18362.26425339366</v>
      </c>
      <c r="AC435" t="str">
        <f t="shared" si="211"/>
        <v/>
      </c>
      <c r="AD435">
        <f t="shared" si="212"/>
        <v>-29722.498418803443</v>
      </c>
      <c r="AE435">
        <f t="shared" si="213"/>
        <v>-31827.924705882353</v>
      </c>
      <c r="AF435">
        <f t="shared" si="214"/>
        <v>26053.149125427939</v>
      </c>
      <c r="AG435">
        <f t="shared" si="215"/>
        <v>-38097.380333022098</v>
      </c>
      <c r="AH435">
        <f t="shared" si="216"/>
        <v>30943.815686274509</v>
      </c>
      <c r="AI435">
        <f t="shared" si="217"/>
        <v>15471.907843137255</v>
      </c>
      <c r="AJ435">
        <f t="shared" si="218"/>
        <v>53046.541176470586</v>
      </c>
      <c r="AK435">
        <f t="shared" si="219"/>
        <v>-65288.050678733067</v>
      </c>
      <c r="AL435">
        <f t="shared" si="220"/>
        <v>106093.08235294117</v>
      </c>
    </row>
    <row r="436" spans="2:38">
      <c r="B436" t="s">
        <v>188</v>
      </c>
      <c r="D436">
        <f t="shared" si="186"/>
        <v>-287416.06666666665</v>
      </c>
      <c r="E436">
        <f t="shared" si="187"/>
        <v>862248.2</v>
      </c>
      <c r="F436">
        <f t="shared" si="188"/>
        <v>143708.03333333333</v>
      </c>
      <c r="G436">
        <f t="shared" si="189"/>
        <v>143708.03333333333</v>
      </c>
      <c r="H436">
        <f t="shared" si="190"/>
        <v>-282577.41234567895</v>
      </c>
      <c r="I436">
        <f t="shared" si="191"/>
        <v>989988.67407407402</v>
      </c>
      <c r="J436">
        <f t="shared" si="192"/>
        <v>2874160.6666666665</v>
      </c>
      <c r="K436">
        <f t="shared" si="193"/>
        <v>919731.4133333331</v>
      </c>
      <c r="L436">
        <f t="shared" si="194"/>
        <v>-287416.06666666665</v>
      </c>
      <c r="M436">
        <f t="shared" si="195"/>
        <v>261909.44603174622</v>
      </c>
      <c r="N436">
        <f t="shared" si="196"/>
        <v>-843087.12888888887</v>
      </c>
      <c r="O436">
        <f t="shared" si="197"/>
        <v>417977.74666666664</v>
      </c>
      <c r="P436">
        <f t="shared" si="198"/>
        <v>-376834.39851851843</v>
      </c>
      <c r="Q436">
        <f t="shared" si="199"/>
        <v>104514.93333333358</v>
      </c>
      <c r="R436">
        <f t="shared" si="200"/>
        <v>143708.03333333344</v>
      </c>
      <c r="S436">
        <f t="shared" si="201"/>
        <v>-783862</v>
      </c>
      <c r="T436">
        <f t="shared" si="202"/>
        <v>287416.06666666665</v>
      </c>
      <c r="U436">
        <f t="shared" si="203"/>
        <v>250835.83999999985</v>
      </c>
      <c r="V436">
        <f t="shared" si="204"/>
        <v>344899.28</v>
      </c>
      <c r="W436">
        <f t="shared" si="205"/>
        <v>131611.39753086423</v>
      </c>
      <c r="X436">
        <f t="shared" si="206"/>
        <v>145989.11322751315</v>
      </c>
      <c r="Y436">
        <f t="shared" si="207"/>
        <v>-260803.46790123452</v>
      </c>
      <c r="Z436">
        <f t="shared" si="208"/>
        <v>599993.13580246898</v>
      </c>
      <c r="AA436">
        <f t="shared" si="209"/>
        <v>-319351.18518518517</v>
      </c>
      <c r="AB436">
        <f t="shared" si="210"/>
        <v>-622734.81111111119</v>
      </c>
      <c r="AC436">
        <f t="shared" si="211"/>
        <v>-251831.22031746025</v>
      </c>
      <c r="AD436">
        <f t="shared" si="212"/>
        <v>-74515.276543209795</v>
      </c>
      <c r="AE436">
        <f t="shared" si="213"/>
        <v>498187.84888888872</v>
      </c>
      <c r="AF436">
        <f t="shared" si="214"/>
        <v>99226.975396825466</v>
      </c>
      <c r="AG436">
        <f t="shared" si="215"/>
        <v>424737.07629629597</v>
      </c>
      <c r="AH436">
        <f t="shared" si="216"/>
        <v>-479026.77777777775</v>
      </c>
      <c r="AI436">
        <f t="shared" si="217"/>
        <v>143708.03333333344</v>
      </c>
      <c r="AJ436">
        <f t="shared" si="218"/>
        <v>1254179.2000000002</v>
      </c>
      <c r="AK436">
        <f t="shared" si="219"/>
        <v>-287416.06666666642</v>
      </c>
      <c r="AL436">
        <f t="shared" si="220"/>
        <v>940634.39999999991</v>
      </c>
    </row>
    <row r="437" spans="2:38">
      <c r="B437" t="s">
        <v>189</v>
      </c>
      <c r="D437">
        <f t="shared" si="186"/>
        <v>0</v>
      </c>
      <c r="E437">
        <f t="shared" si="187"/>
        <v>0</v>
      </c>
      <c r="F437">
        <f t="shared" si="188"/>
        <v>0</v>
      </c>
      <c r="G437">
        <f t="shared" si="189"/>
        <v>0</v>
      </c>
      <c r="H437">
        <f t="shared" si="190"/>
        <v>-6915.1008754209033</v>
      </c>
      <c r="I437">
        <f t="shared" si="191"/>
        <v>11549.38066378067</v>
      </c>
      <c r="J437">
        <f t="shared" si="192"/>
        <v>0</v>
      </c>
      <c r="K437">
        <f t="shared" si="193"/>
        <v>0</v>
      </c>
      <c r="L437">
        <f t="shared" si="194"/>
        <v>30202.72000000003</v>
      </c>
      <c r="M437">
        <f t="shared" si="195"/>
        <v>56385.78617826628</v>
      </c>
      <c r="N437">
        <f t="shared" si="196"/>
        <v>24813.009023569</v>
      </c>
      <c r="O437">
        <f t="shared" si="197"/>
        <v>-309241.8296296295</v>
      </c>
      <c r="P437">
        <f t="shared" si="198"/>
        <v>26440.091582491557</v>
      </c>
      <c r="Q437">
        <f t="shared" si="199"/>
        <v>0</v>
      </c>
      <c r="R437">
        <f t="shared" si="200"/>
        <v>0</v>
      </c>
      <c r="S437">
        <f t="shared" si="201"/>
        <v>0</v>
      </c>
      <c r="T437">
        <f t="shared" si="202"/>
        <v>-60405.440000000002</v>
      </c>
      <c r="U437">
        <f t="shared" si="203"/>
        <v>0</v>
      </c>
      <c r="V437">
        <f t="shared" si="204"/>
        <v>104271.29523809519</v>
      </c>
      <c r="W437">
        <f t="shared" si="205"/>
        <v>23389.311784511752</v>
      </c>
      <c r="X437">
        <f t="shared" si="206"/>
        <v>28067.174141414143</v>
      </c>
      <c r="Y437">
        <f t="shared" si="207"/>
        <v>18304.678787878773</v>
      </c>
      <c r="Z437">
        <f t="shared" si="208"/>
        <v>12907.145299145312</v>
      </c>
      <c r="AA437">
        <f t="shared" si="209"/>
        <v>-11186.192592592619</v>
      </c>
      <c r="AB437">
        <f t="shared" si="210"/>
        <v>22880.84848484848</v>
      </c>
      <c r="AC437">
        <f t="shared" si="211"/>
        <v>0</v>
      </c>
      <c r="AD437">
        <f t="shared" si="212"/>
        <v>-40813.622687830648</v>
      </c>
      <c r="AE437">
        <f t="shared" si="213"/>
        <v>6304.9449158248899</v>
      </c>
      <c r="AF437">
        <f t="shared" si="214"/>
        <v>40117.754343434382</v>
      </c>
      <c r="AG437">
        <f t="shared" si="215"/>
        <v>-12813.275151515147</v>
      </c>
      <c r="AH437">
        <f t="shared" si="216"/>
        <v>0</v>
      </c>
      <c r="AI437">
        <f t="shared" si="217"/>
        <v>50337.866666666669</v>
      </c>
      <c r="AJ437">
        <f t="shared" si="218"/>
        <v>3872.1435897435586</v>
      </c>
      <c r="AK437">
        <f t="shared" si="219"/>
        <v>33558.577777777798</v>
      </c>
      <c r="AL437">
        <f t="shared" si="220"/>
        <v>11985.20634920639</v>
      </c>
    </row>
    <row r="438" spans="2:38">
      <c r="B438" t="s">
        <v>191</v>
      </c>
      <c r="D438">
        <f t="shared" si="186"/>
        <v>7636.4080808081198</v>
      </c>
      <c r="E438">
        <f t="shared" si="187"/>
        <v>18173.182692307688</v>
      </c>
      <c r="F438">
        <f t="shared" si="188"/>
        <v>6300.0366666666232</v>
      </c>
      <c r="G438">
        <f t="shared" si="189"/>
        <v>9450.054999999993</v>
      </c>
      <c r="H438">
        <f t="shared" si="190"/>
        <v>-31125.18115079368</v>
      </c>
      <c r="I438">
        <f t="shared" si="191"/>
        <v>-16800.097777777817</v>
      </c>
      <c r="J438">
        <f t="shared" si="192"/>
        <v>27000.157142857148</v>
      </c>
      <c r="K438">
        <f t="shared" si="193"/>
        <v>0</v>
      </c>
      <c r="L438">
        <f t="shared" si="194"/>
        <v>52500.305555555446</v>
      </c>
      <c r="M438">
        <f t="shared" si="195"/>
        <v>41400.240952380962</v>
      </c>
      <c r="N438">
        <f t="shared" si="196"/>
        <v>30800.179259259225</v>
      </c>
      <c r="O438">
        <f t="shared" si="197"/>
        <v>-257495.15743589745</v>
      </c>
      <c r="P438">
        <f t="shared" si="198"/>
        <v>-8400.0488888889086</v>
      </c>
      <c r="Q438">
        <f t="shared" si="199"/>
        <v>42000.244444444485</v>
      </c>
      <c r="R438">
        <f t="shared" si="200"/>
        <v>-33750.19642857142</v>
      </c>
      <c r="S438">
        <f t="shared" si="201"/>
        <v>-34363.836363636365</v>
      </c>
      <c r="T438">
        <f t="shared" si="202"/>
        <v>189001.1</v>
      </c>
      <c r="U438">
        <f t="shared" si="203"/>
        <v>-108000.62857142859</v>
      </c>
      <c r="V438">
        <f t="shared" si="204"/>
        <v>70200.408571428561</v>
      </c>
      <c r="W438">
        <f t="shared" si="205"/>
        <v>-14800.086137566104</v>
      </c>
      <c r="X438">
        <f t="shared" si="206"/>
        <v>45375.264087301533</v>
      </c>
      <c r="Y438">
        <f t="shared" si="207"/>
        <v>87600.509841269843</v>
      </c>
      <c r="Z438">
        <f t="shared" si="208"/>
        <v>18000.104761904775</v>
      </c>
      <c r="AA438">
        <f t="shared" si="209"/>
        <v>-37600.218835978856</v>
      </c>
      <c r="AB438">
        <f t="shared" si="210"/>
        <v>6230.8054945054464</v>
      </c>
      <c r="AC438">
        <f t="shared" si="211"/>
        <v>1170.0068095237948</v>
      </c>
      <c r="AD438">
        <f t="shared" si="212"/>
        <v>-52506.366196889547</v>
      </c>
      <c r="AE438">
        <f t="shared" si="213"/>
        <v>-43615.638461538445</v>
      </c>
      <c r="AF438">
        <f t="shared" si="214"/>
        <v>-41300.24037037036</v>
      </c>
      <c r="AG438">
        <f t="shared" si="215"/>
        <v>2523.091607651615</v>
      </c>
      <c r="AH438">
        <f t="shared" si="216"/>
        <v>-93000.541269841226</v>
      </c>
      <c r="AI438">
        <f t="shared" si="217"/>
        <v>54000.314285714267</v>
      </c>
      <c r="AJ438" t="str">
        <f t="shared" si="218"/>
        <v/>
      </c>
      <c r="AK438">
        <f t="shared" si="219"/>
        <v>-54000.314285714296</v>
      </c>
      <c r="AL438">
        <f t="shared" si="220"/>
        <v>-54000.314285714354</v>
      </c>
    </row>
    <row r="439" spans="2:38">
      <c r="B439" t="s">
        <v>196</v>
      </c>
      <c r="D439">
        <f t="shared" si="186"/>
        <v>0</v>
      </c>
      <c r="E439">
        <f t="shared" si="187"/>
        <v>129732</v>
      </c>
      <c r="F439">
        <f t="shared" si="188"/>
        <v>136808.29090909092</v>
      </c>
      <c r="G439">
        <f t="shared" si="189"/>
        <v>53072.181818181809</v>
      </c>
      <c r="H439">
        <f t="shared" si="190"/>
        <v>26426.888888888876</v>
      </c>
      <c r="I439">
        <f t="shared" si="191"/>
        <v>86488</v>
      </c>
      <c r="J439">
        <f t="shared" si="192"/>
        <v>-17690.727272727272</v>
      </c>
      <c r="K439">
        <f t="shared" si="193"/>
        <v>86487.999999999985</v>
      </c>
      <c r="L439">
        <f t="shared" si="194"/>
        <v>-7862.5454545454704</v>
      </c>
      <c r="M439">
        <f t="shared" si="195"/>
        <v>38694.955844155862</v>
      </c>
      <c r="N439">
        <f t="shared" si="196"/>
        <v>58532.282828282827</v>
      </c>
      <c r="O439">
        <f t="shared" si="197"/>
        <v>-84715.717592592599</v>
      </c>
      <c r="P439">
        <f t="shared" si="198"/>
        <v>76878.222222222219</v>
      </c>
      <c r="Q439">
        <f t="shared" si="199"/>
        <v>94350.545454545485</v>
      </c>
      <c r="R439">
        <f t="shared" si="200"/>
        <v>0</v>
      </c>
      <c r="S439">
        <f t="shared" si="201"/>
        <v>47175.272727272692</v>
      </c>
      <c r="T439">
        <f t="shared" si="202"/>
        <v>-51106.545454545463</v>
      </c>
      <c r="U439">
        <f t="shared" si="203"/>
        <v>9828.1818181818089</v>
      </c>
      <c r="V439">
        <f t="shared" si="204"/>
        <v>43243.999999999993</v>
      </c>
      <c r="W439">
        <f t="shared" si="205"/>
        <v>81027.898989898968</v>
      </c>
      <c r="X439">
        <f t="shared" si="206"/>
        <v>48048.888888888883</v>
      </c>
      <c r="Y439">
        <f t="shared" si="207"/>
        <v>38439.111111111117</v>
      </c>
      <c r="Z439">
        <f t="shared" si="208"/>
        <v>76004.606060606078</v>
      </c>
      <c r="AA439">
        <f t="shared" si="209"/>
        <v>28829.333333333332</v>
      </c>
      <c r="AB439">
        <f t="shared" si="210"/>
        <v>49359.313131313145</v>
      </c>
      <c r="AC439">
        <f t="shared" si="211"/>
        <v>90812.4</v>
      </c>
      <c r="AD439">
        <f t="shared" si="212"/>
        <v>42370.383838383874</v>
      </c>
      <c r="AE439">
        <f t="shared" si="213"/>
        <v>7862.5454545454704</v>
      </c>
      <c r="AF439">
        <f t="shared" si="214"/>
        <v>40295.545454545441</v>
      </c>
      <c r="AG439">
        <f t="shared" si="215"/>
        <v>39822.336700336687</v>
      </c>
      <c r="AH439">
        <f t="shared" si="216"/>
        <v>-17690.727272727272</v>
      </c>
      <c r="AI439">
        <f t="shared" si="217"/>
        <v>-47175.272727272728</v>
      </c>
      <c r="AJ439">
        <f t="shared" si="218"/>
        <v>-21621.999999999996</v>
      </c>
      <c r="AK439">
        <f t="shared" si="219"/>
        <v>60541.599999999991</v>
      </c>
      <c r="AL439">
        <f t="shared" si="220"/>
        <v>21622</v>
      </c>
    </row>
    <row r="440" spans="2:38">
      <c r="B440" t="s">
        <v>197</v>
      </c>
      <c r="D440">
        <f t="shared" si="186"/>
        <v>-184164.56904761906</v>
      </c>
      <c r="E440">
        <f t="shared" si="187"/>
        <v>-88907.033333333267</v>
      </c>
      <c r="F440">
        <f t="shared" si="188"/>
        <v>-19051.507142857125</v>
      </c>
      <c r="G440">
        <f t="shared" si="189"/>
        <v>48494.745454545482</v>
      </c>
      <c r="H440">
        <f t="shared" si="190"/>
        <v>105841.70634920639</v>
      </c>
      <c r="I440">
        <f t="shared" si="191"/>
        <v>62202.356654456642</v>
      </c>
      <c r="J440">
        <f t="shared" si="192"/>
        <v>-273560.1025641025</v>
      </c>
      <c r="K440">
        <f t="shared" si="193"/>
        <v>10942.404102564149</v>
      </c>
      <c r="L440">
        <f t="shared" si="194"/>
        <v>16413.606153846078</v>
      </c>
      <c r="M440">
        <f t="shared" si="195"/>
        <v>30580.11146520148</v>
      </c>
      <c r="N440">
        <f t="shared" si="196"/>
        <v>-27095.476825396763</v>
      </c>
      <c r="O440">
        <f t="shared" si="197"/>
        <v>-227446.2831216933</v>
      </c>
      <c r="P440">
        <f t="shared" si="198"/>
        <v>4798.1573544973508</v>
      </c>
      <c r="Q440">
        <f t="shared" si="199"/>
        <v>88907.033333333267</v>
      </c>
      <c r="R440">
        <f t="shared" si="200"/>
        <v>-62234.923333333281</v>
      </c>
      <c r="S440">
        <f t="shared" si="201"/>
        <v>-34195.012820512813</v>
      </c>
      <c r="T440">
        <f t="shared" si="202"/>
        <v>-190515.07142857142</v>
      </c>
      <c r="U440">
        <f t="shared" si="203"/>
        <v>3232.9830303029739</v>
      </c>
      <c r="V440">
        <f t="shared" si="204"/>
        <v>151950.20242424239</v>
      </c>
      <c r="W440">
        <f t="shared" si="205"/>
        <v>-37538.525185185194</v>
      </c>
      <c r="X440">
        <f t="shared" si="206"/>
        <v>20972.941196581174</v>
      </c>
      <c r="Y440">
        <f t="shared" si="207"/>
        <v>14112.227513227495</v>
      </c>
      <c r="Z440">
        <f t="shared" si="208"/>
        <v>8467.3365079364739</v>
      </c>
      <c r="AA440">
        <f t="shared" si="209"/>
        <v>50804.019047619018</v>
      </c>
      <c r="AB440">
        <f t="shared" si="210"/>
        <v>25402.00952380948</v>
      </c>
      <c r="AC440">
        <f t="shared" si="211"/>
        <v>-103014.91862271063</v>
      </c>
      <c r="AD440">
        <f t="shared" si="212"/>
        <v>-86366.832380952372</v>
      </c>
      <c r="AE440">
        <f t="shared" si="213"/>
        <v>29635.677777777775</v>
      </c>
      <c r="AF440">
        <f t="shared" si="214"/>
        <v>29011.483099308098</v>
      </c>
      <c r="AG440">
        <f t="shared" si="215"/>
        <v>42901.171640211658</v>
      </c>
      <c r="AH440">
        <f t="shared" si="216"/>
        <v>134044.45025641023</v>
      </c>
      <c r="AI440">
        <f t="shared" si="217"/>
        <v>-41566.924675324699</v>
      </c>
      <c r="AJ440">
        <f t="shared" si="218"/>
        <v>65654.424615384603</v>
      </c>
      <c r="AK440">
        <f t="shared" si="219"/>
        <v>115579.14333333331</v>
      </c>
      <c r="AL440">
        <f t="shared" si="220"/>
        <v>-35562.813333333354</v>
      </c>
    </row>
    <row r="441" spans="2:38">
      <c r="B441" t="s">
        <v>199</v>
      </c>
      <c r="D441">
        <f t="shared" si="186"/>
        <v>0</v>
      </c>
      <c r="E441">
        <f t="shared" si="187"/>
        <v>5032.2333333333299</v>
      </c>
      <c r="F441">
        <f t="shared" si="188"/>
        <v>-2322.5692307692298</v>
      </c>
      <c r="G441">
        <f t="shared" si="189"/>
        <v>-2156.6714285714261</v>
      </c>
      <c r="H441">
        <f t="shared" si="190"/>
        <v>8206.4112820512855</v>
      </c>
      <c r="I441">
        <f t="shared" si="191"/>
        <v>5703.1977777777756</v>
      </c>
      <c r="J441">
        <f t="shared" si="192"/>
        <v>6038.68</v>
      </c>
      <c r="K441">
        <f t="shared" si="193"/>
        <v>0</v>
      </c>
      <c r="L441">
        <f t="shared" si="194"/>
        <v>0</v>
      </c>
      <c r="M441">
        <f t="shared" si="195"/>
        <v>-2102.8468083028092</v>
      </c>
      <c r="N441">
        <f t="shared" si="196"/>
        <v>149.10320987653904</v>
      </c>
      <c r="O441">
        <f t="shared" si="197"/>
        <v>-503192.7885185185</v>
      </c>
      <c r="P441">
        <f t="shared" si="198"/>
        <v>6262.3348148148143</v>
      </c>
      <c r="Q441">
        <f t="shared" si="199"/>
        <v>0</v>
      </c>
      <c r="R441" t="str">
        <f t="shared" si="200"/>
        <v/>
      </c>
      <c r="S441">
        <f t="shared" si="201"/>
        <v>-2322.5692307692298</v>
      </c>
      <c r="T441">
        <f t="shared" si="202"/>
        <v>-2744.8545454545456</v>
      </c>
      <c r="U441">
        <f t="shared" si="203"/>
        <v>0</v>
      </c>
      <c r="V441">
        <f t="shared" si="204"/>
        <v>-20128.933333333334</v>
      </c>
      <c r="W441">
        <f t="shared" si="205"/>
        <v>2731.7838095238112</v>
      </c>
      <c r="X441">
        <f t="shared" si="206"/>
        <v>-575.11238095237786</v>
      </c>
      <c r="Y441">
        <f t="shared" si="207"/>
        <v>3450.6742857142854</v>
      </c>
      <c r="Z441">
        <f t="shared" si="208"/>
        <v>-1158.9385858585883</v>
      </c>
      <c r="AA441">
        <f t="shared" si="209"/>
        <v>6811.3057239057216</v>
      </c>
      <c r="AB441">
        <f t="shared" si="210"/>
        <v>8275.2281481481496</v>
      </c>
      <c r="AC441">
        <f t="shared" si="211"/>
        <v>742.85349206348837</v>
      </c>
      <c r="AD441">
        <f t="shared" si="212"/>
        <v>-4628.4648945498957</v>
      </c>
      <c r="AE441">
        <f t="shared" si="213"/>
        <v>258.06324786324694</v>
      </c>
      <c r="AF441">
        <f t="shared" si="214"/>
        <v>4729.7747350643203</v>
      </c>
      <c r="AG441">
        <f t="shared" si="215"/>
        <v>2870.2367901234684</v>
      </c>
      <c r="AH441">
        <f t="shared" si="216"/>
        <v>10064.466666666671</v>
      </c>
      <c r="AI441">
        <f t="shared" si="217"/>
        <v>-1677.4111111111106</v>
      </c>
      <c r="AJ441" t="str">
        <f t="shared" si="218"/>
        <v/>
      </c>
      <c r="AK441">
        <f t="shared" si="219"/>
        <v>9705.0214285714319</v>
      </c>
      <c r="AL441">
        <f t="shared" si="220"/>
        <v>7548.3500000000022</v>
      </c>
    </row>
    <row r="442" spans="2:38">
      <c r="B442" t="s">
        <v>200</v>
      </c>
      <c r="D442">
        <f t="shared" si="186"/>
        <v>0</v>
      </c>
      <c r="E442">
        <f t="shared" si="187"/>
        <v>56289.349999999977</v>
      </c>
      <c r="F442">
        <f t="shared" si="188"/>
        <v>131341.81666666665</v>
      </c>
      <c r="G442">
        <f t="shared" si="189"/>
        <v>150104.93333333335</v>
      </c>
      <c r="H442">
        <f t="shared" si="190"/>
        <v>29566.12323232324</v>
      </c>
      <c r="I442">
        <f t="shared" si="191"/>
        <v>51821.941269841249</v>
      </c>
      <c r="J442">
        <f t="shared" si="192"/>
        <v>46186.133333333346</v>
      </c>
      <c r="K442">
        <f t="shared" si="193"/>
        <v>61406.5636363636</v>
      </c>
      <c r="L442">
        <f t="shared" si="194"/>
        <v>81875.418181818182</v>
      </c>
      <c r="M442">
        <f t="shared" si="195"/>
        <v>71299.843333333381</v>
      </c>
      <c r="N442">
        <f t="shared" si="196"/>
        <v>77137.257407407422</v>
      </c>
      <c r="O442">
        <f t="shared" si="197"/>
        <v>-304192.27243867249</v>
      </c>
      <c r="P442">
        <f t="shared" si="198"/>
        <v>63193.527128427086</v>
      </c>
      <c r="Q442">
        <f t="shared" si="199"/>
        <v>0</v>
      </c>
      <c r="R442">
        <f t="shared" si="200"/>
        <v>8934.8174603174848</v>
      </c>
      <c r="S442">
        <f t="shared" si="201"/>
        <v>61650.240476190462</v>
      </c>
      <c r="T442">
        <f t="shared" si="202"/>
        <v>93815.583333333328</v>
      </c>
      <c r="U442">
        <f t="shared" si="203"/>
        <v>84434.024999999994</v>
      </c>
      <c r="V442">
        <f t="shared" si="204"/>
        <v>93279.494285714289</v>
      </c>
      <c r="W442">
        <f t="shared" si="205"/>
        <v>20847.907407407387</v>
      </c>
      <c r="X442">
        <f t="shared" si="206"/>
        <v>26208.797883597901</v>
      </c>
      <c r="Y442">
        <f t="shared" si="207"/>
        <v>43780.60555555555</v>
      </c>
      <c r="Z442">
        <f t="shared" si="208"/>
        <v>28266.513419913419</v>
      </c>
      <c r="AA442">
        <f t="shared" si="209"/>
        <v>17273.980423280445</v>
      </c>
      <c r="AB442">
        <f t="shared" si="210"/>
        <v>11317.435449735494</v>
      </c>
      <c r="AC442">
        <f t="shared" si="211"/>
        <v>5224.4314458873996</v>
      </c>
      <c r="AD442">
        <f t="shared" si="212"/>
        <v>16611.512652236677</v>
      </c>
      <c r="AE442">
        <f t="shared" si="213"/>
        <v>6254.3722222222423</v>
      </c>
      <c r="AF442">
        <f t="shared" si="214"/>
        <v>10647.324140211655</v>
      </c>
      <c r="AG442">
        <f t="shared" si="215"/>
        <v>20252.252910052863</v>
      </c>
      <c r="AH442">
        <f t="shared" si="216"/>
        <v>67547.22</v>
      </c>
      <c r="AI442">
        <f t="shared" si="217"/>
        <v>85774.24761904763</v>
      </c>
      <c r="AJ442">
        <f t="shared" si="218"/>
        <v>48248.014285714293</v>
      </c>
      <c r="AK442">
        <f t="shared" si="219"/>
        <v>75052.466666666674</v>
      </c>
      <c r="AL442">
        <f t="shared" si="220"/>
        <v>112578.7</v>
      </c>
    </row>
    <row r="443" spans="2:38">
      <c r="B443" t="s">
        <v>201</v>
      </c>
      <c r="D443">
        <f t="shared" si="186"/>
        <v>0</v>
      </c>
      <c r="E443">
        <f t="shared" si="187"/>
        <v>182781.44285714277</v>
      </c>
      <c r="F443">
        <f t="shared" si="188"/>
        <v>-142163.3444444444</v>
      </c>
      <c r="G443">
        <f t="shared" si="189"/>
        <v>603178.76142857131</v>
      </c>
      <c r="H443">
        <f t="shared" si="190"/>
        <v>398918.96047138062</v>
      </c>
      <c r="I443">
        <f t="shared" si="191"/>
        <v>148256.05920634931</v>
      </c>
      <c r="J443">
        <f t="shared" si="192"/>
        <v>365562.88571428566</v>
      </c>
      <c r="K443">
        <f t="shared" si="193"/>
        <v>91390.721428571269</v>
      </c>
      <c r="L443">
        <f t="shared" si="194"/>
        <v>456953.60714285693</v>
      </c>
      <c r="M443">
        <f t="shared" si="195"/>
        <v>413042.23713457969</v>
      </c>
      <c r="N443">
        <f t="shared" si="196"/>
        <v>260094.300631313</v>
      </c>
      <c r="O443">
        <f t="shared" si="197"/>
        <v>473893.94053030293</v>
      </c>
      <c r="P443">
        <f t="shared" si="198"/>
        <v>211467.97486111114</v>
      </c>
      <c r="Q443">
        <f t="shared" si="199"/>
        <v>0</v>
      </c>
      <c r="R443">
        <f t="shared" si="200"/>
        <v>895629.06999999983</v>
      </c>
      <c r="S443">
        <f t="shared" si="201"/>
        <v>548344.32857142854</v>
      </c>
      <c r="T443">
        <f t="shared" si="202"/>
        <v>548344.32857142854</v>
      </c>
      <c r="U443">
        <f t="shared" si="203"/>
        <v>295262.33076923061</v>
      </c>
      <c r="V443">
        <f t="shared" si="204"/>
        <v>787366.21538461524</v>
      </c>
      <c r="W443">
        <f t="shared" si="205"/>
        <v>318252.03244949481</v>
      </c>
      <c r="X443">
        <f t="shared" si="206"/>
        <v>260902.04690656555</v>
      </c>
      <c r="Y443">
        <f t="shared" si="207"/>
        <v>257671.06180555566</v>
      </c>
      <c r="Z443">
        <f t="shared" si="208"/>
        <v>135252.6263117285</v>
      </c>
      <c r="AA443">
        <f t="shared" si="209"/>
        <v>146202.07582070702</v>
      </c>
      <c r="AB443">
        <f t="shared" si="210"/>
        <v>192243.6135101011</v>
      </c>
      <c r="AC443">
        <f t="shared" si="211"/>
        <v>230304.61799999978</v>
      </c>
      <c r="AD443">
        <f t="shared" si="212"/>
        <v>51729.057726360275</v>
      </c>
      <c r="AE443">
        <f t="shared" si="213"/>
        <v>113730.67555555556</v>
      </c>
      <c r="AF443">
        <f t="shared" si="214"/>
        <v>64678.039251192531</v>
      </c>
      <c r="AG443">
        <f t="shared" si="215"/>
        <v>-59234.726851851796</v>
      </c>
      <c r="AH443">
        <f t="shared" si="216"/>
        <v>682384.05333333323</v>
      </c>
      <c r="AI443">
        <f t="shared" si="217"/>
        <v>863134.59126984118</v>
      </c>
      <c r="AJ443">
        <f t="shared" si="218"/>
        <v>703708.55499999993</v>
      </c>
      <c r="AK443">
        <f t="shared" si="219"/>
        <v>597086.04666666652</v>
      </c>
      <c r="AL443">
        <f t="shared" si="220"/>
        <v>274172.16428571427</v>
      </c>
    </row>
    <row r="444" spans="2:38">
      <c r="B444" t="s">
        <v>203</v>
      </c>
      <c r="D444">
        <f t="shared" si="186"/>
        <v>-5994.0399999999991</v>
      </c>
      <c r="E444">
        <f t="shared" si="187"/>
        <v>-2997.0199999999986</v>
      </c>
      <c r="F444">
        <f t="shared" si="188"/>
        <v>499.50333333333401</v>
      </c>
      <c r="G444">
        <f t="shared" si="189"/>
        <v>9157.561111111112</v>
      </c>
      <c r="H444">
        <f t="shared" si="190"/>
        <v>-5085.8521212121213</v>
      </c>
      <c r="I444">
        <f t="shared" si="191"/>
        <v>-1480.0098765432085</v>
      </c>
      <c r="J444">
        <f t="shared" si="192"/>
        <v>-10989.073333333334</v>
      </c>
      <c r="K444">
        <f t="shared" si="193"/>
        <v>17255.569696969698</v>
      </c>
      <c r="L444">
        <f t="shared" si="194"/>
        <v>-1248.7583333333337</v>
      </c>
      <c r="M444">
        <f t="shared" si="195"/>
        <v>14149.659823747685</v>
      </c>
      <c r="N444">
        <f t="shared" si="196"/>
        <v>-1332.0088888888895</v>
      </c>
      <c r="O444">
        <f t="shared" si="197"/>
        <v>-301371.4822222222</v>
      </c>
      <c r="P444">
        <f t="shared" si="198"/>
        <v>-2391.5614141414153</v>
      </c>
      <c r="Q444">
        <f t="shared" si="199"/>
        <v>19753.086363636365</v>
      </c>
      <c r="R444">
        <f t="shared" si="200"/>
        <v>-666.00444444444383</v>
      </c>
      <c r="S444">
        <f t="shared" si="201"/>
        <v>12532.992727272731</v>
      </c>
      <c r="T444">
        <f t="shared" si="202"/>
        <v>3330.0222222222219</v>
      </c>
      <c r="U444">
        <f t="shared" si="203"/>
        <v>10489.57</v>
      </c>
      <c r="V444">
        <f t="shared" si="204"/>
        <v>5449.1272727272735</v>
      </c>
      <c r="W444">
        <f t="shared" si="205"/>
        <v>-151.36464646464992</v>
      </c>
      <c r="X444">
        <f t="shared" si="206"/>
        <v>1029.2795959595969</v>
      </c>
      <c r="Y444">
        <f t="shared" si="207"/>
        <v>-1755.8298989898976</v>
      </c>
      <c r="Z444">
        <f t="shared" si="208"/>
        <v>-3052.5203703703719</v>
      </c>
      <c r="AA444">
        <f t="shared" si="209"/>
        <v>-1937.4674747474746</v>
      </c>
      <c r="AB444">
        <f t="shared" si="210"/>
        <v>-363.27515151515399</v>
      </c>
      <c r="AC444">
        <f t="shared" si="211"/>
        <v>1945.2519422799433</v>
      </c>
      <c r="AD444">
        <f t="shared" si="212"/>
        <v>-10376.046515151516</v>
      </c>
      <c r="AE444">
        <f t="shared" si="213"/>
        <v>5025.3062626262645</v>
      </c>
      <c r="AF444">
        <f t="shared" si="214"/>
        <v>-263.62675925926033</v>
      </c>
      <c r="AG444">
        <f t="shared" si="215"/>
        <v>-2349.5156790123474</v>
      </c>
      <c r="AH444">
        <f t="shared" si="216"/>
        <v>-389.22337662337668</v>
      </c>
      <c r="AI444">
        <f t="shared" si="217"/>
        <v>5449.1272727272735</v>
      </c>
      <c r="AJ444">
        <f t="shared" si="218"/>
        <v>2724.5636363636368</v>
      </c>
      <c r="AK444">
        <f t="shared" si="219"/>
        <v>11806.442424242428</v>
      </c>
      <c r="AL444">
        <f t="shared" si="220"/>
        <v>-2383.9931818181831</v>
      </c>
    </row>
    <row r="445" spans="2:38">
      <c r="B445" t="s">
        <v>204</v>
      </c>
      <c r="D445">
        <f t="shared" si="186"/>
        <v>34098.599999999977</v>
      </c>
      <c r="E445">
        <f t="shared" si="187"/>
        <v>51147.899999999965</v>
      </c>
      <c r="F445">
        <f t="shared" si="188"/>
        <v>17049.299999999988</v>
      </c>
      <c r="G445">
        <f t="shared" si="189"/>
        <v>36229.762500000012</v>
      </c>
      <c r="H445">
        <f t="shared" si="190"/>
        <v>18943.666666666657</v>
      </c>
      <c r="I445">
        <f t="shared" si="191"/>
        <v>10987.32666666669</v>
      </c>
      <c r="J445">
        <f t="shared" si="192"/>
        <v>12502.819999999978</v>
      </c>
      <c r="K445">
        <f t="shared" si="193"/>
        <v>75016.919999999984</v>
      </c>
      <c r="L445">
        <f t="shared" si="194"/>
        <v>20838.033333333326</v>
      </c>
      <c r="M445">
        <f t="shared" si="195"/>
        <v>18545.849666666647</v>
      </c>
      <c r="N445">
        <f t="shared" si="196"/>
        <v>5209.5083333333605</v>
      </c>
      <c r="O445">
        <f t="shared" si="197"/>
        <v>-360310.9172222222</v>
      </c>
      <c r="P445">
        <f t="shared" si="198"/>
        <v>19133.103333333333</v>
      </c>
      <c r="Q445">
        <f t="shared" si="199"/>
        <v>7814.2624999999825</v>
      </c>
      <c r="R445">
        <f t="shared" si="200"/>
        <v>-15628.524999999994</v>
      </c>
      <c r="S445">
        <f t="shared" si="201"/>
        <v>46885.574999999983</v>
      </c>
      <c r="T445">
        <f t="shared" si="202"/>
        <v>45464.800000000017</v>
      </c>
      <c r="U445">
        <f t="shared" si="203"/>
        <v>11163.232142857159</v>
      </c>
      <c r="V445">
        <f t="shared" si="204"/>
        <v>-24559.110714285707</v>
      </c>
      <c r="W445">
        <f t="shared" si="205"/>
        <v>9787.5611111111066</v>
      </c>
      <c r="X445">
        <f t="shared" si="206"/>
        <v>20680.169444444429</v>
      </c>
      <c r="Y445">
        <f t="shared" si="207"/>
        <v>44517.616666666654</v>
      </c>
      <c r="Z445">
        <f t="shared" si="208"/>
        <v>51147.899999999994</v>
      </c>
      <c r="AA445">
        <f t="shared" si="209"/>
        <v>28205.014814814815</v>
      </c>
      <c r="AB445">
        <f t="shared" si="210"/>
        <v>37887.333333333328</v>
      </c>
      <c r="AC445">
        <f t="shared" si="211"/>
        <v>-88883.683999999994</v>
      </c>
      <c r="AD445">
        <f t="shared" si="212"/>
        <v>-20447.733661375649</v>
      </c>
      <c r="AE445">
        <f t="shared" si="213"/>
        <v>-28415.5</v>
      </c>
      <c r="AF445">
        <f t="shared" si="214"/>
        <v>24547.834722222207</v>
      </c>
      <c r="AG445">
        <f t="shared" si="215"/>
        <v>4209.703703703708</v>
      </c>
      <c r="AH445">
        <f t="shared" si="216"/>
        <v>36466.558333333334</v>
      </c>
      <c r="AI445">
        <f t="shared" si="217"/>
        <v>31257.050000000017</v>
      </c>
      <c r="AJ445">
        <f t="shared" si="218"/>
        <v>-8335.2133333333331</v>
      </c>
      <c r="AK445">
        <f t="shared" si="219"/>
        <v>-21311.625000000015</v>
      </c>
      <c r="AL445">
        <f t="shared" si="220"/>
        <v>-15628.524999999994</v>
      </c>
    </row>
    <row r="446" spans="2:38">
      <c r="B446" t="s">
        <v>205</v>
      </c>
      <c r="D446">
        <f t="shared" si="186"/>
        <v>0</v>
      </c>
      <c r="E446">
        <f t="shared" si="187"/>
        <v>0</v>
      </c>
      <c r="F446">
        <f t="shared" si="188"/>
        <v>40056.10714285713</v>
      </c>
      <c r="G446">
        <f t="shared" si="189"/>
        <v>54621.96428571429</v>
      </c>
      <c r="H446">
        <f t="shared" si="190"/>
        <v>-35504.276785714275</v>
      </c>
      <c r="I446">
        <f t="shared" si="191"/>
        <v>-28828.258928571435</v>
      </c>
      <c r="J446">
        <f t="shared" si="192"/>
        <v>32773.178571428565</v>
      </c>
      <c r="K446" t="str">
        <f t="shared" si="193"/>
        <v/>
      </c>
      <c r="L446">
        <f t="shared" si="194"/>
        <v>-78655.628571428562</v>
      </c>
      <c r="M446">
        <f t="shared" si="195"/>
        <v>56806.842857142859</v>
      </c>
      <c r="N446">
        <f t="shared" si="196"/>
        <v>-74528.635714285687</v>
      </c>
      <c r="O446">
        <f t="shared" si="197"/>
        <v>-465008.70185185189</v>
      </c>
      <c r="P446">
        <f t="shared" si="198"/>
        <v>-38033.071428571435</v>
      </c>
      <c r="Q446">
        <f t="shared" si="199"/>
        <v>0</v>
      </c>
      <c r="R446">
        <f t="shared" si="200"/>
        <v>-32773.17857142858</v>
      </c>
      <c r="S446">
        <f t="shared" si="201"/>
        <v>-76470.75</v>
      </c>
      <c r="T446">
        <f t="shared" si="202"/>
        <v>43697.571428571428</v>
      </c>
      <c r="U446">
        <f t="shared" si="203"/>
        <v>44705.976923076909</v>
      </c>
      <c r="V446">
        <f t="shared" si="204"/>
        <v>65546.35714285713</v>
      </c>
      <c r="W446">
        <f t="shared" si="205"/>
        <v>-52464.059523809527</v>
      </c>
      <c r="X446">
        <f t="shared" si="206"/>
        <v>-74650.017857142855</v>
      </c>
      <c r="Y446">
        <f t="shared" si="207"/>
        <v>-49766.678571428551</v>
      </c>
      <c r="Z446">
        <f t="shared" si="208"/>
        <v>-2967.1190476190532</v>
      </c>
      <c r="AA446">
        <f t="shared" si="209"/>
        <v>-6069.1071428571595</v>
      </c>
      <c r="AB446">
        <f t="shared" si="210"/>
        <v>-86484.77678571429</v>
      </c>
      <c r="AC446">
        <f t="shared" si="211"/>
        <v>-13109.271428571417</v>
      </c>
      <c r="AD446">
        <f t="shared" si="212"/>
        <v>-3690.0171428571339</v>
      </c>
      <c r="AE446">
        <f t="shared" si="213"/>
        <v>-88204.35714285713</v>
      </c>
      <c r="AF446">
        <f t="shared" si="214"/>
        <v>-13020.993506493498</v>
      </c>
      <c r="AG446">
        <f t="shared" si="215"/>
        <v>-26918.635822510827</v>
      </c>
      <c r="AH446">
        <f t="shared" si="216"/>
        <v>-40056.107142857159</v>
      </c>
      <c r="AI446">
        <f t="shared" si="217"/>
        <v>-25490.249999999985</v>
      </c>
      <c r="AJ446">
        <f t="shared" si="218"/>
        <v>-33333.403846153858</v>
      </c>
      <c r="AK446">
        <f t="shared" si="219"/>
        <v>-50980.500000000015</v>
      </c>
      <c r="AL446">
        <f t="shared" si="220"/>
        <v>-24033.664285714272</v>
      </c>
    </row>
    <row r="447" spans="2:38">
      <c r="B447" t="s">
        <v>206</v>
      </c>
      <c r="D447">
        <f t="shared" ref="D447:D452" si="221">IFERROR(AVERAGEIFS($D$236:$D$377,$B$236:$B$377,B447,$C$236:$C$377,2017)-AVERAGEIFS($D$236:$D$377,$B$236:$B$377,B447,$C$236:$C$377,2014),"")</f>
        <v>74385.269230769249</v>
      </c>
      <c r="E447">
        <f t="shared" ref="E447:E452" si="222">IFERROR(AVERAGEIFS($E$236:$E$377,$B$236:$B$377,B447,$C$236:$C$377,2017)-AVERAGEIFS($E$236:$E$377,$B$236:$B$377,B447,$C$236:$C$377,2014),"")</f>
        <v>371926.34615384613</v>
      </c>
      <c r="F447">
        <f t="shared" ref="F447:F452" si="223">IFERROR(AVERAGEIFS($F$236:$F$377,$B$236:$B$377,B447,$C$236:$C$377,2017)-AVERAGEIFS($F$236:$F$377,$B$236:$B$377,B447,$C$236:$C$377,2014),"")</f>
        <v>297541.07692307688</v>
      </c>
      <c r="G447">
        <f t="shared" ref="G447:G452" si="224">IFERROR(AVERAGEIFS($G$236:$G$377,$B$236:$B$377,B447,$C$236:$C$377,2017)-AVERAGEIFS($G$236:$G$377,$B$236:$B$377,B447,$C$236:$C$377,2014),"")</f>
        <v>297541.07692307688</v>
      </c>
      <c r="H447">
        <f t="shared" ref="H447:H452" si="225">IFERROR(AVERAGEIFS($H$236:$H$377,$B$236:$B$377,B447,$C$236:$C$377,2017)-AVERAGEIFS($H$236:$H$377,$B$236:$B$377,B447,$C$236:$C$377,2014),"")</f>
        <v>-57855.209401709493</v>
      </c>
      <c r="I447">
        <f t="shared" ref="I447:I452" si="226">IFERROR(AVERAGEIFS($I$236:$I$377,$B$236:$B$377,B447,$C$236:$C$377,2017)-AVERAGEIFS($I$236:$I$377,$B$236:$B$377,B447,$C$236:$C$377,2014),"")</f>
        <v>98491.60648148146</v>
      </c>
      <c r="J447">
        <f t="shared" ref="J447:J452" si="227">IFERROR(AVERAGEIFS($J$236:$J$377,$B$236:$B$377,B447,$C$236:$C$377,2017)-AVERAGEIFS($J$236:$J$377,$B$236:$B$377,B447,$C$236:$C$377,2014),"")</f>
        <v>74385.269230769249</v>
      </c>
      <c r="K447">
        <f t="shared" ref="K447:K452" si="228">IFERROR(AVERAGEIFS($K$236:$K$377,$B$236:$B$377,B447,$C$236:$C$377,2017)-AVERAGEIFS($K$236:$K$377,$B$236:$B$377,B447,$C$236:$C$377,2014),"")</f>
        <v>223155.80769230763</v>
      </c>
      <c r="L447">
        <f t="shared" ref="L447:L452" si="229">IFERROR(AVERAGEIFS($L$236:$L$377,$B$236:$B$377,B447,$C$236:$C$377,2017)-AVERAGEIFS($L$236:$L$377,$B$236:$B$377,B447,$C$236:$C$377,2014),"")</f>
        <v>241752.125</v>
      </c>
      <c r="M447">
        <f t="shared" ref="M447:M452" si="230">IFERROR(AVERAGEIFS($M$236:$M$377,$B$236:$B$377,B447,$C$236:$C$377,2017)-AVERAGEIFS($M$236:$M$377,$B$236:$B$377,B447,$C$236:$C$377,2014),"")</f>
        <v>82525.787006327068</v>
      </c>
      <c r="N447">
        <f t="shared" ref="N447:N452" si="231">IFERROR(AVERAGEIFS($N$236:$N$377,$B$236:$B$377,B447,$C$236:$C$377,2017)-AVERAGEIFS($N$236:$N$377,$B$236:$B$377,B447,$C$236:$C$377,2014),"")</f>
        <v>198360.71794871788</v>
      </c>
      <c r="O447">
        <f t="shared" ref="O447:O452" si="232">IFERROR(AVERAGEIFS($O$236:$O$377,$B$236:$B$377,B447,$C$236:$C$377,2017)-AVERAGEIFS($O$236:$O$377,$B$236:$B$377,B447,$C$236:$C$377,2014),"")</f>
        <v>206933.55299145292</v>
      </c>
      <c r="P447">
        <f t="shared" ref="P447:P452" si="233">IFERROR(AVERAGEIFS($P$236:$P$377,$B$236:$B$377,B447,$C$236:$C$377,2017)-AVERAGEIFS($P$236:$P$377,$B$236:$B$377,B447,$C$236:$C$377,2014),"")</f>
        <v>165300.59829059825</v>
      </c>
      <c r="Q447">
        <f t="shared" ref="Q447:Q452" si="234">IFERROR(AVERAGEIFS($Q$236:$Q$377,$B$236:$B$377,B447,$C$236:$C$377,2017)-AVERAGEIFS($Q$236:$Q$377,$B$236:$B$377,B447,$C$236:$C$377,2014),"")</f>
        <v>142571.76602564077</v>
      </c>
      <c r="R447">
        <f t="shared" ref="R447:R452" si="235">IFERROR(AVERAGEIFS($R$236:$R$377,$B$236:$B$377,B447,$C$236:$C$377,2017)-AVERAGEIFS($R$236:$R$377,$B$236:$B$377,B447,$C$236:$C$377,2014),"")</f>
        <v>-86782.814102564007</v>
      </c>
      <c r="S447">
        <f t="shared" ref="S447:S452" si="236">IFERROR(AVERAGEIFS($S$236:$S$377,$B$236:$B$377,B447,$C$236:$C$377,2017)-AVERAGEIFS($S$236:$S$377,$B$236:$B$377,B447,$C$236:$C$377,2014),"")</f>
        <v>-175819.72727272718</v>
      </c>
      <c r="T447">
        <f t="shared" ref="T447:T452" si="237">IFERROR(AVERAGEIFS($T$236:$T$377,$B$236:$B$377,B447,$C$236:$C$377,2017)-AVERAGEIFS($T$236:$T$377,$B$236:$B$377,B447,$C$236:$C$377,2014),"")</f>
        <v>-92981.586538461503</v>
      </c>
      <c r="U447">
        <f t="shared" ref="U447:U452" si="238">IFERROR(AVERAGEIFS($U$236:$U$377,$B$236:$B$377,B447,$C$236:$C$377,2017)-AVERAGEIFS($U$236:$U$377,$B$236:$B$377,B447,$C$236:$C$377,2014),"")</f>
        <v>209631.21328671323</v>
      </c>
      <c r="V447">
        <f t="shared" ref="V447:V452" si="239">IFERROR(AVERAGEIFS($V$236:$V$377,$B$236:$B$377,B447,$C$236:$C$377,2017)-AVERAGEIFS($V$236:$V$377,$B$236:$B$377,B447,$C$236:$C$377,2014),"")</f>
        <v>-133893.4846153846</v>
      </c>
      <c r="W447">
        <f t="shared" ref="W447:W452" si="240">IFERROR(AVERAGEIFS($W$236:$W$377,$B$236:$B$377,B447,$C$236:$C$377,2017)-AVERAGEIFS($W$236:$W$377,$B$236:$B$377,B447,$C$236:$C$377,2014),"")</f>
        <v>231420.83760683762</v>
      </c>
      <c r="X447">
        <f t="shared" ref="X447:X452" si="241">IFERROR(AVERAGEIFS($X$236:$X$377,$B$236:$B$377,B447,$C$236:$C$377,2017)-AVERAGEIFS($X$236:$X$377,$B$236:$B$377,B447,$C$236:$C$377,2014),"")</f>
        <v>33060.119658119685</v>
      </c>
      <c r="Y447">
        <f t="shared" ref="Y447:Y452" si="242">IFERROR(AVERAGEIFS($Y$236:$Y$377,$B$236:$B$377,B447,$C$236:$C$377,2017)-AVERAGEIFS($Y$236:$Y$377,$B$236:$B$377,B447,$C$236:$C$377,2014),"")</f>
        <v>49590.179487179441</v>
      </c>
      <c r="Z447">
        <f t="shared" ref="Z447:Z452" si="243">IFERROR(AVERAGEIFS($Z$236:$Z$377,$B$236:$B$377,B447,$C$236:$C$377,2017)-AVERAGEIFS($Z$236:$Z$377,$B$236:$B$377,B447,$C$236:$C$377,2014),"")</f>
        <v>64742.734330484294</v>
      </c>
      <c r="AA447">
        <f t="shared" ref="AA447:AA452" si="244">IFERROR(AVERAGEIFS($AA$236:$AA$377,$B$236:$B$377,B447,$C$236:$C$377,2017)-AVERAGEIFS($AA$236:$AA$377,$B$236:$B$377,B447,$C$236:$C$377,2014),"")</f>
        <v>-24795.089743589691</v>
      </c>
      <c r="AB447">
        <f t="shared" ref="AB447:AB452" si="245">IFERROR(AVERAGEIFS($AB$236:$AB$377,$B$236:$B$377,B447,$C$236:$C$377,2017)-AVERAGEIFS($AB$236:$AB$377,$B$236:$B$377,B447,$C$236:$C$377,2014),"")</f>
        <v>-119467.25058275065</v>
      </c>
      <c r="AC447">
        <f t="shared" ref="AC447:AC452" si="246">IFERROR(AVERAGEIFS($AC$236:$AC$377,$B$236:$B$377,B447,$C$236:$C$377,2017)-AVERAGEIFS($AC$236:$AC$377,$B$236:$B$377,B447,$C$236:$C$377,2014),"")</f>
        <v>203905.80165501148</v>
      </c>
      <c r="AD447">
        <f t="shared" ref="AD447:AD452" si="247">IFERROR(AVERAGEIFS($AD$236:$AD$377,$B$236:$B$377,B447,$C$236:$C$377,2017)-AVERAGEIFS($AD$236:$AD$377,$B$236:$B$377,B447,$C$236:$C$377,2014),"")</f>
        <v>-19285.069800569792</v>
      </c>
      <c r="AE447">
        <f t="shared" ref="AE447:AE452" si="248">IFERROR(AVERAGEIFS($AE$236:$AE$377,$B$236:$B$377,B447,$C$236:$C$377,2017)-AVERAGEIFS($AE$236:$AE$377,$B$236:$B$377,B447,$C$236:$C$377,2014),"")</f>
        <v>-42013.902065527043</v>
      </c>
      <c r="AF447">
        <f t="shared" ref="AF447:AF452" si="249">IFERROR(AVERAGEIFS($AF$236:$AF$377,$B$236:$B$377,B447,$C$236:$C$377,2017)-AVERAGEIFS($AF$236:$AF$377,$B$236:$B$377,B447,$C$236:$C$377,2014),"")</f>
        <v>31854.802795584023</v>
      </c>
      <c r="AG447">
        <f t="shared" ref="AG447:AG452" si="250">IFERROR(AVERAGEIFS($AG$236:$AG$377,$B$236:$B$377,B447,$C$236:$C$377,2017)-AVERAGEIFS($AG$236:$AG$377,$B$236:$B$377,B447,$C$236:$C$377,2014),"")</f>
        <v>-7805.861585944891</v>
      </c>
      <c r="AH447">
        <f t="shared" ref="AH447:AH452" si="251">IFERROR(AVERAGEIFS($AH$236:$AH$377,$B$236:$B$377,B447,$C$236:$C$377,2017)-AVERAGEIFS($AH$236:$AH$377,$B$236:$B$377,B447,$C$236:$C$377,2014),"")</f>
        <v>338866.22649572644</v>
      </c>
      <c r="AI447">
        <f t="shared" ref="AI447:AI452" si="252">IFERROR(AVERAGEIFS($AI$236:$AI$377,$B$236:$B$377,B447,$C$236:$C$377,2017)-AVERAGEIFS($AI$236:$AI$377,$B$236:$B$377,B447,$C$236:$C$377,2014),"")</f>
        <v>230594.33461538464</v>
      </c>
      <c r="AJ447">
        <f t="shared" ref="AJ447:AJ452" si="253">IFERROR(AVERAGEIFS($AJ$236:$AJ$377,$B$236:$B$377,B447,$C$236:$C$377,2017)-AVERAGEIFS($AJ$236:$AJ$377,$B$236:$B$377,B447,$C$236:$C$377,2014),"")</f>
        <v>-81823.796153846197</v>
      </c>
      <c r="AK447">
        <f t="shared" ref="AK447:AK452" si="254">IFERROR(AVERAGEIFS($AK$236:$AK$377,$B$236:$B$377,B447,$C$236:$C$377,2017)-AVERAGEIFS($AK$236:$AK$377,$B$236:$B$377,B447,$C$236:$C$377,2014),"")</f>
        <v>527459.18181818165</v>
      </c>
      <c r="AL447">
        <f t="shared" ref="AL447:AL452" si="255">IFERROR(AVERAGEIFS($AL$236:$AL$377,$B$236:$B$377,B447,$C$236:$C$377,2017)-AVERAGEIFS($AL$236:$AL$377,$B$236:$B$377,B447,$C$236:$C$377,2014),"")</f>
        <v>322336.16666666674</v>
      </c>
    </row>
    <row r="448" spans="2:38">
      <c r="B448" t="s">
        <v>207</v>
      </c>
      <c r="D448">
        <f t="shared" si="221"/>
        <v>18862.471428571385</v>
      </c>
      <c r="E448">
        <f t="shared" si="222"/>
        <v>490424.25714285718</v>
      </c>
      <c r="F448">
        <f t="shared" si="223"/>
        <v>304701.46153846156</v>
      </c>
      <c r="G448">
        <f t="shared" si="224"/>
        <v>509286.72857142857</v>
      </c>
      <c r="H448">
        <f t="shared" si="225"/>
        <v>44012.433333333349</v>
      </c>
      <c r="I448">
        <f t="shared" si="226"/>
        <v>-45269.931428571348</v>
      </c>
      <c r="J448">
        <f t="shared" si="227"/>
        <v>-176049.73333333345</v>
      </c>
      <c r="K448">
        <f t="shared" si="228"/>
        <v>644951.42692307697</v>
      </c>
      <c r="L448">
        <f t="shared" si="229"/>
        <v>424405.60714285716</v>
      </c>
      <c r="M448">
        <f t="shared" si="230"/>
        <v>618904.6339591837</v>
      </c>
      <c r="N448">
        <f t="shared" si="231"/>
        <v>-6287.49047619052</v>
      </c>
      <c r="O448">
        <f t="shared" si="232"/>
        <v>154933.84523809527</v>
      </c>
      <c r="P448">
        <f t="shared" si="233"/>
        <v>182756.38984126982</v>
      </c>
      <c r="Q448">
        <f t="shared" si="234"/>
        <v>502757.41153846151</v>
      </c>
      <c r="R448">
        <f t="shared" si="235"/>
        <v>15235.073076923029</v>
      </c>
      <c r="S448">
        <f t="shared" si="236"/>
        <v>547011.67142857146</v>
      </c>
      <c r="T448">
        <f t="shared" si="237"/>
        <v>407429.38285714289</v>
      </c>
      <c r="U448">
        <f t="shared" si="238"/>
        <v>480993.02142857149</v>
      </c>
      <c r="V448">
        <f t="shared" si="239"/>
        <v>125749.80952380947</v>
      </c>
      <c r="W448">
        <f t="shared" si="240"/>
        <v>216918.42142857134</v>
      </c>
      <c r="X448">
        <f t="shared" si="241"/>
        <v>150899.77142857137</v>
      </c>
      <c r="Y448">
        <f t="shared" si="242"/>
        <v>191768.45952380949</v>
      </c>
      <c r="Z448">
        <f t="shared" si="243"/>
        <v>32974.394497354515</v>
      </c>
      <c r="AA448">
        <f t="shared" si="244"/>
        <v>254294.05925925914</v>
      </c>
      <c r="AB448">
        <f t="shared" si="245"/>
        <v>301799.54285714281</v>
      </c>
      <c r="AC448">
        <f t="shared" si="246"/>
        <v>-41874.686571428436</v>
      </c>
      <c r="AD448">
        <f t="shared" si="247"/>
        <v>-187730.49341798946</v>
      </c>
      <c r="AE448">
        <f t="shared" si="248"/>
        <v>69686.352777777764</v>
      </c>
      <c r="AF448">
        <f t="shared" si="249"/>
        <v>262677.37989417993</v>
      </c>
      <c r="AG448">
        <f t="shared" si="250"/>
        <v>215358.19231040578</v>
      </c>
      <c r="AH448">
        <f t="shared" si="251"/>
        <v>377249.42857142852</v>
      </c>
      <c r="AI448">
        <f t="shared" si="252"/>
        <v>120719.81714285712</v>
      </c>
      <c r="AJ448">
        <f t="shared" si="253"/>
        <v>-25149.961904761964</v>
      </c>
      <c r="AK448">
        <f t="shared" si="254"/>
        <v>452699.31428571435</v>
      </c>
      <c r="AL448">
        <f t="shared" si="255"/>
        <v>235780.89285714284</v>
      </c>
    </row>
    <row r="449" spans="2:39">
      <c r="B449" t="s">
        <v>208</v>
      </c>
      <c r="D449">
        <f t="shared" si="221"/>
        <v>-232995.7333333334</v>
      </c>
      <c r="E449">
        <f t="shared" si="222"/>
        <v>174746.80000000016</v>
      </c>
      <c r="F449">
        <f t="shared" si="223"/>
        <v>74891.485714285634</v>
      </c>
      <c r="G449">
        <f t="shared" si="224"/>
        <v>582489.33333333349</v>
      </c>
      <c r="H449">
        <f t="shared" si="225"/>
        <v>-163420.61851851852</v>
      </c>
      <c r="I449">
        <f t="shared" si="226"/>
        <v>-178907.43809523806</v>
      </c>
      <c r="J449">
        <f t="shared" si="227"/>
        <v>567927.1</v>
      </c>
      <c r="K449">
        <f t="shared" si="228"/>
        <v>174746.80000000016</v>
      </c>
      <c r="L449">
        <f t="shared" si="229"/>
        <v>201223.58787878801</v>
      </c>
      <c r="M449">
        <f t="shared" si="230"/>
        <v>211677.41623582761</v>
      </c>
      <c r="N449">
        <f t="shared" si="231"/>
        <v>-60560.398941798951</v>
      </c>
      <c r="O449">
        <f t="shared" si="232"/>
        <v>-23095.86164021166</v>
      </c>
      <c r="P449">
        <f t="shared" si="233"/>
        <v>-60098.105820105819</v>
      </c>
      <c r="Q449">
        <f t="shared" si="234"/>
        <v>253798.92380952369</v>
      </c>
      <c r="R449">
        <f t="shared" si="235"/>
        <v>-67210.307692307746</v>
      </c>
      <c r="S449">
        <f t="shared" si="236"/>
        <v>-232995.7333333334</v>
      </c>
      <c r="T449">
        <f t="shared" si="237"/>
        <v>349493.6</v>
      </c>
      <c r="U449">
        <f t="shared" si="238"/>
        <v>5295.357575757429</v>
      </c>
      <c r="V449">
        <f t="shared" si="239"/>
        <v>247557.96666666667</v>
      </c>
      <c r="W449">
        <f t="shared" si="240"/>
        <v>-53163.708994709072</v>
      </c>
      <c r="X449">
        <f t="shared" si="241"/>
        <v>-134527.29841269832</v>
      </c>
      <c r="Y449">
        <f t="shared" si="242"/>
        <v>-49003.070899470884</v>
      </c>
      <c r="Z449">
        <f t="shared" si="243"/>
        <v>125743.7291005291</v>
      </c>
      <c r="AA449">
        <f t="shared" si="244"/>
        <v>56862.053968254128</v>
      </c>
      <c r="AB449">
        <f t="shared" si="245"/>
        <v>337118.36874236877</v>
      </c>
      <c r="AC449">
        <f t="shared" si="246"/>
        <v>195966.05428571423</v>
      </c>
      <c r="AD449">
        <f t="shared" si="247"/>
        <v>-131545.50777777779</v>
      </c>
      <c r="AE449">
        <f t="shared" si="248"/>
        <v>-82750.46878306882</v>
      </c>
      <c r="AF449">
        <f t="shared" si="249"/>
        <v>79750.008618233667</v>
      </c>
      <c r="AG449">
        <f t="shared" si="250"/>
        <v>88760.279365079361</v>
      </c>
      <c r="AH449">
        <f t="shared" si="251"/>
        <v>291244.66666666674</v>
      </c>
      <c r="AI449">
        <f t="shared" si="252"/>
        <v>531521.5166666666</v>
      </c>
      <c r="AJ449">
        <f t="shared" si="253"/>
        <v>415023.65</v>
      </c>
      <c r="AK449">
        <f t="shared" si="254"/>
        <v>504824.08888888883</v>
      </c>
      <c r="AL449">
        <f t="shared" si="255"/>
        <v>116497.86666666658</v>
      </c>
    </row>
    <row r="450" spans="2:39">
      <c r="B450" t="s">
        <v>404</v>
      </c>
      <c r="D450">
        <f t="shared" si="221"/>
        <v>0</v>
      </c>
      <c r="E450">
        <f t="shared" si="222"/>
        <v>340695.95999999996</v>
      </c>
      <c r="F450">
        <f t="shared" si="223"/>
        <v>340695.95999999996</v>
      </c>
      <c r="G450">
        <f t="shared" si="224"/>
        <v>1022087.8800000001</v>
      </c>
      <c r="H450">
        <f t="shared" si="225"/>
        <v>105453.511428572</v>
      </c>
      <c r="I450">
        <f t="shared" si="226"/>
        <v>0</v>
      </c>
      <c r="J450">
        <f t="shared" si="227"/>
        <v>1679144.3742857142</v>
      </c>
      <c r="K450">
        <f t="shared" si="228"/>
        <v>419318.10461538401</v>
      </c>
      <c r="L450">
        <f t="shared" si="229"/>
        <v>170347.97999999998</v>
      </c>
      <c r="M450">
        <f t="shared" si="230"/>
        <v>850696.95318367332</v>
      </c>
      <c r="N450">
        <f t="shared" si="231"/>
        <v>104101.54333333322</v>
      </c>
      <c r="O450">
        <f t="shared" si="232"/>
        <v>1066261.0970370369</v>
      </c>
      <c r="P450">
        <f t="shared" si="233"/>
        <v>37855.106666666456</v>
      </c>
      <c r="Q450">
        <f t="shared" si="234"/>
        <v>340695.95999999996</v>
      </c>
      <c r="R450">
        <f t="shared" si="235"/>
        <v>340695.95999999996</v>
      </c>
      <c r="S450">
        <f t="shared" si="236"/>
        <v>340695.95999999996</v>
      </c>
      <c r="T450">
        <f t="shared" si="237"/>
        <v>1022087.8799999999</v>
      </c>
      <c r="U450">
        <f t="shared" si="238"/>
        <v>851739.89999999967</v>
      </c>
      <c r="V450">
        <f t="shared" si="239"/>
        <v>1362783.8399999999</v>
      </c>
      <c r="W450">
        <f t="shared" si="240"/>
        <v>94637.766666666837</v>
      </c>
      <c r="X450">
        <f t="shared" si="241"/>
        <v>-66246.436666666763</v>
      </c>
      <c r="Y450">
        <f t="shared" si="242"/>
        <v>113565.31999999983</v>
      </c>
      <c r="Z450">
        <f t="shared" si="243"/>
        <v>170347.97999999975</v>
      </c>
      <c r="AA450">
        <f t="shared" si="244"/>
        <v>-151420.42666666699</v>
      </c>
      <c r="AB450">
        <f t="shared" si="245"/>
        <v>397478.61999999988</v>
      </c>
      <c r="AC450">
        <f t="shared" si="246"/>
        <v>664357.12200000044</v>
      </c>
      <c r="AD450">
        <f t="shared" si="247"/>
        <v>-321768.40666666673</v>
      </c>
      <c r="AE450">
        <f t="shared" si="248"/>
        <v>-68950.372857142705</v>
      </c>
      <c r="AF450">
        <f t="shared" si="249"/>
        <v>113565.32000000007</v>
      </c>
      <c r="AG450">
        <f t="shared" si="250"/>
        <v>157729.61111111147</v>
      </c>
      <c r="AH450">
        <f t="shared" si="251"/>
        <v>511043.94000000041</v>
      </c>
      <c r="AI450">
        <f t="shared" si="252"/>
        <v>1192435.8600000001</v>
      </c>
      <c r="AJ450">
        <f t="shared" si="253"/>
        <v>851739.90000000014</v>
      </c>
      <c r="AK450">
        <f t="shared" si="254"/>
        <v>681391.91999999993</v>
      </c>
      <c r="AL450">
        <f t="shared" si="255"/>
        <v>851739.89999999967</v>
      </c>
    </row>
    <row r="451" spans="2:39">
      <c r="B451" t="s">
        <v>210</v>
      </c>
      <c r="D451">
        <f t="shared" si="221"/>
        <v>-36717.163636363635</v>
      </c>
      <c r="E451">
        <f t="shared" si="222"/>
        <v>93205.107692307618</v>
      </c>
      <c r="F451">
        <f t="shared" si="223"/>
        <v>36717.163636363635</v>
      </c>
      <c r="G451">
        <f t="shared" si="224"/>
        <v>110151.49090909091</v>
      </c>
      <c r="H451">
        <f t="shared" si="225"/>
        <v>55755.692929292913</v>
      </c>
      <c r="I451">
        <f t="shared" si="226"/>
        <v>19446.497777777724</v>
      </c>
      <c r="J451">
        <f t="shared" si="227"/>
        <v>152988.18181818188</v>
      </c>
      <c r="K451">
        <f t="shared" si="228"/>
        <v>134629.59999999995</v>
      </c>
      <c r="L451">
        <f t="shared" si="229"/>
        <v>75081.892307692353</v>
      </c>
      <c r="M451">
        <f t="shared" si="230"/>
        <v>3088.9042424241197</v>
      </c>
      <c r="N451">
        <f t="shared" si="231"/>
        <v>55232.656410256401</v>
      </c>
      <c r="O451">
        <f t="shared" si="232"/>
        <v>-125716.29413919407</v>
      </c>
      <c r="P451">
        <f t="shared" si="233"/>
        <v>49808.020512820513</v>
      </c>
      <c r="Q451">
        <f t="shared" si="234"/>
        <v>69903.830769230786</v>
      </c>
      <c r="R451">
        <f t="shared" si="235"/>
        <v>158166.24335664336</v>
      </c>
      <c r="S451">
        <f t="shared" si="236"/>
        <v>130487.15076923076</v>
      </c>
      <c r="T451">
        <f t="shared" si="237"/>
        <v>148092.55999999994</v>
      </c>
      <c r="U451">
        <f t="shared" si="238"/>
        <v>124838.35636363635</v>
      </c>
      <c r="V451">
        <f t="shared" si="239"/>
        <v>206180.99580419576</v>
      </c>
      <c r="W451">
        <f t="shared" si="240"/>
        <v>40684.769230769278</v>
      </c>
      <c r="X451">
        <f t="shared" si="241"/>
        <v>-31314.943589743605</v>
      </c>
      <c r="Y451">
        <f t="shared" si="242"/>
        <v>-10356.123076923075</v>
      </c>
      <c r="Z451">
        <f t="shared" si="243"/>
        <v>-6904.0820512820501</v>
      </c>
      <c r="AA451">
        <f t="shared" si="244"/>
        <v>69533.969230769202</v>
      </c>
      <c r="AB451">
        <f t="shared" si="245"/>
        <v>84575.005128205143</v>
      </c>
      <c r="AC451">
        <f t="shared" si="246"/>
        <v>80043.416727272706</v>
      </c>
      <c r="AD451">
        <f t="shared" si="247"/>
        <v>-19500.893575757596</v>
      </c>
      <c r="AE451">
        <f t="shared" si="248"/>
        <v>-8450.775757575786</v>
      </c>
      <c r="AF451">
        <f t="shared" si="249"/>
        <v>38003.273076923069</v>
      </c>
      <c r="AG451">
        <f t="shared" si="250"/>
        <v>27246.466666666616</v>
      </c>
      <c r="AH451">
        <f t="shared" si="251"/>
        <v>198884.63636363632</v>
      </c>
      <c r="AI451">
        <f t="shared" si="252"/>
        <v>248860.77575757576</v>
      </c>
      <c r="AJ451">
        <f t="shared" si="253"/>
        <v>-8975.3066666666709</v>
      </c>
      <c r="AK451">
        <f t="shared" si="254"/>
        <v>220585.42153846152</v>
      </c>
      <c r="AL451">
        <f t="shared" si="255"/>
        <v>84731.91608391609</v>
      </c>
    </row>
    <row r="452" spans="2:39">
      <c r="B452" t="s">
        <v>211</v>
      </c>
      <c r="D452">
        <f t="shared" si="221"/>
        <v>30689.900000000023</v>
      </c>
      <c r="E452">
        <f t="shared" si="222"/>
        <v>0</v>
      </c>
      <c r="F452">
        <f t="shared" si="223"/>
        <v>110483.63999999998</v>
      </c>
      <c r="G452">
        <f t="shared" si="224"/>
        <v>133919.56363636363</v>
      </c>
      <c r="H452">
        <f t="shared" si="225"/>
        <v>40919.86666666664</v>
      </c>
      <c r="I452">
        <f t="shared" si="226"/>
        <v>56021.246031746094</v>
      </c>
      <c r="J452">
        <f t="shared" si="227"/>
        <v>110483.63999999998</v>
      </c>
      <c r="K452">
        <f t="shared" si="228"/>
        <v>133919.56363636363</v>
      </c>
      <c r="L452">
        <f t="shared" si="229"/>
        <v>-33479.890909090871</v>
      </c>
      <c r="M452">
        <f t="shared" si="230"/>
        <v>-26539.456380952441</v>
      </c>
      <c r="N452">
        <f t="shared" si="231"/>
        <v>-19095.937777777785</v>
      </c>
      <c r="O452">
        <f t="shared" si="232"/>
        <v>-279437.69648148143</v>
      </c>
      <c r="P452">
        <f t="shared" si="233"/>
        <v>22939.925252525252</v>
      </c>
      <c r="Q452">
        <f t="shared" si="234"/>
        <v>73655.760000000009</v>
      </c>
      <c r="R452">
        <f t="shared" si="235"/>
        <v>41849.863636363618</v>
      </c>
      <c r="S452">
        <f t="shared" si="236"/>
        <v>85931.72000000003</v>
      </c>
      <c r="T452">
        <f t="shared" si="237"/>
        <v>20459.93333333332</v>
      </c>
      <c r="U452">
        <f t="shared" si="238"/>
        <v>245519.2</v>
      </c>
      <c r="V452">
        <f t="shared" si="239"/>
        <v>26305.628571428562</v>
      </c>
      <c r="W452">
        <f t="shared" si="240"/>
        <v>19777.935555555538</v>
      </c>
      <c r="X452">
        <f t="shared" si="241"/>
        <v>-64789.788888888899</v>
      </c>
      <c r="Y452">
        <f t="shared" si="242"/>
        <v>-13019.957575757609</v>
      </c>
      <c r="Z452">
        <f t="shared" si="243"/>
        <v>11204.249206349195</v>
      </c>
      <c r="AA452">
        <f t="shared" si="244"/>
        <v>-46375.848888888868</v>
      </c>
      <c r="AB452">
        <f t="shared" si="245"/>
        <v>-34099.888888888847</v>
      </c>
      <c r="AC452">
        <f t="shared" si="246"/>
        <v>31625.211238095246</v>
      </c>
      <c r="AD452">
        <f t="shared" si="247"/>
        <v>-31082.565387205308</v>
      </c>
      <c r="AE452">
        <f t="shared" si="248"/>
        <v>-29325.904444444459</v>
      </c>
      <c r="AF452">
        <f t="shared" si="249"/>
        <v>-46.499848484876566</v>
      </c>
      <c r="AG452">
        <f t="shared" si="250"/>
        <v>8163.3067340067937</v>
      </c>
      <c r="AH452">
        <f t="shared" si="251"/>
        <v>61379.799999999959</v>
      </c>
      <c r="AI452">
        <f t="shared" si="252"/>
        <v>44639.854545454524</v>
      </c>
      <c r="AJ452">
        <f t="shared" si="253"/>
        <v>-24551.920000000013</v>
      </c>
      <c r="AK452">
        <f t="shared" si="254"/>
        <v>100439.67272727267</v>
      </c>
      <c r="AL452">
        <f t="shared" si="255"/>
        <v>110483.63999999998</v>
      </c>
    </row>
    <row r="453" spans="2:39">
      <c r="B453" t="s">
        <v>440</v>
      </c>
      <c r="D453" s="120">
        <f>(D379-D378)</f>
        <v>5.9234079537773709E-2</v>
      </c>
      <c r="E453" s="120">
        <f t="shared" ref="E453:AL453" si="256">(E379-E378)</f>
        <v>11.38528821768378</v>
      </c>
      <c r="F453" s="120">
        <f t="shared" si="256"/>
        <v>10.80989077157534</v>
      </c>
      <c r="G453" s="120">
        <f t="shared" si="256"/>
        <v>33.978224952185691</v>
      </c>
      <c r="H453" s="120">
        <f t="shared" si="256"/>
        <v>3.3560518001221595</v>
      </c>
      <c r="I453" s="120">
        <f t="shared" si="256"/>
        <v>8.422593982423507</v>
      </c>
      <c r="J453" s="120">
        <f t="shared" si="256"/>
        <v>22.793486999163143</v>
      </c>
      <c r="K453" s="120">
        <f t="shared" si="256"/>
        <v>30.368264075717043</v>
      </c>
      <c r="L453" s="120">
        <f t="shared" si="256"/>
        <v>6.713160218005676</v>
      </c>
      <c r="M453" s="120">
        <f t="shared" si="256"/>
        <v>3.4551011826132481</v>
      </c>
      <c r="N453" s="120">
        <f t="shared" si="256"/>
        <v>-1.0027006687801077</v>
      </c>
      <c r="O453" s="120">
        <f t="shared" si="256"/>
        <v>23.835770237873078</v>
      </c>
      <c r="P453" s="120">
        <f t="shared" si="256"/>
        <v>1.5515082077944413</v>
      </c>
      <c r="Q453" s="120">
        <f t="shared" si="256"/>
        <v>33.396905632764515</v>
      </c>
      <c r="R453" s="120">
        <f t="shared" si="256"/>
        <v>27.181822924168259</v>
      </c>
      <c r="S453" s="120">
        <f t="shared" si="256"/>
        <v>43.807759730735746</v>
      </c>
      <c r="T453" s="120">
        <f t="shared" si="256"/>
        <v>14.792819707477534</v>
      </c>
      <c r="U453" s="120">
        <f t="shared" si="256"/>
        <v>31.87705866415024</v>
      </c>
      <c r="V453" s="120">
        <f t="shared" si="256"/>
        <v>21.01228482150837</v>
      </c>
      <c r="W453" s="120">
        <f t="shared" si="256"/>
        <v>5.562801531877561</v>
      </c>
      <c r="X453" s="120">
        <f t="shared" si="256"/>
        <v>5.4857966935587896</v>
      </c>
      <c r="Y453" s="120">
        <f t="shared" si="256"/>
        <v>2.0011675095019612</v>
      </c>
      <c r="Z453" s="120">
        <f t="shared" si="256"/>
        <v>-1.2201469310214463</v>
      </c>
      <c r="AA453" s="120">
        <f t="shared" si="256"/>
        <v>-0.5587392264101112</v>
      </c>
      <c r="AB453" s="120">
        <f t="shared" si="256"/>
        <v>5.104827974388833</v>
      </c>
      <c r="AC453" s="120">
        <f t="shared" si="256"/>
        <v>-8.3675546659316637</v>
      </c>
      <c r="AD453" s="120">
        <f t="shared" si="256"/>
        <v>3.2051802213320357</v>
      </c>
      <c r="AE453" s="120">
        <f t="shared" si="256"/>
        <v>-1.3849634510721103</v>
      </c>
      <c r="AF453" s="120">
        <f t="shared" si="256"/>
        <v>6.6278720910679354</v>
      </c>
      <c r="AG453" s="120">
        <f t="shared" si="256"/>
        <v>9.5197701596302267</v>
      </c>
      <c r="AH453" s="120">
        <f t="shared" si="256"/>
        <v>35.473376082896429</v>
      </c>
      <c r="AI453" s="120">
        <f t="shared" si="256"/>
        <v>27.021285057347448</v>
      </c>
      <c r="AJ453" s="120">
        <f t="shared" si="256"/>
        <v>8.182684063279055</v>
      </c>
      <c r="AK453" s="120">
        <f t="shared" si="256"/>
        <v>23.10600449816399</v>
      </c>
      <c r="AL453" s="120">
        <f t="shared" si="256"/>
        <v>12.647779669562837</v>
      </c>
      <c r="AM453">
        <v>926790.7969999999</v>
      </c>
    </row>
    <row r="454" spans="2:39">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c r="AA454" s="120"/>
      <c r="AB454" s="120"/>
      <c r="AC454" s="120"/>
      <c r="AD454" s="120"/>
      <c r="AE454" s="120"/>
      <c r="AF454" s="120"/>
      <c r="AG454" s="120"/>
      <c r="AH454" s="120"/>
      <c r="AI454" s="120"/>
      <c r="AJ454" s="120"/>
      <c r="AK454" s="120"/>
      <c r="AL454" s="120"/>
    </row>
    <row r="455" spans="2:39">
      <c r="B455" t="s">
        <v>439</v>
      </c>
      <c r="D455">
        <f>MEDIAN(D382:D452)</f>
        <v>0</v>
      </c>
      <c r="E455">
        <f t="shared" ref="E455:AL455" si="257">MEDIAN(E382:E452)</f>
        <v>32136.523076923069</v>
      </c>
      <c r="F455">
        <f t="shared" si="257"/>
        <v>41026.136363636353</v>
      </c>
      <c r="G455">
        <f t="shared" si="257"/>
        <v>77700.042857142747</v>
      </c>
      <c r="H455">
        <f t="shared" si="257"/>
        <v>8315.7553113553149</v>
      </c>
      <c r="I455">
        <f>MEDIAN(I382:I452)</f>
        <v>2941.5398148148142</v>
      </c>
      <c r="J455">
        <f t="shared" si="257"/>
        <v>32773.178571428565</v>
      </c>
      <c r="K455">
        <f t="shared" si="257"/>
        <v>75016.919999999984</v>
      </c>
      <c r="L455">
        <f t="shared" si="257"/>
        <v>32680.43142857145</v>
      </c>
      <c r="M455">
        <f t="shared" si="257"/>
        <v>34150.549341444275</v>
      </c>
      <c r="N455">
        <f t="shared" si="257"/>
        <v>1661.5348148148041</v>
      </c>
      <c r="O455">
        <f t="shared" si="257"/>
        <v>-186104.3133333333</v>
      </c>
      <c r="P455">
        <f t="shared" si="257"/>
        <v>14922.238034188034</v>
      </c>
      <c r="Q455">
        <f t="shared" si="257"/>
        <v>90133.102380952347</v>
      </c>
      <c r="R455">
        <f t="shared" si="257"/>
        <v>39052.53</v>
      </c>
      <c r="S455">
        <f t="shared" si="257"/>
        <v>17190.858461538461</v>
      </c>
      <c r="T455">
        <f t="shared" si="257"/>
        <v>51277.072941176455</v>
      </c>
      <c r="U455">
        <f t="shared" si="257"/>
        <v>60322.192948717908</v>
      </c>
      <c r="V455">
        <f t="shared" si="257"/>
        <v>65546.35714285713</v>
      </c>
      <c r="W455">
        <f t="shared" si="257"/>
        <v>13747.625252525322</v>
      </c>
      <c r="X455">
        <f t="shared" si="257"/>
        <v>7582.010370370368</v>
      </c>
      <c r="Y455">
        <f t="shared" si="257"/>
        <v>11813.59444444417</v>
      </c>
      <c r="Z455">
        <f t="shared" si="257"/>
        <v>8467.3365079364739</v>
      </c>
      <c r="AA455">
        <f t="shared" si="257"/>
        <v>-6069.1071428571595</v>
      </c>
      <c r="AB455">
        <f t="shared" si="257"/>
        <v>17162.656239316217</v>
      </c>
      <c r="AC455">
        <f t="shared" si="257"/>
        <v>24063.293687590209</v>
      </c>
      <c r="AD455">
        <f t="shared" si="257"/>
        <v>5113.6842962962983</v>
      </c>
      <c r="AE455">
        <f t="shared" si="257"/>
        <v>-5502.7878787878799</v>
      </c>
      <c r="AF455">
        <f t="shared" si="257"/>
        <v>26053.149125427939</v>
      </c>
      <c r="AG455">
        <f t="shared" si="257"/>
        <v>6644.0985347985115</v>
      </c>
      <c r="AH455">
        <f t="shared" si="257"/>
        <v>59887.900324675327</v>
      </c>
      <c r="AI455">
        <f t="shared" si="257"/>
        <v>52221.849999999991</v>
      </c>
      <c r="AJ455">
        <f t="shared" si="257"/>
        <v>37979.527272727275</v>
      </c>
      <c r="AK455">
        <f t="shared" si="257"/>
        <v>80803.820606060559</v>
      </c>
      <c r="AL455">
        <f t="shared" si="257"/>
        <v>59700.146666666646</v>
      </c>
    </row>
    <row r="456" spans="2:39">
      <c r="B456" t="s">
        <v>441</v>
      </c>
      <c r="D456" s="120">
        <v>0</v>
      </c>
      <c r="E456" s="120">
        <f>E455/'2014 matched countries'!AL47</f>
        <v>30.769230769230766</v>
      </c>
      <c r="F456" s="120">
        <f>F455/'2014 matched countries'!AL57</f>
        <v>9.0909090909090882</v>
      </c>
      <c r="G456" s="120">
        <f>G455/'2014 matched countries'!AL29</f>
        <v>10.714285714285699</v>
      </c>
      <c r="H456" s="120">
        <f>H455/'2014 matched countries'!AL36</f>
        <v>10.622710622710628</v>
      </c>
      <c r="I456" s="120">
        <f>(I412+I392)/('2014 matched countries'!AL41+'2014 matched countries'!AL21)</f>
        <v>1.7845927781937512</v>
      </c>
      <c r="J456" s="120">
        <f>J455/'2014 matched countries'!AL75</f>
        <v>21.428571428571423</v>
      </c>
      <c r="K456" s="120">
        <f>K455/'2014 matched countries'!AL74</f>
        <v>39.999999999999993</v>
      </c>
      <c r="L456" s="120">
        <f>(L437+L390)/('2014 matched countries'!AL66+'2014 matched countries'!AL19)</f>
        <v>15.376106903263993</v>
      </c>
      <c r="M456" s="120">
        <f>(M440+M383)/('2014 matched countries'!AL12+'2014 matched countries'!AL69)</f>
        <v>11.211060441398212</v>
      </c>
      <c r="N456" s="120">
        <f>N455/'2014 matched countries'!AL42</f>
        <v>1.4814814814814719</v>
      </c>
      <c r="O456" s="120">
        <f>O455/'2014 matched countries'!AL52</f>
        <v>-27.250714576441794</v>
      </c>
      <c r="P456" s="120">
        <f>P455/'2014 matched countries'!AL31</f>
        <v>32.90598290598291</v>
      </c>
      <c r="Q456" s="120">
        <f>(Q440+Q420)/('2014 matched countries'!AL69+'2014 matched countries'!AL49)</f>
        <v>28.165366660094772</v>
      </c>
      <c r="R456" s="120">
        <f>(R398+R412)/('2014 matched countries'!AL27+'2014 matched countries'!AL41)</f>
        <v>72.529432412705674</v>
      </c>
      <c r="S456" s="120">
        <f>S455/'2014 matched countries'!AL27</f>
        <v>32.307692307692307</v>
      </c>
      <c r="T456" s="120">
        <f>(T388+T413)/('2014 matched countries'!AL17+'2014 matched countries'!AL42)</f>
        <v>14.598571302825034</v>
      </c>
      <c r="U456" s="120">
        <f>(U417+U385)/('2014 matched countries'!AL14+'2014 matched countries'!AL46)</f>
        <v>17.371366839208072</v>
      </c>
      <c r="V456" s="120">
        <f>V455/'2014 matched countries'!AL75</f>
        <v>42.857142857142847</v>
      </c>
      <c r="W456" s="120">
        <f>W455/'2014 matched countries'!AL63</f>
        <v>0.50505050505050764</v>
      </c>
      <c r="X456" s="120">
        <f>X455/'2014 matched countries'!AL31</f>
        <v>16.719576719576715</v>
      </c>
      <c r="Y456" s="120">
        <f>Y455/'2014 matched countries'!AL13</f>
        <v>0.26455026455025837</v>
      </c>
      <c r="Z456" s="120">
        <f>Z455/'2014 matched countries'!AL69</f>
        <v>1.587301587301581</v>
      </c>
      <c r="AA456" s="120">
        <f>AA455/'2014 matched countries'!AL75</f>
        <v>-3.968253968253979</v>
      </c>
      <c r="AB456" s="120">
        <f>AB455/'2014 matched countries'!AL46</f>
        <v>4.1880341880341829</v>
      </c>
      <c r="AC456" s="120">
        <f>(AC398+AC417)/('2014 matched countries'!AL27+'2014 matched countries'!AL46)</f>
        <v>10.394241914935341</v>
      </c>
      <c r="AD456" s="120">
        <f>AD455/'2014 matched countries'!AL49</f>
        <v>4.7977207977207996</v>
      </c>
      <c r="AE456" s="120">
        <f>AE455/'2014 matched countries'!AL41</f>
        <v>-10.101010101010104</v>
      </c>
      <c r="AF456" s="120">
        <f>AF455/'2014 matched countries'!AL64</f>
        <v>5.7780890133831289</v>
      </c>
      <c r="AG456" s="120">
        <f>AG455/'2014 matched countries'!AL15</f>
        <v>2.6251526251526158</v>
      </c>
      <c r="AH456" s="120">
        <f>(AH386+AH392)/('2014 matched countries'!AL15+'2014 matched countries'!AL21)</f>
        <v>22.672971830684368</v>
      </c>
      <c r="AI456" s="120">
        <f>AI455/'2014 matched countries'!AL47</f>
        <v>50</v>
      </c>
      <c r="AJ456" s="120">
        <f>AJ455/'2014 matched countries'!AL47</f>
        <v>36.363636363636367</v>
      </c>
      <c r="AK456" s="120">
        <f>AK455/'2014 matched countries'!AL62</f>
        <v>9.6969696969696919</v>
      </c>
      <c r="AL456" s="120">
        <f>AL455/'2014 matched countries'!AL60</f>
        <v>56.66666666666665</v>
      </c>
    </row>
  </sheetData>
  <mergeCells count="5">
    <mergeCell ref="D4:I4"/>
    <mergeCell ref="J4:P4"/>
    <mergeCell ref="Q4:AB4"/>
    <mergeCell ref="AC4:AG4"/>
    <mergeCell ref="AH4:AL4"/>
  </mergeCells>
  <conditionalFormatting sqref="AO6:BK147 D6:AL147">
    <cfRule type="cellIs" dxfId="0" priority="2" operator="equal">
      <formula>100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65185-3B4D-4787-8743-0A37B1EFECA1}">
  <dimension ref="A1:Z93"/>
  <sheetViews>
    <sheetView topLeftCell="H85" workbookViewId="0">
      <selection activeCell="Q3" sqref="Q3"/>
    </sheetView>
  </sheetViews>
  <sheetFormatPr defaultRowHeight="14.5"/>
  <cols>
    <col min="3" max="3" width="12.453125" customWidth="1"/>
    <col min="4" max="4" width="7.90625" bestFit="1" customWidth="1"/>
    <col min="5" max="5" width="6.81640625" bestFit="1" customWidth="1"/>
    <col min="6" max="6" width="7.453125" customWidth="1"/>
    <col min="7" max="7" width="6.81640625" bestFit="1" customWidth="1"/>
    <col min="8" max="8" width="13.1796875" bestFit="1" customWidth="1"/>
  </cols>
  <sheetData>
    <row r="1" spans="1:26" ht="43.5">
      <c r="A1" s="5" t="s">
        <v>223</v>
      </c>
      <c r="B1" s="5" t="s">
        <v>222</v>
      </c>
      <c r="C1" s="4" t="s">
        <v>277</v>
      </c>
      <c r="D1" s="4" t="s">
        <v>3</v>
      </c>
      <c r="E1" s="4" t="s">
        <v>4</v>
      </c>
      <c r="F1" s="4" t="s">
        <v>5</v>
      </c>
      <c r="G1" s="4" t="s">
        <v>7</v>
      </c>
      <c r="H1" s="4" t="s">
        <v>235</v>
      </c>
      <c r="I1" s="4" t="s">
        <v>270</v>
      </c>
      <c r="J1" t="s">
        <v>271</v>
      </c>
      <c r="K1" s="240" t="s">
        <v>272</v>
      </c>
      <c r="L1" s="240"/>
      <c r="M1" s="240" t="s">
        <v>3</v>
      </c>
      <c r="N1" s="240"/>
      <c r="O1" s="240" t="s">
        <v>4</v>
      </c>
      <c r="P1" s="240"/>
      <c r="Q1" s="240" t="s">
        <v>5</v>
      </c>
      <c r="R1" s="240"/>
      <c r="S1" s="240" t="s">
        <v>7</v>
      </c>
      <c r="T1" s="240"/>
      <c r="U1" s="240" t="s">
        <v>6</v>
      </c>
      <c r="V1" s="240"/>
      <c r="W1" s="240" t="s">
        <v>273</v>
      </c>
      <c r="X1" s="240"/>
      <c r="Y1" s="240" t="s">
        <v>274</v>
      </c>
      <c r="Z1" s="240"/>
    </row>
    <row r="2" spans="1:26">
      <c r="A2" s="5"/>
      <c r="B2" s="5"/>
      <c r="C2" s="4"/>
      <c r="D2" s="4"/>
      <c r="E2" s="4"/>
      <c r="F2" s="4"/>
      <c r="G2" s="4"/>
      <c r="H2" s="4"/>
      <c r="I2" s="4"/>
      <c r="K2" t="s">
        <v>275</v>
      </c>
      <c r="L2" t="s">
        <v>276</v>
      </c>
      <c r="M2" t="s">
        <v>275</v>
      </c>
      <c r="N2" t="s">
        <v>276</v>
      </c>
      <c r="O2" t="s">
        <v>275</v>
      </c>
      <c r="P2" t="s">
        <v>276</v>
      </c>
      <c r="Q2" t="s">
        <v>275</v>
      </c>
      <c r="R2" t="s">
        <v>276</v>
      </c>
      <c r="S2" t="s">
        <v>275</v>
      </c>
      <c r="T2" t="s">
        <v>276</v>
      </c>
      <c r="U2" t="s">
        <v>275</v>
      </c>
      <c r="V2" t="s">
        <v>276</v>
      </c>
      <c r="W2" t="s">
        <v>275</v>
      </c>
      <c r="X2" t="s">
        <v>276</v>
      </c>
      <c r="Y2" t="s">
        <v>275</v>
      </c>
      <c r="Z2" t="s">
        <v>276</v>
      </c>
    </row>
    <row r="3" spans="1:26">
      <c r="A3" t="s">
        <v>111</v>
      </c>
      <c r="B3" t="s">
        <v>276</v>
      </c>
      <c r="C3" s="121">
        <f>VLOOKUP($A$3:$A$84,'2017 unweighted by region'!$B$2:$I$88,8,FALSE)</f>
        <v>62.96676533861406</v>
      </c>
      <c r="D3" s="121">
        <f>VLOOKUP($A$3:$A$84,'2017 unweighted by region'!$B$2:$I$88,2,FALSE)</f>
        <v>86.056644880174289</v>
      </c>
      <c r="E3" s="121">
        <f>VLOOKUP($A$3:$A$84,'2017 unweighted by region'!$B$2:$I$88,3,FALSE)</f>
        <v>57.06962785114046</v>
      </c>
      <c r="F3" s="121">
        <f>VLOOKUP($A$3:$A$84,'2017 unweighted by region'!$B$2:$I$88,4,FALSE)</f>
        <v>57.746005809731308</v>
      </c>
      <c r="G3" s="121">
        <f>VLOOKUP($A$3:$A$84,'2017 unweighted by region'!$B$2:$I$88,5,FALSE)</f>
        <v>53.727176853647435</v>
      </c>
      <c r="H3" s="121">
        <f>VLOOKUP($A$3:$A$84,'2017 unweighted by region'!$B$2:$I$88,6,FALSE)</f>
        <v>65.284313725490193</v>
      </c>
      <c r="I3" cm="1">
        <f t="array" ref="I3:I84">VLOOKUP($A$3:$A$84,'UNPD mCPR TFR UN'!$A$3:$M$188,6,FALSE)</f>
        <v>14.4</v>
      </c>
      <c r="J3" cm="1">
        <f t="array" ref="J3:J84">VLOOKUP($A$3:$A$84,'UNPD mCPR TFR UN'!A3:M188,7,FALSE)</f>
        <v>4.5552000000000001</v>
      </c>
      <c r="K3" t="e" cm="1">
        <f t="array" ref="K3:K84">IF($B$3:$B$84="SSA",$C$3:$C$84,NA())</f>
        <v>#N/A</v>
      </c>
      <c r="L3" cm="1">
        <f t="array" ref="L3:L84">IF($B$3:$B$84="Non-SSA",$C$3:$C$84,NA())</f>
        <v>62.96676533861406</v>
      </c>
      <c r="M3" t="e" cm="1">
        <f t="array" ref="M3:M84">IF($B$3:$B$84="SSA",$D$3:$D$84,NA())</f>
        <v>#N/A</v>
      </c>
      <c r="N3" cm="1">
        <f t="array" ref="N3:N84">IF($B$3:$B$84="Non-SSA",$D$3:$D$84,NA())</f>
        <v>86.056644880174289</v>
      </c>
      <c r="O3" t="e" cm="1">
        <f t="array" ref="O3:O84">IF($B$3:$B$84="SSA",$E$3:$E$84,NA())</f>
        <v>#N/A</v>
      </c>
      <c r="P3" cm="1">
        <f t="array" ref="P3:P84">IF($B$3:$B$84="Non-SSA",$E$3:$E$84,NA())</f>
        <v>57.06962785114046</v>
      </c>
      <c r="Q3" t="e" cm="1">
        <f t="array" ref="Q3:Q84">IF($B$3:$B$84="SSA",$F$3:$F$84,NA())</f>
        <v>#N/A</v>
      </c>
      <c r="R3" cm="1">
        <f t="array" ref="R3:R84">IF($B$3:$B$84="Non-SSA",$F$3:$F$84,NA())</f>
        <v>57.746005809731308</v>
      </c>
      <c r="S3" t="e" cm="1">
        <f t="array" ref="S3:S84">IF($B$3:$B$84="SSA",$G$3:$G$84,NA())</f>
        <v>#N/A</v>
      </c>
      <c r="T3" cm="1">
        <f t="array" ref="T3:T84">IF($B$3:$B$84="Non-SSA",$G$3:$G$84,NA())</f>
        <v>53.727176853647435</v>
      </c>
      <c r="U3" t="e" cm="1">
        <f t="array" ref="U3:U84">IF($B$3:$B$84="SSA",$H$3:$H$84,NA())</f>
        <v>#N/A</v>
      </c>
      <c r="V3" cm="1">
        <f t="array" ref="V3:V84">IF($B$3:$B$84="Non-SSA",$H$3:$H$84,NA())</f>
        <v>65.284313725490193</v>
      </c>
      <c r="W3" t="e" cm="1">
        <f t="array" ref="W3:W84">IF($B$3:$B$84="SSA",_xlfn.ANCHORARRAY(I3),NA())</f>
        <v>#N/A</v>
      </c>
      <c r="X3" cm="1">
        <f t="array" ref="X3:X84">IF($B$3:$B$84="Non-SSA",_xlfn.ANCHORARRAY(I3),NA())</f>
        <v>14.4</v>
      </c>
      <c r="Y3" t="e" cm="1">
        <f t="array" ref="Y3:Y84">IF($B$3:$B$84="SSA",_xlfn.ANCHORARRAY(J3),NA())</f>
        <v>#N/A</v>
      </c>
      <c r="Z3" cm="1">
        <f t="array" ref="Z3:Z84">IF($B$3:$B$84="Non-SSA",_xlfn.ANCHORARRAY(J3),NA())</f>
        <v>4.5552000000000001</v>
      </c>
    </row>
    <row r="4" spans="1:26">
      <c r="A4" t="s">
        <v>116</v>
      </c>
      <c r="B4" t="s">
        <v>276</v>
      </c>
      <c r="C4" s="121">
        <f>VLOOKUP($A$3:$A$84,'2017 unweighted by region'!$B$2:$I$88,8,FALSE)</f>
        <v>74.871453766691872</v>
      </c>
      <c r="D4" s="121">
        <f>VLOOKUP($A$3:$A$84,'2017 unweighted by region'!$B$2:$I$88,2,FALSE)</f>
        <v>86.913580246913583</v>
      </c>
      <c r="E4" s="121">
        <f>VLOOKUP($A$3:$A$84,'2017 unweighted by region'!$B$2:$I$88,3,FALSE)</f>
        <v>79.439153439153429</v>
      </c>
      <c r="F4" s="121">
        <f>VLOOKUP($A$3:$A$84,'2017 unweighted by region'!$B$2:$I$88,4,FALSE)</f>
        <v>74.691358024691354</v>
      </c>
      <c r="G4" s="121">
        <f>VLOOKUP($A$3:$A$84,'2017 unweighted by region'!$B$2:$I$88,5,FALSE)</f>
        <v>55.996472663139329</v>
      </c>
      <c r="H4" s="121">
        <f>VLOOKUP($A$3:$A$84,'2017 unweighted by region'!$B$2:$I$88,6,FALSE)</f>
        <v>73.333333333333329</v>
      </c>
      <c r="I4">
        <v>19</v>
      </c>
      <c r="J4">
        <v>1.7559</v>
      </c>
      <c r="K4" t="e">
        <v>#N/A</v>
      </c>
      <c r="L4">
        <v>74.871453766691872</v>
      </c>
      <c r="M4" t="e">
        <v>#N/A</v>
      </c>
      <c r="N4">
        <v>86.913580246913583</v>
      </c>
      <c r="O4" t="e">
        <v>#N/A</v>
      </c>
      <c r="P4">
        <v>79.439153439153429</v>
      </c>
      <c r="Q4" t="e">
        <v>#N/A</v>
      </c>
      <c r="R4">
        <v>74.691358024691354</v>
      </c>
      <c r="S4" t="e">
        <v>#N/A</v>
      </c>
      <c r="T4">
        <v>55.996472663139329</v>
      </c>
      <c r="U4" t="e">
        <v>#N/A</v>
      </c>
      <c r="V4">
        <v>73.333333333333329</v>
      </c>
      <c r="W4" t="e">
        <v>#N/A</v>
      </c>
      <c r="X4">
        <v>19</v>
      </c>
      <c r="Y4" t="e">
        <v>#N/A</v>
      </c>
      <c r="Z4">
        <v>1.7559</v>
      </c>
    </row>
    <row r="5" spans="1:26">
      <c r="A5" t="s">
        <v>118</v>
      </c>
      <c r="B5" t="s">
        <v>276</v>
      </c>
      <c r="C5" s="121">
        <f>VLOOKUP($A$3:$A$84,'2017 unweighted by region'!$B$2:$I$88,8,FALSE)</f>
        <v>62.950015288766579</v>
      </c>
      <c r="D5" s="121">
        <f>VLOOKUP($A$3:$A$84,'2017 unweighted by region'!$B$2:$I$88,2,FALSE)</f>
        <v>78.037686809616631</v>
      </c>
      <c r="E5" s="121">
        <f>VLOOKUP($A$3:$A$84,'2017 unweighted by region'!$B$2:$I$88,3,FALSE)</f>
        <v>53.550556674911675</v>
      </c>
      <c r="F5" s="121">
        <f>VLOOKUP($A$3:$A$84,'2017 unweighted by region'!$B$2:$I$88,4,FALSE)</f>
        <v>62.601865388780595</v>
      </c>
      <c r="G5" s="121">
        <f>VLOOKUP($A$3:$A$84,'2017 unweighted by region'!$B$2:$I$88,5,FALSE)</f>
        <v>56.832626227879061</v>
      </c>
      <c r="H5" s="121">
        <f>VLOOKUP($A$3:$A$84,'2017 unweighted by region'!$B$2:$I$88,6,FALSE)</f>
        <v>64.957000343997237</v>
      </c>
      <c r="I5">
        <v>46.2</v>
      </c>
      <c r="J5">
        <v>2.052</v>
      </c>
      <c r="K5" t="e">
        <v>#N/A</v>
      </c>
      <c r="L5">
        <v>62.950015288766579</v>
      </c>
      <c r="M5" t="e">
        <v>#N/A</v>
      </c>
      <c r="N5">
        <v>78.037686809616631</v>
      </c>
      <c r="O5" t="e">
        <v>#N/A</v>
      </c>
      <c r="P5">
        <v>53.550556674911675</v>
      </c>
      <c r="Q5" t="e">
        <v>#N/A</v>
      </c>
      <c r="R5">
        <v>62.601865388780595</v>
      </c>
      <c r="S5" t="e">
        <v>#N/A</v>
      </c>
      <c r="T5">
        <v>56.832626227879061</v>
      </c>
      <c r="U5" t="e">
        <v>#N/A</v>
      </c>
      <c r="V5">
        <v>64.957000343997237</v>
      </c>
      <c r="W5" t="e">
        <v>#N/A</v>
      </c>
      <c r="X5">
        <v>46.2</v>
      </c>
      <c r="Y5" t="e">
        <v>#N/A</v>
      </c>
      <c r="Z5">
        <v>2.052</v>
      </c>
    </row>
    <row r="6" spans="1:26">
      <c r="A6" t="s">
        <v>121</v>
      </c>
      <c r="B6" t="s">
        <v>276</v>
      </c>
      <c r="C6" s="121">
        <f>VLOOKUP($A$3:$A$84,'2017 unweighted by region'!$B$2:$I$88,8,FALSE)</f>
        <v>62.245302757207526</v>
      </c>
      <c r="D6" s="121">
        <f>VLOOKUP($A$3:$A$84,'2017 unweighted by region'!$B$2:$I$88,2,FALSE)</f>
        <v>72.91245791245791</v>
      </c>
      <c r="E6" s="121">
        <f>VLOOKUP($A$3:$A$84,'2017 unweighted by region'!$B$2:$I$88,3,FALSE)</f>
        <v>58.75893947322519</v>
      </c>
      <c r="F6" s="121">
        <f>VLOOKUP($A$3:$A$84,'2017 unweighted by region'!$B$2:$I$88,4,FALSE)</f>
        <v>57.886665803332455</v>
      </c>
      <c r="G6" s="121">
        <f>VLOOKUP($A$3:$A$84,'2017 unweighted by region'!$B$2:$I$88,5,FALSE)</f>
        <v>68.980374563707898</v>
      </c>
      <c r="H6" s="121">
        <f>VLOOKUP($A$3:$A$84,'2017 unweighted by region'!$B$2:$I$88,6,FALSE)</f>
        <v>58.051282051282058</v>
      </c>
      <c r="I6">
        <v>35.5</v>
      </c>
      <c r="J6">
        <v>2</v>
      </c>
      <c r="K6" t="e">
        <v>#N/A</v>
      </c>
      <c r="L6">
        <v>62.245302757207526</v>
      </c>
      <c r="M6" t="e">
        <v>#N/A</v>
      </c>
      <c r="N6">
        <v>72.91245791245791</v>
      </c>
      <c r="O6" t="e">
        <v>#N/A</v>
      </c>
      <c r="P6">
        <v>58.75893947322519</v>
      </c>
      <c r="Q6" t="e">
        <v>#N/A</v>
      </c>
      <c r="R6">
        <v>57.886665803332455</v>
      </c>
      <c r="S6" t="e">
        <v>#N/A</v>
      </c>
      <c r="T6">
        <v>68.980374563707898</v>
      </c>
      <c r="U6" t="e">
        <v>#N/A</v>
      </c>
      <c r="V6">
        <v>58.051282051282058</v>
      </c>
      <c r="W6" t="e">
        <v>#N/A</v>
      </c>
      <c r="X6">
        <v>35.5</v>
      </c>
      <c r="Y6" t="e">
        <v>#N/A</v>
      </c>
      <c r="Z6">
        <v>2</v>
      </c>
    </row>
    <row r="7" spans="1:26">
      <c r="A7" t="s">
        <v>123</v>
      </c>
      <c r="B7" t="s">
        <v>276</v>
      </c>
      <c r="C7" s="121">
        <f>VLOOKUP($A$3:$A$84,'2017 unweighted by region'!$B$2:$I$88,8,FALSE)</f>
        <v>45.906315906315918</v>
      </c>
      <c r="D7" s="121">
        <f>VLOOKUP($A$3:$A$84,'2017 unweighted by region'!$B$2:$I$88,2,FALSE)</f>
        <v>67.806267806267812</v>
      </c>
      <c r="E7" s="121">
        <f>VLOOKUP($A$3:$A$84,'2017 unweighted by region'!$B$2:$I$88,3,FALSE)</f>
        <v>34.536019536019538</v>
      </c>
      <c r="F7" s="121">
        <f>VLOOKUP($A$3:$A$84,'2017 unweighted by region'!$B$2:$I$88,4,FALSE)</f>
        <v>46.296296296296298</v>
      </c>
      <c r="G7" s="121">
        <f>VLOOKUP($A$3:$A$84,'2017 unweighted by region'!$B$2:$I$88,5,FALSE)</f>
        <v>43.592074592074589</v>
      </c>
      <c r="H7" s="121">
        <f>VLOOKUP($A$3:$A$84,'2017 unweighted by region'!$B$2:$I$88,6,FALSE)</f>
        <v>36.92307692307692</v>
      </c>
      <c r="I7">
        <v>32.4</v>
      </c>
      <c r="J7">
        <v>2.75</v>
      </c>
      <c r="K7" t="e">
        <v>#N/A</v>
      </c>
      <c r="L7">
        <v>45.906315906315918</v>
      </c>
      <c r="M7" t="e">
        <v>#N/A</v>
      </c>
      <c r="N7">
        <v>67.806267806267812</v>
      </c>
      <c r="O7" t="e">
        <v>#N/A</v>
      </c>
      <c r="P7">
        <v>34.536019536019538</v>
      </c>
      <c r="Q7" t="e">
        <v>#N/A</v>
      </c>
      <c r="R7">
        <v>46.296296296296298</v>
      </c>
      <c r="S7" t="e">
        <v>#N/A</v>
      </c>
      <c r="T7">
        <v>43.592074592074589</v>
      </c>
      <c r="U7" t="e">
        <v>#N/A</v>
      </c>
      <c r="V7">
        <v>36.92307692307692</v>
      </c>
      <c r="W7" t="e">
        <v>#N/A</v>
      </c>
      <c r="X7">
        <v>32.4</v>
      </c>
      <c r="Y7" t="e">
        <v>#N/A</v>
      </c>
      <c r="Z7">
        <v>2.75</v>
      </c>
    </row>
    <row r="8" spans="1:26">
      <c r="A8" t="s">
        <v>124</v>
      </c>
      <c r="B8" t="s">
        <v>275</v>
      </c>
      <c r="C8" s="121">
        <f>VLOOKUP($A$3:$A$84,'2017 unweighted by region'!$B$2:$I$88,8,FALSE)</f>
        <v>73.95889295889296</v>
      </c>
      <c r="D8" s="121">
        <f>VLOOKUP($A$3:$A$84,'2017 unweighted by region'!$B$2:$I$88,2,FALSE)</f>
        <v>72.53086419753086</v>
      </c>
      <c r="E8" s="121">
        <f>VLOOKUP($A$3:$A$84,'2017 unweighted by region'!$B$2:$I$88,3,FALSE)</f>
        <v>72.161172161172161</v>
      </c>
      <c r="F8" s="121">
        <f>VLOOKUP($A$3:$A$84,'2017 unweighted by region'!$B$2:$I$88,4,FALSE)</f>
        <v>71.794871794871796</v>
      </c>
      <c r="G8" s="121">
        <f>VLOOKUP($A$3:$A$84,'2017 unweighted by region'!$B$2:$I$88,5,FALSE)</f>
        <v>72.726495726495727</v>
      </c>
      <c r="H8" s="121">
        <f>VLOOKUP($A$3:$A$84,'2017 unweighted by region'!$B$2:$I$88,6,FALSE)</f>
        <v>84.615384615384613</v>
      </c>
      <c r="I8">
        <v>24.1</v>
      </c>
      <c r="J8">
        <v>5.2314999999999996</v>
      </c>
      <c r="K8">
        <v>73.95889295889296</v>
      </c>
      <c r="L8" t="e">
        <v>#N/A</v>
      </c>
      <c r="M8">
        <v>72.53086419753086</v>
      </c>
      <c r="N8" t="e">
        <v>#N/A</v>
      </c>
      <c r="O8">
        <v>72.161172161172161</v>
      </c>
      <c r="P8" t="e">
        <v>#N/A</v>
      </c>
      <c r="Q8">
        <v>71.794871794871796</v>
      </c>
      <c r="R8" t="e">
        <v>#N/A</v>
      </c>
      <c r="S8">
        <v>72.726495726495727</v>
      </c>
      <c r="T8" t="e">
        <v>#N/A</v>
      </c>
      <c r="U8">
        <v>84.615384615384613</v>
      </c>
      <c r="V8" t="e">
        <v>#N/A</v>
      </c>
      <c r="W8">
        <v>24.1</v>
      </c>
      <c r="X8" t="e">
        <v>#N/A</v>
      </c>
      <c r="Y8">
        <v>5.2314999999999996</v>
      </c>
      <c r="Z8" t="e">
        <v>#N/A</v>
      </c>
    </row>
    <row r="9" spans="1:26">
      <c r="A9" t="s">
        <v>125</v>
      </c>
      <c r="B9" t="s">
        <v>275</v>
      </c>
      <c r="C9" s="121">
        <f>VLOOKUP($A$3:$A$84,'2017 unweighted by region'!$B$2:$I$88,8,FALSE)</f>
        <v>71.846706203849052</v>
      </c>
      <c r="D9" s="121">
        <f>VLOOKUP($A$3:$A$84,'2017 unweighted by region'!$B$2:$I$88,2,FALSE)</f>
        <v>81.084656084656075</v>
      </c>
      <c r="E9" s="121">
        <f>VLOOKUP($A$3:$A$84,'2017 unweighted by region'!$B$2:$I$88,3,FALSE)</f>
        <v>64.126984126984127</v>
      </c>
      <c r="F9" s="121">
        <f>VLOOKUP($A$3:$A$84,'2017 unweighted by region'!$B$2:$I$88,4,FALSE)</f>
        <v>76.119251119251118</v>
      </c>
      <c r="G9" s="121">
        <f>VLOOKUP($A$3:$A$84,'2017 unweighted by region'!$B$2:$I$88,5,FALSE)</f>
        <v>66.018518518518505</v>
      </c>
      <c r="H9" s="121">
        <f>VLOOKUP($A$3:$A$84,'2017 unweighted by region'!$B$2:$I$88,6,FALSE)</f>
        <v>67.142857142857153</v>
      </c>
      <c r="I9">
        <v>14.6</v>
      </c>
      <c r="J9">
        <v>5.45</v>
      </c>
      <c r="K9">
        <v>71.846706203849052</v>
      </c>
      <c r="L9" t="e">
        <v>#N/A</v>
      </c>
      <c r="M9">
        <v>81.084656084656075</v>
      </c>
      <c r="N9" t="e">
        <v>#N/A</v>
      </c>
      <c r="O9">
        <v>64.126984126984127</v>
      </c>
      <c r="P9" t="e">
        <v>#N/A</v>
      </c>
      <c r="Q9">
        <v>76.119251119251118</v>
      </c>
      <c r="R9" t="e">
        <v>#N/A</v>
      </c>
      <c r="S9">
        <v>66.018518518518505</v>
      </c>
      <c r="T9" t="e">
        <v>#N/A</v>
      </c>
      <c r="U9">
        <v>67.142857142857153</v>
      </c>
      <c r="V9" t="e">
        <v>#N/A</v>
      </c>
      <c r="W9">
        <v>14.6</v>
      </c>
      <c r="X9" t="e">
        <v>#N/A</v>
      </c>
      <c r="Y9">
        <v>5.45</v>
      </c>
      <c r="Z9" t="e">
        <v>#N/A</v>
      </c>
    </row>
    <row r="10" spans="1:26">
      <c r="A10" t="s">
        <v>126</v>
      </c>
      <c r="B10" t="s">
        <v>276</v>
      </c>
      <c r="C10" s="121">
        <f>VLOOKUP($A$3:$A$84,'2017 unweighted by region'!$B$2:$I$88,8,FALSE)</f>
        <v>64.977339767815963</v>
      </c>
      <c r="D10" s="121">
        <f>VLOOKUP($A$3:$A$84,'2017 unweighted by region'!$B$2:$I$88,2,FALSE)</f>
        <v>83.333333333333329</v>
      </c>
      <c r="E10" s="121">
        <f>VLOOKUP($A$3:$A$84,'2017 unweighted by region'!$B$2:$I$88,3,FALSE)</f>
        <v>58.660619803476948</v>
      </c>
      <c r="F10" s="121">
        <f>VLOOKUP($A$3:$A$84,'2017 unweighted by region'!$B$2:$I$88,4,FALSE)</f>
        <v>62.006172839506178</v>
      </c>
      <c r="G10" s="121">
        <f>VLOOKUP($A$3:$A$84,'2017 unweighted by region'!$B$2:$I$88,5,FALSE)</f>
        <v>62.187410120743451</v>
      </c>
      <c r="H10" s="121">
        <f>VLOOKUP($A$3:$A$84,'2017 unweighted by region'!$B$2:$I$88,6,FALSE)</f>
        <v>61.714285714285708</v>
      </c>
      <c r="I10">
        <v>28.8</v>
      </c>
      <c r="J10">
        <v>2.5238</v>
      </c>
      <c r="K10" t="e">
        <v>#N/A</v>
      </c>
      <c r="L10">
        <v>64.977339767815963</v>
      </c>
      <c r="M10" t="e">
        <v>#N/A</v>
      </c>
      <c r="N10">
        <v>83.333333333333329</v>
      </c>
      <c r="O10" t="e">
        <v>#N/A</v>
      </c>
      <c r="P10">
        <v>58.660619803476948</v>
      </c>
      <c r="Q10" t="e">
        <v>#N/A</v>
      </c>
      <c r="R10">
        <v>62.006172839506178</v>
      </c>
      <c r="S10" t="e">
        <v>#N/A</v>
      </c>
      <c r="T10">
        <v>62.187410120743451</v>
      </c>
      <c r="U10" t="e">
        <v>#N/A</v>
      </c>
      <c r="V10">
        <v>61.714285714285708</v>
      </c>
      <c r="W10" t="e">
        <v>#N/A</v>
      </c>
      <c r="X10">
        <v>28.8</v>
      </c>
      <c r="Y10" t="e">
        <v>#N/A</v>
      </c>
      <c r="Z10">
        <v>2.5238</v>
      </c>
    </row>
    <row r="11" spans="1:26">
      <c r="A11" t="s">
        <v>128</v>
      </c>
      <c r="B11" t="s">
        <v>275</v>
      </c>
      <c r="C11" s="121">
        <f>VLOOKUP($A$3:$A$84,'2017 unweighted by region'!$B$2:$I$88,8,FALSE)</f>
        <v>67.201029129600556</v>
      </c>
      <c r="D11" s="121">
        <f>VLOOKUP($A$3:$A$84,'2017 unweighted by region'!$B$2:$I$88,2,FALSE)</f>
        <v>77.671957671957671</v>
      </c>
      <c r="E11" s="121">
        <f>VLOOKUP($A$3:$A$84,'2017 unweighted by region'!$B$2:$I$88,3,FALSE)</f>
        <v>71.409331409331415</v>
      </c>
      <c r="F11" s="121">
        <f>VLOOKUP($A$3:$A$84,'2017 unweighted by region'!$B$2:$I$88,4,FALSE)</f>
        <v>64.977337477337485</v>
      </c>
      <c r="G11" s="121">
        <f>VLOOKUP($A$3:$A$84,'2017 unweighted by region'!$B$2:$I$88,5,FALSE)</f>
        <v>66.635716135716137</v>
      </c>
      <c r="H11" s="121">
        <f>VLOOKUP($A$3:$A$84,'2017 unweighted by region'!$B$2:$I$88,6,FALSE)</f>
        <v>54.646464646464644</v>
      </c>
      <c r="I11">
        <v>20.100000000000001</v>
      </c>
      <c r="J11">
        <v>4.6029999999999998</v>
      </c>
      <c r="K11">
        <v>67.201029129600556</v>
      </c>
      <c r="L11" t="e">
        <v>#N/A</v>
      </c>
      <c r="M11">
        <v>77.671957671957671</v>
      </c>
      <c r="N11" t="e">
        <v>#N/A</v>
      </c>
      <c r="O11">
        <v>71.409331409331415</v>
      </c>
      <c r="P11" t="e">
        <v>#N/A</v>
      </c>
      <c r="Q11">
        <v>64.977337477337485</v>
      </c>
      <c r="R11" t="e">
        <v>#N/A</v>
      </c>
      <c r="S11">
        <v>66.635716135716137</v>
      </c>
      <c r="T11" t="e">
        <v>#N/A</v>
      </c>
      <c r="U11">
        <v>54.646464646464644</v>
      </c>
      <c r="V11" t="e">
        <v>#N/A</v>
      </c>
      <c r="W11">
        <v>20.100000000000001</v>
      </c>
      <c r="X11" t="e">
        <v>#N/A</v>
      </c>
      <c r="Y11">
        <v>4.6029999999999998</v>
      </c>
      <c r="Z11" t="e">
        <v>#N/A</v>
      </c>
    </row>
    <row r="12" spans="1:26">
      <c r="A12" t="s">
        <v>129</v>
      </c>
      <c r="B12" t="s">
        <v>275</v>
      </c>
      <c r="C12" s="121">
        <f>VLOOKUP($A$3:$A$84,'2017 unweighted by region'!$B$2:$I$88,8,FALSE)</f>
        <v>56.168584325727188</v>
      </c>
      <c r="D12" s="121">
        <f>VLOOKUP($A$3:$A$84,'2017 unweighted by region'!$B$2:$I$88,2,FALSE)</f>
        <v>56.034706034706034</v>
      </c>
      <c r="E12" s="121">
        <f>VLOOKUP($A$3:$A$84,'2017 unweighted by region'!$B$2:$I$88,3,FALSE)</f>
        <v>63.141858141858144</v>
      </c>
      <c r="F12" s="121">
        <f>VLOOKUP($A$3:$A$84,'2017 unweighted by region'!$B$2:$I$88,4,FALSE)</f>
        <v>55.497126330459658</v>
      </c>
      <c r="G12" s="121">
        <f>VLOOKUP($A$3:$A$84,'2017 unweighted by region'!$B$2:$I$88,5,FALSE)</f>
        <v>51.987764087764091</v>
      </c>
      <c r="H12" s="121">
        <f>VLOOKUP($A$3:$A$84,'2017 unweighted by region'!$B$2:$I$88,6,FALSE)</f>
        <v>52.358974358974351</v>
      </c>
      <c r="I12">
        <v>14.9</v>
      </c>
      <c r="J12">
        <v>4.7541000000000002</v>
      </c>
      <c r="K12">
        <v>56.168584325727188</v>
      </c>
      <c r="L12" t="e">
        <v>#N/A</v>
      </c>
      <c r="M12">
        <v>56.034706034706034</v>
      </c>
      <c r="N12" t="e">
        <v>#N/A</v>
      </c>
      <c r="O12">
        <v>63.141858141858144</v>
      </c>
      <c r="P12" t="e">
        <v>#N/A</v>
      </c>
      <c r="Q12">
        <v>55.497126330459658</v>
      </c>
      <c r="R12" t="e">
        <v>#N/A</v>
      </c>
      <c r="S12">
        <v>51.987764087764091</v>
      </c>
      <c r="T12" t="e">
        <v>#N/A</v>
      </c>
      <c r="U12">
        <v>52.358974358974351</v>
      </c>
      <c r="V12" t="e">
        <v>#N/A</v>
      </c>
      <c r="W12">
        <v>14.9</v>
      </c>
      <c r="X12" t="e">
        <v>#N/A</v>
      </c>
      <c r="Y12">
        <v>4.7541000000000002</v>
      </c>
      <c r="Z12" t="e">
        <v>#N/A</v>
      </c>
    </row>
    <row r="13" spans="1:26">
      <c r="A13" t="s">
        <v>130</v>
      </c>
      <c r="B13" t="s">
        <v>275</v>
      </c>
      <c r="C13" s="121">
        <f>VLOOKUP($A$3:$A$84,'2017 unweighted by region'!$B$2:$I$88,8,FALSE)</f>
        <v>46.988284202569922</v>
      </c>
      <c r="D13" s="121">
        <f>VLOOKUP($A$3:$A$84,'2017 unweighted by region'!$B$2:$I$88,2,FALSE)</f>
        <v>49.188712522045854</v>
      </c>
      <c r="E13" s="121">
        <f>VLOOKUP($A$3:$A$84,'2017 unweighted by region'!$B$2:$I$88,3,FALSE)</f>
        <v>36.24338624338624</v>
      </c>
      <c r="F13" s="121">
        <f>VLOOKUP($A$3:$A$84,'2017 unweighted by region'!$B$2:$I$88,4,FALSE)</f>
        <v>50.621693121693113</v>
      </c>
      <c r="G13" s="121">
        <f>VLOOKUP($A$3:$A$84,'2017 unweighted by region'!$B$2:$I$88,5,FALSE)</f>
        <v>49.658730158730158</v>
      </c>
      <c r="H13" s="121">
        <f>VLOOKUP($A$3:$A$84,'2017 unweighted by region'!$B$2:$I$88,6,FALSE)</f>
        <v>47.999999999999993</v>
      </c>
      <c r="I13">
        <v>5.4</v>
      </c>
      <c r="J13">
        <v>5.7972999999999999</v>
      </c>
      <c r="K13">
        <v>46.988284202569922</v>
      </c>
      <c r="L13" t="e">
        <v>#N/A</v>
      </c>
      <c r="M13">
        <v>49.188712522045854</v>
      </c>
      <c r="N13" t="e">
        <v>#N/A</v>
      </c>
      <c r="O13">
        <v>36.24338624338624</v>
      </c>
      <c r="P13" t="e">
        <v>#N/A</v>
      </c>
      <c r="Q13">
        <v>50.621693121693113</v>
      </c>
      <c r="R13" t="e">
        <v>#N/A</v>
      </c>
      <c r="S13">
        <v>49.658730158730158</v>
      </c>
      <c r="T13" t="e">
        <v>#N/A</v>
      </c>
      <c r="U13">
        <v>47.999999999999993</v>
      </c>
      <c r="V13" t="e">
        <v>#N/A</v>
      </c>
      <c r="W13">
        <v>5.4</v>
      </c>
      <c r="X13" t="e">
        <v>#N/A</v>
      </c>
      <c r="Y13">
        <v>5.7972999999999999</v>
      </c>
      <c r="Z13" t="e">
        <v>#N/A</v>
      </c>
    </row>
    <row r="14" spans="1:26">
      <c r="A14" t="s">
        <v>131</v>
      </c>
      <c r="B14" t="s">
        <v>276</v>
      </c>
      <c r="C14" s="121">
        <f>VLOOKUP($A$3:$A$84,'2017 unweighted by region'!$B$2:$I$88,8,FALSE)</f>
        <v>67.201298701298697</v>
      </c>
      <c r="D14" s="121">
        <f>VLOOKUP($A$3:$A$84,'2017 unweighted by region'!$B$2:$I$88,2,FALSE)</f>
        <v>74.728769173213621</v>
      </c>
      <c r="E14" s="121">
        <f>VLOOKUP($A$3:$A$84,'2017 unweighted by region'!$B$2:$I$88,3,FALSE)</f>
        <v>71.256373256373251</v>
      </c>
      <c r="F14" s="121">
        <f>VLOOKUP($A$3:$A$84,'2017 unweighted by region'!$B$2:$I$88,4,FALSE)</f>
        <v>59.710531238309017</v>
      </c>
      <c r="G14" s="121">
        <f>VLOOKUP($A$3:$A$84,'2017 unweighted by region'!$B$2:$I$88,5,FALSE)</f>
        <v>61.852188552188558</v>
      </c>
      <c r="H14" s="121">
        <f>VLOOKUP($A$3:$A$84,'2017 unweighted by region'!$B$2:$I$88,6,FALSE)</f>
        <v>75.818181818181813</v>
      </c>
      <c r="I14">
        <v>58.9</v>
      </c>
      <c r="J14">
        <v>1.82</v>
      </c>
      <c r="K14" t="e">
        <v>#N/A</v>
      </c>
      <c r="L14">
        <v>67.201298701298697</v>
      </c>
      <c r="M14" t="e">
        <v>#N/A</v>
      </c>
      <c r="N14">
        <v>74.728769173213621</v>
      </c>
      <c r="O14" t="e">
        <v>#N/A</v>
      </c>
      <c r="P14">
        <v>71.256373256373251</v>
      </c>
      <c r="Q14" t="e">
        <v>#N/A</v>
      </c>
      <c r="R14">
        <v>59.710531238309017</v>
      </c>
      <c r="S14" t="e">
        <v>#N/A</v>
      </c>
      <c r="T14">
        <v>61.852188552188558</v>
      </c>
      <c r="U14" t="e">
        <v>#N/A</v>
      </c>
      <c r="V14">
        <v>75.818181818181813</v>
      </c>
      <c r="W14" t="e">
        <v>#N/A</v>
      </c>
      <c r="X14">
        <v>58.9</v>
      </c>
      <c r="Y14" t="e">
        <v>#N/A</v>
      </c>
      <c r="Z14">
        <v>1.82</v>
      </c>
    </row>
    <row r="15" spans="1:26">
      <c r="A15" t="s">
        <v>236</v>
      </c>
      <c r="B15" t="s">
        <v>275</v>
      </c>
      <c r="C15" s="121">
        <f>VLOOKUP($A$3:$A$84,'2017 unweighted by region'!$B$2:$I$88,8,FALSE)</f>
        <v>61.611763897478184</v>
      </c>
      <c r="D15" s="121">
        <f>VLOOKUP($A$3:$A$84,'2017 unweighted by region'!$B$2:$I$88,2,FALSE)</f>
        <v>67.287342287342298</v>
      </c>
      <c r="E15" s="121">
        <f>VLOOKUP($A$3:$A$84,'2017 unweighted by region'!$B$2:$I$88,3,FALSE)</f>
        <v>69.617446046017477</v>
      </c>
      <c r="F15" s="121">
        <f>VLOOKUP($A$3:$A$84,'2017 unweighted by region'!$B$2:$I$88,4,FALSE)</f>
        <v>63.880563880563876</v>
      </c>
      <c r="G15" s="121">
        <f>VLOOKUP($A$3:$A$84,'2017 unweighted by region'!$B$2:$I$88,5,FALSE)</f>
        <v>56.007511007511006</v>
      </c>
      <c r="H15" s="121">
        <f>VLOOKUP($A$3:$A$84,'2017 unweighted by region'!$B$2:$I$88,6,FALSE)</f>
        <v>43.752247752247754</v>
      </c>
      <c r="I15">
        <v>24.9</v>
      </c>
      <c r="J15">
        <v>4.45</v>
      </c>
      <c r="K15">
        <v>61.611763897478184</v>
      </c>
      <c r="L15" t="e">
        <v>#N/A</v>
      </c>
      <c r="M15">
        <v>67.287342287342298</v>
      </c>
      <c r="N15" t="e">
        <v>#N/A</v>
      </c>
      <c r="O15">
        <v>69.617446046017477</v>
      </c>
      <c r="P15" t="e">
        <v>#N/A</v>
      </c>
      <c r="Q15">
        <v>63.880563880563876</v>
      </c>
      <c r="R15" t="e">
        <v>#N/A</v>
      </c>
      <c r="S15">
        <v>56.007511007511006</v>
      </c>
      <c r="T15" t="e">
        <v>#N/A</v>
      </c>
      <c r="U15">
        <v>43.752247752247754</v>
      </c>
      <c r="V15" t="e">
        <v>#N/A</v>
      </c>
      <c r="W15">
        <v>24.9</v>
      </c>
      <c r="X15" t="e">
        <v>#N/A</v>
      </c>
      <c r="Y15">
        <v>4.45</v>
      </c>
      <c r="Z15" t="e">
        <v>#N/A</v>
      </c>
    </row>
    <row r="16" spans="1:26">
      <c r="A16" t="s">
        <v>133</v>
      </c>
      <c r="B16" t="s">
        <v>275</v>
      </c>
      <c r="C16" s="121">
        <f>VLOOKUP($A$3:$A$84,'2017 unweighted by region'!$B$2:$I$88,8,FALSE)</f>
        <v>65.984919930158028</v>
      </c>
      <c r="D16" s="121">
        <f>VLOOKUP($A$3:$A$84,'2017 unweighted by region'!$B$2:$I$88,2,FALSE)</f>
        <v>71.957106679328902</v>
      </c>
      <c r="E16" s="121">
        <f>VLOOKUP($A$3:$A$84,'2017 unweighted by region'!$B$2:$I$88,3,FALSE)</f>
        <v>79.480519480519476</v>
      </c>
      <c r="F16" s="121">
        <f>VLOOKUP($A$3:$A$84,'2017 unweighted by region'!$B$2:$I$88,4,FALSE)</f>
        <v>64.742965367965368</v>
      </c>
      <c r="G16" s="121">
        <f>VLOOKUP($A$3:$A$84,'2017 unweighted by region'!$B$2:$I$88,5,FALSE)</f>
        <v>58.556734006734004</v>
      </c>
      <c r="H16" s="121">
        <f>VLOOKUP($A$3:$A$84,'2017 unweighted by region'!$B$2:$I$88,6,FALSE)</f>
        <v>50.333333333333336</v>
      </c>
      <c r="I16">
        <v>20.100000000000001</v>
      </c>
      <c r="J16">
        <v>4.68</v>
      </c>
      <c r="K16">
        <v>65.984919930158028</v>
      </c>
      <c r="L16" t="e">
        <v>#N/A</v>
      </c>
      <c r="M16">
        <v>71.957106679328902</v>
      </c>
      <c r="N16" t="e">
        <v>#N/A</v>
      </c>
      <c r="O16">
        <v>79.480519480519476</v>
      </c>
      <c r="P16" t="e">
        <v>#N/A</v>
      </c>
      <c r="Q16">
        <v>64.742965367965368</v>
      </c>
      <c r="R16" t="e">
        <v>#N/A</v>
      </c>
      <c r="S16">
        <v>58.556734006734004</v>
      </c>
      <c r="T16" t="e">
        <v>#N/A</v>
      </c>
      <c r="U16">
        <v>50.333333333333336</v>
      </c>
      <c r="V16" t="e">
        <v>#N/A</v>
      </c>
      <c r="W16">
        <v>20.100000000000001</v>
      </c>
      <c r="X16" t="e">
        <v>#N/A</v>
      </c>
      <c r="Y16">
        <v>4.68</v>
      </c>
      <c r="Z16" t="e">
        <v>#N/A</v>
      </c>
    </row>
    <row r="17" spans="1:26">
      <c r="A17" t="s">
        <v>134</v>
      </c>
      <c r="B17" t="s">
        <v>276</v>
      </c>
      <c r="C17" s="121">
        <f>VLOOKUP($A$3:$A$84,'2017 unweighted by region'!$B$2:$I$88,8,FALSE)</f>
        <v>59.014858157715295</v>
      </c>
      <c r="D17" s="121">
        <f>VLOOKUP($A$3:$A$84,'2017 unweighted by region'!$B$2:$I$88,2,FALSE)</f>
        <v>63.034188034188041</v>
      </c>
      <c r="E17" s="121">
        <f>VLOOKUP($A$3:$A$84,'2017 unweighted by region'!$B$2:$I$88,3,FALSE)</f>
        <v>56.349206349206341</v>
      </c>
      <c r="F17" s="121">
        <f>VLOOKUP($A$3:$A$84,'2017 unweighted by region'!$B$2:$I$88,4,FALSE)</f>
        <v>62.417674917674908</v>
      </c>
      <c r="G17" s="121">
        <f>VLOOKUP($A$3:$A$84,'2017 unweighted by region'!$B$2:$I$88,5,FALSE)</f>
        <v>61.189255189255185</v>
      </c>
      <c r="H17" s="121">
        <f>VLOOKUP($A$3:$A$84,'2017 unweighted by region'!$B$2:$I$88,6,FALSE)</f>
        <v>47.582417582417584</v>
      </c>
      <c r="I17">
        <v>54.1</v>
      </c>
      <c r="J17">
        <v>2.36</v>
      </c>
      <c r="K17" t="e">
        <v>#N/A</v>
      </c>
      <c r="L17">
        <v>59.014858157715295</v>
      </c>
      <c r="M17" t="e">
        <v>#N/A</v>
      </c>
      <c r="N17">
        <v>63.034188034188041</v>
      </c>
      <c r="O17" t="e">
        <v>#N/A</v>
      </c>
      <c r="P17">
        <v>56.349206349206341</v>
      </c>
      <c r="Q17" t="e">
        <v>#N/A</v>
      </c>
      <c r="R17">
        <v>62.417674917674908</v>
      </c>
      <c r="S17" t="e">
        <v>#N/A</v>
      </c>
      <c r="T17">
        <v>61.189255189255185</v>
      </c>
      <c r="U17" t="e">
        <v>#N/A</v>
      </c>
      <c r="V17">
        <v>47.582417582417584</v>
      </c>
      <c r="W17" t="e">
        <v>#N/A</v>
      </c>
      <c r="X17">
        <v>54.1</v>
      </c>
      <c r="Y17" t="e">
        <v>#N/A</v>
      </c>
      <c r="Z17">
        <v>2.36</v>
      </c>
    </row>
    <row r="18" spans="1:26">
      <c r="A18" t="s">
        <v>135</v>
      </c>
      <c r="B18" t="s">
        <v>275</v>
      </c>
      <c r="C18" s="121">
        <f>VLOOKUP($A$3:$A$84,'2017 unweighted by region'!$B$2:$I$88,8,FALSE)</f>
        <v>60.012522045855377</v>
      </c>
      <c r="D18" s="121">
        <f>VLOOKUP($A$3:$A$84,'2017 unweighted by region'!$B$2:$I$88,2,FALSE)</f>
        <v>74.660493827160494</v>
      </c>
      <c r="E18" s="121">
        <f>VLOOKUP($A$3:$A$84,'2017 unweighted by region'!$B$2:$I$88,3,FALSE)</f>
        <v>55.841269841269842</v>
      </c>
      <c r="F18" s="121">
        <f>VLOOKUP($A$3:$A$84,'2017 unweighted by region'!$B$2:$I$88,4,FALSE)</f>
        <v>63.302469135802475</v>
      </c>
      <c r="G18" s="121">
        <f>VLOOKUP($A$3:$A$84,'2017 unweighted by region'!$B$2:$I$88,5,FALSE)</f>
        <v>55.946913580246907</v>
      </c>
      <c r="H18" s="121">
        <f>VLOOKUP($A$3:$A$84,'2017 unweighted by region'!$B$2:$I$88,6,FALSE)</f>
        <v>44.444444444444443</v>
      </c>
      <c r="I18">
        <v>10</v>
      </c>
      <c r="J18">
        <v>5.9634999999999998</v>
      </c>
      <c r="K18">
        <v>60.012522045855377</v>
      </c>
      <c r="L18" t="e">
        <v>#N/A</v>
      </c>
      <c r="M18">
        <v>74.660493827160494</v>
      </c>
      <c r="N18" t="e">
        <v>#N/A</v>
      </c>
      <c r="O18">
        <v>55.841269841269842</v>
      </c>
      <c r="P18" t="e">
        <v>#N/A</v>
      </c>
      <c r="Q18">
        <v>63.302469135802475</v>
      </c>
      <c r="R18" t="e">
        <v>#N/A</v>
      </c>
      <c r="S18">
        <v>55.946913580246907</v>
      </c>
      <c r="T18" t="e">
        <v>#N/A</v>
      </c>
      <c r="U18">
        <v>44.444444444444443</v>
      </c>
      <c r="V18" t="e">
        <v>#N/A</v>
      </c>
      <c r="W18">
        <v>10</v>
      </c>
      <c r="X18" t="e">
        <v>#N/A</v>
      </c>
      <c r="Y18">
        <v>5.9634999999999998</v>
      </c>
      <c r="Z18" t="e">
        <v>#N/A</v>
      </c>
    </row>
    <row r="19" spans="1:26">
      <c r="A19" t="s">
        <v>136</v>
      </c>
      <c r="B19" t="s">
        <v>276</v>
      </c>
      <c r="C19" s="121">
        <f>VLOOKUP($A$3:$A$84,'2017 unweighted by region'!$B$2:$I$88,8,FALSE)</f>
        <v>61.591726791726799</v>
      </c>
      <c r="D19" s="121">
        <f>VLOOKUP($A$3:$A$84,'2017 unweighted by region'!$B$2:$I$88,2,FALSE)</f>
        <v>67.648709315375982</v>
      </c>
      <c r="E19" s="121">
        <f>VLOOKUP($A$3:$A$84,'2017 unweighted by region'!$B$2:$I$88,3,FALSE)</f>
        <v>63.201058201058196</v>
      </c>
      <c r="F19" s="121">
        <f>VLOOKUP($A$3:$A$84,'2017 unweighted by region'!$B$2:$I$88,4,FALSE)</f>
        <v>62.890011223344551</v>
      </c>
      <c r="G19" s="121">
        <f>VLOOKUP($A$3:$A$84,'2017 unweighted by region'!$B$2:$I$88,5,FALSE)</f>
        <v>47.667340067340071</v>
      </c>
      <c r="H19" s="121">
        <f>VLOOKUP($A$3:$A$84,'2017 unweighted by region'!$B$2:$I$88,6,FALSE)</f>
        <v>62.87878787878789</v>
      </c>
      <c r="I19">
        <v>41.2</v>
      </c>
      <c r="J19">
        <v>3.33</v>
      </c>
      <c r="K19" t="e">
        <v>#N/A</v>
      </c>
      <c r="L19">
        <v>61.591726791726799</v>
      </c>
      <c r="M19" t="e">
        <v>#N/A</v>
      </c>
      <c r="N19">
        <v>67.648709315375982</v>
      </c>
      <c r="O19" t="e">
        <v>#N/A</v>
      </c>
      <c r="P19">
        <v>63.201058201058196</v>
      </c>
      <c r="Q19" t="e">
        <v>#N/A</v>
      </c>
      <c r="R19">
        <v>62.890011223344551</v>
      </c>
      <c r="S19" t="e">
        <v>#N/A</v>
      </c>
      <c r="T19">
        <v>47.667340067340071</v>
      </c>
      <c r="U19" t="e">
        <v>#N/A</v>
      </c>
      <c r="V19">
        <v>62.87878787878789</v>
      </c>
      <c r="W19" t="e">
        <v>#N/A</v>
      </c>
      <c r="X19">
        <v>41.2</v>
      </c>
      <c r="Y19" t="e">
        <v>#N/A</v>
      </c>
      <c r="Z19">
        <v>3.33</v>
      </c>
    </row>
    <row r="20" spans="1:26">
      <c r="A20" t="s">
        <v>137</v>
      </c>
      <c r="B20" t="s">
        <v>276</v>
      </c>
      <c r="C20" s="121">
        <f>VLOOKUP($A$3:$A$84,'2017 unweighted by region'!$B$2:$I$88,8,FALSE)</f>
        <v>67.728789728789735</v>
      </c>
      <c r="D20" s="121">
        <f>VLOOKUP($A$3:$A$84,'2017 unweighted by region'!$B$2:$I$88,2,FALSE)</f>
        <v>62.332297332297337</v>
      </c>
      <c r="E20" s="121">
        <f>VLOOKUP($A$3:$A$84,'2017 unweighted by region'!$B$2:$I$88,3,FALSE)</f>
        <v>62.947052947052946</v>
      </c>
      <c r="F20" s="121">
        <f>VLOOKUP($A$3:$A$84,'2017 unweighted by region'!$B$2:$I$88,4,FALSE)</f>
        <v>70.840132090132087</v>
      </c>
      <c r="G20" s="121">
        <f>VLOOKUP($A$3:$A$84,'2017 unweighted by region'!$B$2:$I$88,5,FALSE)</f>
        <v>66.099974099974105</v>
      </c>
      <c r="H20" s="121">
        <f>VLOOKUP($A$3:$A$84,'2017 unweighted by region'!$B$2:$I$88,6,FALSE)</f>
        <v>75.060606060606062</v>
      </c>
      <c r="I20">
        <v>47.3</v>
      </c>
      <c r="J20">
        <v>2.0529000000000002</v>
      </c>
      <c r="K20" t="e">
        <v>#N/A</v>
      </c>
      <c r="L20">
        <v>67.728789728789735</v>
      </c>
      <c r="M20" t="e">
        <v>#N/A</v>
      </c>
      <c r="N20">
        <v>62.332297332297337</v>
      </c>
      <c r="O20" t="e">
        <v>#N/A</v>
      </c>
      <c r="P20">
        <v>62.947052947052946</v>
      </c>
      <c r="Q20" t="e">
        <v>#N/A</v>
      </c>
      <c r="R20">
        <v>70.840132090132087</v>
      </c>
      <c r="S20" t="e">
        <v>#N/A</v>
      </c>
      <c r="T20">
        <v>66.099974099974105</v>
      </c>
      <c r="U20" t="e">
        <v>#N/A</v>
      </c>
      <c r="V20">
        <v>75.060606060606062</v>
      </c>
      <c r="W20" t="e">
        <v>#N/A</v>
      </c>
      <c r="X20">
        <v>47.3</v>
      </c>
      <c r="Y20" t="e">
        <v>#N/A</v>
      </c>
      <c r="Z20">
        <v>2.0529000000000002</v>
      </c>
    </row>
    <row r="21" spans="1:26">
      <c r="A21" t="s">
        <v>138</v>
      </c>
      <c r="B21" t="s">
        <v>275</v>
      </c>
      <c r="C21" s="121">
        <f>VLOOKUP($A$3:$A$84,'2017 unweighted by region'!$B$2:$I$88,8,FALSE)</f>
        <v>38.625268910983195</v>
      </c>
      <c r="D21" s="121">
        <f>VLOOKUP($A$3:$A$84,'2017 unweighted by region'!$B$2:$I$88,2,FALSE)</f>
        <v>51.982091982091966</v>
      </c>
      <c r="E21" s="121">
        <f>VLOOKUP($A$3:$A$84,'2017 unweighted by region'!$B$2:$I$88,3,FALSE)</f>
        <v>34.142682714111281</v>
      </c>
      <c r="F21" s="121">
        <f>VLOOKUP($A$3:$A$84,'2017 unweighted by region'!$B$2:$I$88,4,FALSE)</f>
        <v>28.262786596119927</v>
      </c>
      <c r="G21" s="121">
        <f>VLOOKUP($A$3:$A$84,'2017 unweighted by region'!$B$2:$I$88,5,FALSE)</f>
        <v>53.701261701261707</v>
      </c>
      <c r="H21" s="121">
        <f>VLOOKUP($A$3:$A$84,'2017 unweighted by region'!$B$2:$I$88,6,FALSE)</f>
        <v>38.666666666666671</v>
      </c>
      <c r="I21">
        <v>7.3</v>
      </c>
      <c r="J21">
        <v>4.0999999999999996</v>
      </c>
      <c r="K21">
        <v>38.625268910983195</v>
      </c>
      <c r="L21" t="e">
        <v>#N/A</v>
      </c>
      <c r="M21">
        <v>51.982091982091966</v>
      </c>
      <c r="N21" t="e">
        <v>#N/A</v>
      </c>
      <c r="O21">
        <v>34.142682714111281</v>
      </c>
      <c r="P21" t="e">
        <v>#N/A</v>
      </c>
      <c r="Q21">
        <v>28.262786596119927</v>
      </c>
      <c r="R21" t="e">
        <v>#N/A</v>
      </c>
      <c r="S21">
        <v>53.701261701261707</v>
      </c>
      <c r="T21" t="e">
        <v>#N/A</v>
      </c>
      <c r="U21">
        <v>38.666666666666671</v>
      </c>
      <c r="V21" t="e">
        <v>#N/A</v>
      </c>
      <c r="W21">
        <v>7.3</v>
      </c>
      <c r="X21" t="e">
        <v>#N/A</v>
      </c>
      <c r="Y21">
        <v>4.0999999999999996</v>
      </c>
      <c r="Z21" t="e">
        <v>#N/A</v>
      </c>
    </row>
    <row r="22" spans="1:26">
      <c r="A22" t="s">
        <v>139</v>
      </c>
      <c r="B22" t="s">
        <v>275</v>
      </c>
      <c r="C22" s="121">
        <f>VLOOKUP($A$3:$A$84,'2017 unweighted by region'!$B$2:$I$88,8,FALSE)</f>
        <v>71.144109858395566</v>
      </c>
      <c r="D22" s="121">
        <f>VLOOKUP($A$3:$A$84,'2017 unweighted by region'!$B$2:$I$88,2,FALSE)</f>
        <v>82.371794871794862</v>
      </c>
      <c r="E22" s="121">
        <f>VLOOKUP($A$3:$A$84,'2017 unweighted by region'!$B$2:$I$88,3,FALSE)</f>
        <v>68.097458097458102</v>
      </c>
      <c r="F22" s="121">
        <f>VLOOKUP($A$3:$A$84,'2017 unweighted by region'!$B$2:$I$88,4,FALSE)</f>
        <v>66.736350069683411</v>
      </c>
      <c r="G22" s="121">
        <f>VLOOKUP($A$3:$A$84,'2017 unweighted by region'!$B$2:$I$88,5,FALSE)</f>
        <v>68.915343915343925</v>
      </c>
      <c r="H22" s="121">
        <f>VLOOKUP($A$3:$A$84,'2017 unweighted by region'!$B$2:$I$88,6,FALSE)</f>
        <v>74.743589743589752</v>
      </c>
      <c r="I22">
        <v>25.4</v>
      </c>
      <c r="J22">
        <v>4.3</v>
      </c>
      <c r="K22">
        <v>71.144109858395566</v>
      </c>
      <c r="L22" t="e">
        <v>#N/A</v>
      </c>
      <c r="M22">
        <v>82.371794871794862</v>
      </c>
      <c r="N22" t="e">
        <v>#N/A</v>
      </c>
      <c r="O22">
        <v>68.097458097458102</v>
      </c>
      <c r="P22" t="e">
        <v>#N/A</v>
      </c>
      <c r="Q22">
        <v>66.736350069683411</v>
      </c>
      <c r="R22" t="e">
        <v>#N/A</v>
      </c>
      <c r="S22">
        <v>68.915343915343925</v>
      </c>
      <c r="T22" t="e">
        <v>#N/A</v>
      </c>
      <c r="U22">
        <v>74.743589743589752</v>
      </c>
      <c r="V22" t="e">
        <v>#N/A</v>
      </c>
      <c r="W22">
        <v>25.4</v>
      </c>
      <c r="X22" t="e">
        <v>#N/A</v>
      </c>
      <c r="Y22">
        <v>4.3</v>
      </c>
      <c r="Z22" t="e">
        <v>#N/A</v>
      </c>
    </row>
    <row r="23" spans="1:26">
      <c r="A23" t="s">
        <v>140</v>
      </c>
      <c r="B23" t="s">
        <v>275</v>
      </c>
      <c r="C23" s="121">
        <f>VLOOKUP($A$3:$A$84,'2017 unweighted by region'!$B$2:$I$88,8,FALSE)</f>
        <v>70.044624687481829</v>
      </c>
      <c r="D23" s="121">
        <f>VLOOKUP($A$3:$A$84,'2017 unweighted by region'!$B$2:$I$88,2,FALSE)</f>
        <v>72.340067340067336</v>
      </c>
      <c r="E23" s="121">
        <f>VLOOKUP($A$3:$A$84,'2017 unweighted by region'!$B$2:$I$88,3,FALSE)</f>
        <v>73.049014477585914</v>
      </c>
      <c r="F23" s="121">
        <f>VLOOKUP($A$3:$A$84,'2017 unweighted by region'!$B$2:$I$88,4,FALSE)</f>
        <v>70.94780219780219</v>
      </c>
      <c r="G23" s="121">
        <f>VLOOKUP($A$3:$A$84,'2017 unweighted by region'!$B$2:$I$88,5,FALSE)</f>
        <v>70.521386021386007</v>
      </c>
      <c r="H23" s="121">
        <f>VLOOKUP($A$3:$A$84,'2017 unweighted by region'!$B$2:$I$88,6,FALSE)</f>
        <v>60.439560439560445</v>
      </c>
      <c r="I23">
        <v>9.1</v>
      </c>
      <c r="J23">
        <v>5.25</v>
      </c>
      <c r="K23">
        <v>70.044624687481829</v>
      </c>
      <c r="L23" t="e">
        <v>#N/A</v>
      </c>
      <c r="M23">
        <v>72.340067340067336</v>
      </c>
      <c r="N23" t="e">
        <v>#N/A</v>
      </c>
      <c r="O23">
        <v>73.049014477585914</v>
      </c>
      <c r="P23" t="e">
        <v>#N/A</v>
      </c>
      <c r="Q23">
        <v>70.94780219780219</v>
      </c>
      <c r="R23" t="e">
        <v>#N/A</v>
      </c>
      <c r="S23">
        <v>70.521386021386007</v>
      </c>
      <c r="T23" t="e">
        <v>#N/A</v>
      </c>
      <c r="U23">
        <v>60.439560439560445</v>
      </c>
      <c r="V23" t="e">
        <v>#N/A</v>
      </c>
      <c r="W23">
        <v>9.1</v>
      </c>
      <c r="X23" t="e">
        <v>#N/A</v>
      </c>
      <c r="Y23">
        <v>5.25</v>
      </c>
      <c r="Z23" t="e">
        <v>#N/A</v>
      </c>
    </row>
    <row r="24" spans="1:26">
      <c r="A24" t="s">
        <v>141</v>
      </c>
      <c r="B24" t="s">
        <v>276</v>
      </c>
      <c r="C24" s="121">
        <f>VLOOKUP($A$3:$A$84,'2017 unweighted by region'!$B$2:$I$88,8,FALSE)</f>
        <v>39.886262282690858</v>
      </c>
      <c r="D24" s="121">
        <f>VLOOKUP($A$3:$A$84,'2017 unweighted by region'!$B$2:$I$88,2,FALSE)</f>
        <v>48.155864197530867</v>
      </c>
      <c r="E24" s="121">
        <f>VLOOKUP($A$3:$A$84,'2017 unweighted by region'!$B$2:$I$88,3,FALSE)</f>
        <v>39.271164021164019</v>
      </c>
      <c r="F24" s="121">
        <f>VLOOKUP($A$3:$A$84,'2017 unweighted by region'!$B$2:$I$88,4,FALSE)</f>
        <v>38.996913580246904</v>
      </c>
      <c r="G24" s="121">
        <f>VLOOKUP($A$3:$A$84,'2017 unweighted by region'!$B$2:$I$88,5,FALSE)</f>
        <v>48.344576719576715</v>
      </c>
      <c r="H24" s="121">
        <f>VLOOKUP($A$3:$A$84,'2017 unweighted by region'!$B$2:$I$88,6,FALSE)</f>
        <v>24.5</v>
      </c>
      <c r="I24">
        <v>22</v>
      </c>
      <c r="J24">
        <v>2.0615000000000001</v>
      </c>
      <c r="K24" t="e">
        <v>#N/A</v>
      </c>
      <c r="L24">
        <v>39.886262282690858</v>
      </c>
      <c r="M24" t="e">
        <v>#N/A</v>
      </c>
      <c r="N24">
        <v>48.155864197530867</v>
      </c>
      <c r="O24" t="e">
        <v>#N/A</v>
      </c>
      <c r="P24">
        <v>39.271164021164019</v>
      </c>
      <c r="Q24" t="e">
        <v>#N/A</v>
      </c>
      <c r="R24">
        <v>38.996913580246904</v>
      </c>
      <c r="S24" t="e">
        <v>#N/A</v>
      </c>
      <c r="T24">
        <v>48.344576719576715</v>
      </c>
      <c r="U24" t="e">
        <v>#N/A</v>
      </c>
      <c r="V24">
        <v>24.5</v>
      </c>
      <c r="W24" t="e">
        <v>#N/A</v>
      </c>
      <c r="X24">
        <v>22</v>
      </c>
      <c r="Y24" t="e">
        <v>#N/A</v>
      </c>
      <c r="Z24">
        <v>2.0615000000000001</v>
      </c>
    </row>
    <row r="25" spans="1:26">
      <c r="A25" t="s">
        <v>142</v>
      </c>
      <c r="B25" t="s">
        <v>275</v>
      </c>
      <c r="C25" s="121">
        <f>VLOOKUP($A$3:$A$84,'2017 unweighted by region'!$B$2:$I$88,8,FALSE)</f>
        <v>84.613027184455774</v>
      </c>
      <c r="D25" s="121">
        <f>VLOOKUP($A$3:$A$84,'2017 unweighted by region'!$B$2:$I$88,2,FALSE)</f>
        <v>91.066341066341067</v>
      </c>
      <c r="E25" s="121">
        <f>VLOOKUP($A$3:$A$84,'2017 unweighted by region'!$B$2:$I$88,3,FALSE)</f>
        <v>86.558520844235119</v>
      </c>
      <c r="F25" s="121">
        <f>VLOOKUP($A$3:$A$84,'2017 unweighted by region'!$B$2:$I$88,4,FALSE)</f>
        <v>83.671652421652411</v>
      </c>
      <c r="G25" s="121">
        <f>VLOOKUP($A$3:$A$84,'2017 unweighted by region'!$B$2:$I$88,5,FALSE)</f>
        <v>72.654049654049658</v>
      </c>
      <c r="H25" s="121">
        <f>VLOOKUP($A$3:$A$84,'2017 unweighted by region'!$B$2:$I$88,6,FALSE)</f>
        <v>88.36363636363636</v>
      </c>
      <c r="I25">
        <v>21.2</v>
      </c>
      <c r="J25">
        <v>3.8927999999999998</v>
      </c>
      <c r="K25">
        <v>84.613027184455774</v>
      </c>
      <c r="L25" t="e">
        <v>#N/A</v>
      </c>
      <c r="M25">
        <v>91.066341066341067</v>
      </c>
      <c r="N25" t="e">
        <v>#N/A</v>
      </c>
      <c r="O25">
        <v>86.558520844235119</v>
      </c>
      <c r="P25" t="e">
        <v>#N/A</v>
      </c>
      <c r="Q25">
        <v>83.671652421652411</v>
      </c>
      <c r="R25" t="e">
        <v>#N/A</v>
      </c>
      <c r="S25">
        <v>72.654049654049658</v>
      </c>
      <c r="T25" t="e">
        <v>#N/A</v>
      </c>
      <c r="U25">
        <v>88.36363636363636</v>
      </c>
      <c r="V25" t="e">
        <v>#N/A</v>
      </c>
      <c r="W25">
        <v>21.2</v>
      </c>
      <c r="X25" t="e">
        <v>#N/A</v>
      </c>
      <c r="Y25">
        <v>3.8927999999999998</v>
      </c>
      <c r="Z25" t="e">
        <v>#N/A</v>
      </c>
    </row>
    <row r="26" spans="1:26">
      <c r="A26" t="s">
        <v>143</v>
      </c>
      <c r="B26" t="s">
        <v>276</v>
      </c>
      <c r="C26" s="121">
        <f>VLOOKUP($A$3:$A$84,'2017 unweighted by region'!$B$2:$I$88,8,FALSE)</f>
        <v>48.080447330447328</v>
      </c>
      <c r="D26" s="121">
        <f>VLOOKUP($A$3:$A$84,'2017 unweighted by region'!$B$2:$I$88,2,FALSE)</f>
        <v>63.888888888888893</v>
      </c>
      <c r="E26" s="121">
        <f>VLOOKUP($A$3:$A$84,'2017 unweighted by region'!$B$2:$I$88,3,FALSE)</f>
        <v>41.005291005290999</v>
      </c>
      <c r="F26" s="121">
        <f>VLOOKUP($A$3:$A$84,'2017 unweighted by region'!$B$2:$I$88,4,FALSE)</f>
        <v>50.22727272727272</v>
      </c>
      <c r="G26" s="121">
        <f>VLOOKUP($A$3:$A$84,'2017 unweighted by region'!$B$2:$I$88,5,FALSE)</f>
        <v>56.943602693602692</v>
      </c>
      <c r="H26" s="121">
        <f>VLOOKUP($A$3:$A$84,'2017 unweighted by region'!$B$2:$I$88,6,FALSE)</f>
        <v>25</v>
      </c>
      <c r="I26">
        <v>34</v>
      </c>
      <c r="J26">
        <v>2.8988999999999998</v>
      </c>
      <c r="K26" t="e">
        <v>#N/A</v>
      </c>
      <c r="L26">
        <v>48.080447330447328</v>
      </c>
      <c r="M26" t="e">
        <v>#N/A</v>
      </c>
      <c r="N26">
        <v>63.888888888888893</v>
      </c>
      <c r="O26" t="e">
        <v>#N/A</v>
      </c>
      <c r="P26">
        <v>41.005291005290999</v>
      </c>
      <c r="Q26" t="e">
        <v>#N/A</v>
      </c>
      <c r="R26">
        <v>50.22727272727272</v>
      </c>
      <c r="S26" t="e">
        <v>#N/A</v>
      </c>
      <c r="T26">
        <v>56.943602693602692</v>
      </c>
      <c r="U26" t="e">
        <v>#N/A</v>
      </c>
      <c r="V26">
        <v>25</v>
      </c>
      <c r="W26" t="e">
        <v>#N/A</v>
      </c>
      <c r="X26">
        <v>34</v>
      </c>
      <c r="Y26" t="e">
        <v>#N/A</v>
      </c>
      <c r="Z26">
        <v>2.8988999999999998</v>
      </c>
    </row>
    <row r="27" spans="1:26">
      <c r="A27" t="s">
        <v>144</v>
      </c>
      <c r="B27" t="s">
        <v>275</v>
      </c>
      <c r="C27" s="121">
        <f>VLOOKUP($A$3:$A$84,'2017 unweighted by region'!$B$2:$I$88,8,FALSE)</f>
        <v>71.918501956597169</v>
      </c>
      <c r="D27" s="121">
        <f>VLOOKUP($A$3:$A$84,'2017 unweighted by region'!$B$2:$I$88,2,FALSE)</f>
        <v>78.212929046262374</v>
      </c>
      <c r="E27" s="121">
        <f>VLOOKUP($A$3:$A$84,'2017 unweighted by region'!$B$2:$I$88,3,FALSE)</f>
        <v>73.359550502407643</v>
      </c>
      <c r="F27" s="121">
        <f>VLOOKUP($A$3:$A$84,'2017 unweighted by region'!$B$2:$I$88,4,FALSE)</f>
        <v>72.372134038800695</v>
      </c>
      <c r="G27" s="121">
        <f>VLOOKUP($A$3:$A$84,'2017 unweighted by region'!$B$2:$I$88,5,FALSE)</f>
        <v>69.763587030253703</v>
      </c>
      <c r="H27" s="121">
        <f>VLOOKUP($A$3:$A$84,'2017 unweighted by region'!$B$2:$I$88,6,FALSE)</f>
        <v>63.413919413919416</v>
      </c>
      <c r="I27">
        <v>8.8000000000000007</v>
      </c>
      <c r="J27">
        <v>4.7384000000000004</v>
      </c>
      <c r="K27">
        <v>71.918501956597169</v>
      </c>
      <c r="L27" t="e">
        <v>#N/A</v>
      </c>
      <c r="M27">
        <v>78.212929046262374</v>
      </c>
      <c r="N27" t="e">
        <v>#N/A</v>
      </c>
      <c r="O27">
        <v>73.359550502407643</v>
      </c>
      <c r="P27" t="e">
        <v>#N/A</v>
      </c>
      <c r="Q27">
        <v>72.372134038800695</v>
      </c>
      <c r="R27" t="e">
        <v>#N/A</v>
      </c>
      <c r="S27">
        <v>69.763587030253703</v>
      </c>
      <c r="T27" t="e">
        <v>#N/A</v>
      </c>
      <c r="U27">
        <v>63.413919413919416</v>
      </c>
      <c r="V27" t="e">
        <v>#N/A</v>
      </c>
      <c r="W27">
        <v>8.8000000000000007</v>
      </c>
      <c r="X27" t="e">
        <v>#N/A</v>
      </c>
      <c r="Y27">
        <v>4.7384000000000004</v>
      </c>
      <c r="Z27" t="e">
        <v>#N/A</v>
      </c>
    </row>
    <row r="28" spans="1:26">
      <c r="A28" t="s">
        <v>145</v>
      </c>
      <c r="B28" t="s">
        <v>275</v>
      </c>
      <c r="C28" s="121">
        <f>VLOOKUP($A$3:$A$84,'2017 unweighted by region'!$B$2:$I$88,8,FALSE)</f>
        <v>73.615268329554027</v>
      </c>
      <c r="D28" s="121">
        <f>VLOOKUP($A$3:$A$84,'2017 unweighted by region'!$B$2:$I$88,2,FALSE)</f>
        <v>78.703703703703709</v>
      </c>
      <c r="E28" s="121">
        <f>VLOOKUP($A$3:$A$84,'2017 unweighted by region'!$B$2:$I$88,3,FALSE)</f>
        <v>75.873015873015873</v>
      </c>
      <c r="F28" s="121">
        <f>VLOOKUP($A$3:$A$84,'2017 unweighted by region'!$B$2:$I$88,4,FALSE)</f>
        <v>75.595238095238088</v>
      </c>
      <c r="G28" s="121">
        <f>VLOOKUP($A$3:$A$84,'2017 unweighted by region'!$B$2:$I$88,5,FALSE)</f>
        <v>74.640211640211646</v>
      </c>
      <c r="H28" s="121">
        <f>VLOOKUP($A$3:$A$84,'2017 unweighted by region'!$B$2:$I$88,6,FALSE)</f>
        <v>58.571428571428577</v>
      </c>
      <c r="I28">
        <v>24.9</v>
      </c>
      <c r="J28">
        <v>4.51</v>
      </c>
      <c r="K28">
        <v>73.615268329554027</v>
      </c>
      <c r="L28" t="e">
        <v>#N/A</v>
      </c>
      <c r="M28">
        <v>78.703703703703709</v>
      </c>
      <c r="N28" t="e">
        <v>#N/A</v>
      </c>
      <c r="O28">
        <v>75.873015873015873</v>
      </c>
      <c r="P28" t="e">
        <v>#N/A</v>
      </c>
      <c r="Q28">
        <v>75.595238095238088</v>
      </c>
      <c r="R28" t="e">
        <v>#N/A</v>
      </c>
      <c r="S28">
        <v>74.640211640211646</v>
      </c>
      <c r="T28" t="e">
        <v>#N/A</v>
      </c>
      <c r="U28">
        <v>58.571428571428577</v>
      </c>
      <c r="V28" t="e">
        <v>#N/A</v>
      </c>
      <c r="W28">
        <v>24.9</v>
      </c>
      <c r="X28" t="e">
        <v>#N/A</v>
      </c>
      <c r="Y28">
        <v>4.51</v>
      </c>
      <c r="Z28" t="e">
        <v>#N/A</v>
      </c>
    </row>
    <row r="29" spans="1:26">
      <c r="A29" t="s">
        <v>146</v>
      </c>
      <c r="B29" t="s">
        <v>276</v>
      </c>
      <c r="C29" s="121">
        <f>VLOOKUP($A$3:$A$84,'2017 unweighted by region'!$B$2:$I$88,8,FALSE)</f>
        <v>56.697370530703864</v>
      </c>
      <c r="D29" s="121">
        <f>VLOOKUP($A$3:$A$84,'2017 unweighted by region'!$B$2:$I$88,2,FALSE)</f>
        <v>66.540404040404042</v>
      </c>
      <c r="E29" s="121">
        <f>VLOOKUP($A$3:$A$84,'2017 unweighted by region'!$B$2:$I$88,3,FALSE)</f>
        <v>61.584896584896583</v>
      </c>
      <c r="F29" s="121">
        <f>VLOOKUP($A$3:$A$84,'2017 unweighted by region'!$B$2:$I$88,4,FALSE)</f>
        <v>58.54166666666665</v>
      </c>
      <c r="G29" s="121">
        <f>VLOOKUP($A$3:$A$84,'2017 unweighted by region'!$B$2:$I$88,5,FALSE)</f>
        <v>53.223344556677887</v>
      </c>
      <c r="H29" s="121">
        <f>VLOOKUP($A$3:$A$84,'2017 unweighted by region'!$B$2:$I$88,6,FALSE)</f>
        <v>37.090909090909086</v>
      </c>
      <c r="I29">
        <v>23.5</v>
      </c>
      <c r="J29">
        <v>2.96</v>
      </c>
      <c r="K29" t="e">
        <v>#N/A</v>
      </c>
      <c r="L29">
        <v>56.697370530703864</v>
      </c>
      <c r="M29" t="e">
        <v>#N/A</v>
      </c>
      <c r="N29">
        <v>66.540404040404042</v>
      </c>
      <c r="O29" t="e">
        <v>#N/A</v>
      </c>
      <c r="P29">
        <v>61.584896584896583</v>
      </c>
      <c r="Q29" t="e">
        <v>#N/A</v>
      </c>
      <c r="R29">
        <v>58.54166666666665</v>
      </c>
      <c r="S29" t="e">
        <v>#N/A</v>
      </c>
      <c r="T29">
        <v>53.223344556677887</v>
      </c>
      <c r="U29" t="e">
        <v>#N/A</v>
      </c>
      <c r="V29">
        <v>37.090909090909086</v>
      </c>
      <c r="W29" t="e">
        <v>#N/A</v>
      </c>
      <c r="X29">
        <v>23.5</v>
      </c>
      <c r="Y29" t="e">
        <v>#N/A</v>
      </c>
      <c r="Z29">
        <v>2.96</v>
      </c>
    </row>
    <row r="30" spans="1:26">
      <c r="A30" t="s">
        <v>147</v>
      </c>
      <c r="B30" t="s">
        <v>276</v>
      </c>
      <c r="C30" s="121">
        <f>VLOOKUP($A$3:$A$84,'2017 unweighted by region'!$B$2:$I$88,8,FALSE)</f>
        <v>61.033950617283949</v>
      </c>
      <c r="D30" s="121">
        <f>VLOOKUP($A$3:$A$84,'2017 unweighted by region'!$B$2:$I$88,2,FALSE)</f>
        <v>53.212682379349047</v>
      </c>
      <c r="E30" s="121">
        <f>VLOOKUP($A$3:$A$84,'2017 unweighted by region'!$B$2:$I$88,3,FALSE)</f>
        <v>55.906685906685894</v>
      </c>
      <c r="F30" s="121">
        <f>VLOOKUP($A$3:$A$84,'2017 unweighted by region'!$B$2:$I$88,4,FALSE)</f>
        <v>67.66975308641976</v>
      </c>
      <c r="G30" s="121">
        <f>VLOOKUP($A$3:$A$84,'2017 unweighted by region'!$B$2:$I$88,5,FALSE)</f>
        <v>68.614758698092032</v>
      </c>
      <c r="H30" s="121">
        <f>VLOOKUP($A$3:$A$84,'2017 unweighted by region'!$B$2:$I$88,6,FALSE)</f>
        <v>54.090909090909086</v>
      </c>
      <c r="I30">
        <v>45.2</v>
      </c>
      <c r="J30">
        <v>2.4872000000000001</v>
      </c>
      <c r="K30" t="e">
        <v>#N/A</v>
      </c>
      <c r="L30">
        <v>61.033950617283949</v>
      </c>
      <c r="M30" t="e">
        <v>#N/A</v>
      </c>
      <c r="N30">
        <v>53.212682379349047</v>
      </c>
      <c r="O30" t="e">
        <v>#N/A</v>
      </c>
      <c r="P30">
        <v>55.906685906685894</v>
      </c>
      <c r="Q30" t="e">
        <v>#N/A</v>
      </c>
      <c r="R30">
        <v>67.66975308641976</v>
      </c>
      <c r="S30" t="e">
        <v>#N/A</v>
      </c>
      <c r="T30">
        <v>68.614758698092032</v>
      </c>
      <c r="U30" t="e">
        <v>#N/A</v>
      </c>
      <c r="V30">
        <v>54.090909090909086</v>
      </c>
      <c r="W30" t="e">
        <v>#N/A</v>
      </c>
      <c r="X30">
        <v>45.2</v>
      </c>
      <c r="Y30" t="e">
        <v>#N/A</v>
      </c>
      <c r="Z30">
        <v>2.4872000000000001</v>
      </c>
    </row>
    <row r="31" spans="1:26">
      <c r="A31" t="s">
        <v>148</v>
      </c>
      <c r="B31" t="s">
        <v>276</v>
      </c>
      <c r="C31" s="121">
        <f>VLOOKUP($A$3:$A$84,'2017 unweighted by region'!$B$2:$I$88,8,FALSE)</f>
        <v>64.386087061087068</v>
      </c>
      <c r="D31" s="121">
        <f>VLOOKUP($A$3:$A$84,'2017 unweighted by region'!$B$2:$I$88,2,FALSE)</f>
        <v>80.892255892255889</v>
      </c>
      <c r="E31" s="121">
        <f>VLOOKUP($A$3:$A$84,'2017 unweighted by region'!$B$2:$I$88,3,FALSE)</f>
        <v>59.716209716209718</v>
      </c>
      <c r="F31" s="121">
        <f>VLOOKUP($A$3:$A$84,'2017 unweighted by region'!$B$2:$I$88,4,FALSE)</f>
        <v>64.165965207631857</v>
      </c>
      <c r="G31" s="121">
        <f>VLOOKUP($A$3:$A$84,'2017 unweighted by region'!$B$2:$I$88,5,FALSE)</f>
        <v>61.849074074074068</v>
      </c>
      <c r="H31" s="121">
        <f>VLOOKUP($A$3:$A$84,'2017 unweighted by region'!$B$2:$I$88,6,FALSE)</f>
        <v>54.181818181818173</v>
      </c>
      <c r="I31">
        <v>37.200000000000003</v>
      </c>
      <c r="J31">
        <v>2.2402000000000002</v>
      </c>
      <c r="K31" t="e">
        <v>#N/A</v>
      </c>
      <c r="L31">
        <v>64.386087061087068</v>
      </c>
      <c r="M31" t="e">
        <v>#N/A</v>
      </c>
      <c r="N31">
        <v>80.892255892255889</v>
      </c>
      <c r="O31" t="e">
        <v>#N/A</v>
      </c>
      <c r="P31">
        <v>59.716209716209718</v>
      </c>
      <c r="Q31" t="e">
        <v>#N/A</v>
      </c>
      <c r="R31">
        <v>64.165965207631857</v>
      </c>
      <c r="S31" t="e">
        <v>#N/A</v>
      </c>
      <c r="T31">
        <v>61.849074074074068</v>
      </c>
      <c r="U31" t="e">
        <v>#N/A</v>
      </c>
      <c r="V31">
        <v>54.181818181818173</v>
      </c>
      <c r="W31" t="e">
        <v>#N/A</v>
      </c>
      <c r="X31">
        <v>37.200000000000003</v>
      </c>
      <c r="Y31" t="e">
        <v>#N/A</v>
      </c>
      <c r="Z31">
        <v>2.2402000000000002</v>
      </c>
    </row>
    <row r="32" spans="1:26">
      <c r="A32" t="s">
        <v>150</v>
      </c>
      <c r="B32" t="s">
        <v>276</v>
      </c>
      <c r="C32" s="121">
        <f>VLOOKUP($A$3:$A$84,'2017 unweighted by region'!$B$2:$I$88,8,FALSE)</f>
        <v>59.749822487917726</v>
      </c>
      <c r="D32" s="121">
        <f>VLOOKUP($A$3:$A$84,'2017 unweighted by region'!$B$2:$I$88,2,FALSE)</f>
        <v>82.744107744107737</v>
      </c>
      <c r="E32" s="121">
        <f>VLOOKUP($A$3:$A$84,'2017 unweighted by region'!$B$2:$I$88,3,FALSE)</f>
        <v>47.779701779701782</v>
      </c>
      <c r="F32" s="121">
        <f>VLOOKUP($A$3:$A$84,'2017 unweighted by region'!$B$2:$I$88,4,FALSE)</f>
        <v>57.059550531772764</v>
      </c>
      <c r="G32" s="121">
        <f>VLOOKUP($A$3:$A$84,'2017 unweighted by region'!$B$2:$I$88,5,FALSE)</f>
        <v>58.515263748597079</v>
      </c>
      <c r="H32" s="121">
        <f>VLOOKUP($A$3:$A$84,'2017 unweighted by region'!$B$2:$I$88,6,FALSE)</f>
        <v>56.606060606060602</v>
      </c>
      <c r="I32">
        <v>24.5</v>
      </c>
      <c r="J32">
        <v>3.6819999999999999</v>
      </c>
      <c r="K32" t="e">
        <v>#N/A</v>
      </c>
      <c r="L32">
        <v>59.749822487917726</v>
      </c>
      <c r="M32" t="e">
        <v>#N/A</v>
      </c>
      <c r="N32">
        <v>82.744107744107737</v>
      </c>
      <c r="O32" t="e">
        <v>#N/A</v>
      </c>
      <c r="P32">
        <v>47.779701779701782</v>
      </c>
      <c r="Q32" t="e">
        <v>#N/A</v>
      </c>
      <c r="R32">
        <v>57.059550531772764</v>
      </c>
      <c r="S32" t="e">
        <v>#N/A</v>
      </c>
      <c r="T32">
        <v>58.515263748597079</v>
      </c>
      <c r="U32" t="e">
        <v>#N/A</v>
      </c>
      <c r="V32">
        <v>56.606060606060602</v>
      </c>
      <c r="W32" t="e">
        <v>#N/A</v>
      </c>
      <c r="X32">
        <v>24.5</v>
      </c>
      <c r="Y32" t="e">
        <v>#N/A</v>
      </c>
      <c r="Z32">
        <v>3.6819999999999999</v>
      </c>
    </row>
    <row r="33" spans="1:26">
      <c r="A33" t="s">
        <v>151</v>
      </c>
      <c r="B33" t="s">
        <v>276</v>
      </c>
      <c r="C33" s="121">
        <f>VLOOKUP($A$3:$A$84,'2017 unweighted by region'!$B$2:$I$88,8,FALSE)</f>
        <v>68.415789037001161</v>
      </c>
      <c r="D33" s="121">
        <f>VLOOKUP($A$3:$A$84,'2017 unweighted by region'!$B$2:$I$88,2,FALSE)</f>
        <v>91.452991452991455</v>
      </c>
      <c r="E33" s="121">
        <f>VLOOKUP($A$3:$A$84,'2017 unweighted by region'!$B$2:$I$88,3,FALSE)</f>
        <v>71.628679962013294</v>
      </c>
      <c r="F33" s="121">
        <f>VLOOKUP($A$3:$A$84,'2017 unweighted by region'!$B$2:$I$88,4,FALSE)</f>
        <v>59.037074037074035</v>
      </c>
      <c r="G33" s="121">
        <f>VLOOKUP($A$3:$A$84,'2017 unweighted by region'!$B$2:$I$88,5,FALSE)</f>
        <v>59.561609686609685</v>
      </c>
      <c r="H33" s="121">
        <f>VLOOKUP($A$3:$A$84,'2017 unweighted by region'!$B$2:$I$88,6,FALSE)</f>
        <v>66.507936507936506</v>
      </c>
      <c r="I33">
        <v>38.299999999999997</v>
      </c>
      <c r="J33">
        <v>1.9910000000000001</v>
      </c>
      <c r="K33" t="e">
        <v>#N/A</v>
      </c>
      <c r="L33">
        <v>68.415789037001161</v>
      </c>
      <c r="M33" t="e">
        <v>#N/A</v>
      </c>
      <c r="N33">
        <v>91.452991452991455</v>
      </c>
      <c r="O33" t="e">
        <v>#N/A</v>
      </c>
      <c r="P33">
        <v>71.628679962013294</v>
      </c>
      <c r="Q33" t="e">
        <v>#N/A</v>
      </c>
      <c r="R33">
        <v>59.037074037074035</v>
      </c>
      <c r="S33" t="e">
        <v>#N/A</v>
      </c>
      <c r="T33">
        <v>59.561609686609685</v>
      </c>
      <c r="U33" t="e">
        <v>#N/A</v>
      </c>
      <c r="V33">
        <v>66.507936507936506</v>
      </c>
      <c r="W33" t="e">
        <v>#N/A</v>
      </c>
      <c r="X33">
        <v>38.299999999999997</v>
      </c>
      <c r="Y33" t="e">
        <v>#N/A</v>
      </c>
      <c r="Z33">
        <v>1.9910000000000001</v>
      </c>
    </row>
    <row r="34" spans="1:26">
      <c r="A34" t="s">
        <v>152</v>
      </c>
      <c r="B34" t="s">
        <v>276</v>
      </c>
      <c r="C34" s="121">
        <f>VLOOKUP($A$3:$A$84,'2017 unweighted by region'!$B$2:$I$88,8,FALSE)</f>
        <v>74.723661743899839</v>
      </c>
      <c r="D34" s="121">
        <f>VLOOKUP($A$3:$A$84,'2017 unweighted by region'!$B$2:$I$88,2,FALSE)</f>
        <v>82.993827160493822</v>
      </c>
      <c r="E34" s="121">
        <f>VLOOKUP($A$3:$A$84,'2017 unweighted by region'!$B$2:$I$88,3,FALSE)</f>
        <v>74.80215419501134</v>
      </c>
      <c r="F34" s="121">
        <f>VLOOKUP($A$3:$A$84,'2017 unweighted by region'!$B$2:$I$88,4,FALSE)</f>
        <v>76.693121693121682</v>
      </c>
      <c r="G34" s="121">
        <f>VLOOKUP($A$3:$A$84,'2017 unweighted by region'!$B$2:$I$88,5,FALSE)</f>
        <v>63.250634242300904</v>
      </c>
      <c r="H34" s="121">
        <f>VLOOKUP($A$3:$A$84,'2017 unweighted by region'!$B$2:$I$88,6,FALSE)</f>
        <v>71.435897435897431</v>
      </c>
      <c r="I34">
        <v>21.1</v>
      </c>
      <c r="J34">
        <v>2.7723</v>
      </c>
      <c r="K34" t="e">
        <v>#N/A</v>
      </c>
      <c r="L34">
        <v>74.723661743899839</v>
      </c>
      <c r="M34" t="e">
        <v>#N/A</v>
      </c>
      <c r="N34">
        <v>82.993827160493822</v>
      </c>
      <c r="O34" t="e">
        <v>#N/A</v>
      </c>
      <c r="P34">
        <v>74.80215419501134</v>
      </c>
      <c r="Q34" t="e">
        <v>#N/A</v>
      </c>
      <c r="R34">
        <v>76.693121693121682</v>
      </c>
      <c r="S34" t="e">
        <v>#N/A</v>
      </c>
      <c r="T34">
        <v>63.250634242300904</v>
      </c>
      <c r="U34" t="e">
        <v>#N/A</v>
      </c>
      <c r="V34">
        <v>71.435897435897431</v>
      </c>
      <c r="W34" t="e">
        <v>#N/A</v>
      </c>
      <c r="X34">
        <v>21.1</v>
      </c>
      <c r="Y34" t="e">
        <v>#N/A</v>
      </c>
      <c r="Z34">
        <v>2.7723</v>
      </c>
    </row>
    <row r="35" spans="1:26">
      <c r="A35" t="s">
        <v>153</v>
      </c>
      <c r="B35" t="s">
        <v>276</v>
      </c>
      <c r="C35" s="121">
        <f>VLOOKUP($A$3:$A$84,'2017 unweighted by region'!$B$2:$I$88,8,FALSE)</f>
        <v>60.580409097075766</v>
      </c>
      <c r="D35" s="121">
        <f>VLOOKUP($A$3:$A$84,'2017 unweighted by region'!$B$2:$I$88,2,FALSE)</f>
        <v>65.070037986704648</v>
      </c>
      <c r="E35" s="121">
        <f>VLOOKUP($A$3:$A$84,'2017 unweighted by region'!$B$2:$I$88,3,FALSE)</f>
        <v>62.921245421245416</v>
      </c>
      <c r="F35" s="121">
        <f>VLOOKUP($A$3:$A$84,'2017 unweighted by region'!$B$2:$I$88,4,FALSE)</f>
        <v>58.415889665889672</v>
      </c>
      <c r="G35" s="121">
        <f>VLOOKUP($A$3:$A$84,'2017 unweighted by region'!$B$2:$I$88,5,FALSE)</f>
        <v>51.753876370543047</v>
      </c>
      <c r="H35" s="121">
        <f>VLOOKUP($A$3:$A$84,'2017 unweighted by region'!$B$2:$I$88,6,FALSE)</f>
        <v>65.937062937062933</v>
      </c>
      <c r="I35">
        <v>39.6</v>
      </c>
      <c r="J35">
        <v>2.7637999999999998</v>
      </c>
      <c r="K35" t="e">
        <v>#N/A</v>
      </c>
      <c r="L35">
        <v>60.580409097075766</v>
      </c>
      <c r="M35" t="e">
        <v>#N/A</v>
      </c>
      <c r="N35">
        <v>65.070037986704648</v>
      </c>
      <c r="O35" t="e">
        <v>#N/A</v>
      </c>
      <c r="P35">
        <v>62.921245421245416</v>
      </c>
      <c r="Q35" t="e">
        <v>#N/A</v>
      </c>
      <c r="R35">
        <v>58.415889665889672</v>
      </c>
      <c r="S35" t="e">
        <v>#N/A</v>
      </c>
      <c r="T35">
        <v>51.753876370543047</v>
      </c>
      <c r="U35" t="e">
        <v>#N/A</v>
      </c>
      <c r="V35">
        <v>65.937062937062933</v>
      </c>
      <c r="W35" t="e">
        <v>#N/A</v>
      </c>
      <c r="X35">
        <v>39.6</v>
      </c>
      <c r="Y35" t="e">
        <v>#N/A</v>
      </c>
      <c r="Z35">
        <v>2.7637999999999998</v>
      </c>
    </row>
    <row r="36" spans="1:26">
      <c r="A36" t="s">
        <v>154</v>
      </c>
      <c r="B36" t="s">
        <v>275</v>
      </c>
      <c r="C36" s="121">
        <f>VLOOKUP($A$3:$A$84,'2017 unweighted by region'!$B$2:$I$88,8,FALSE)</f>
        <v>78.780959780959776</v>
      </c>
      <c r="D36" s="121">
        <f>VLOOKUP($A$3:$A$84,'2017 unweighted by region'!$B$2:$I$88,2,FALSE)</f>
        <v>87.749287749287745</v>
      </c>
      <c r="E36" s="121">
        <f>VLOOKUP($A$3:$A$84,'2017 unweighted by region'!$B$2:$I$88,3,FALSE)</f>
        <v>82.423687423687412</v>
      </c>
      <c r="F36" s="121">
        <f>VLOOKUP($A$3:$A$84,'2017 unweighted by region'!$B$2:$I$88,4,FALSE)</f>
        <v>75.216373133039795</v>
      </c>
      <c r="G36" s="121">
        <f>VLOOKUP($A$3:$A$84,'2017 unweighted by region'!$B$2:$I$88,5,FALSE)</f>
        <v>68.332038332038323</v>
      </c>
      <c r="H36" s="121">
        <f>VLOOKUP($A$3:$A$84,'2017 unweighted by region'!$B$2:$I$88,6,FALSE)</f>
        <v>81.92307692307692</v>
      </c>
      <c r="I36">
        <v>43.8</v>
      </c>
      <c r="J36">
        <v>3.52</v>
      </c>
      <c r="K36">
        <v>78.780959780959776</v>
      </c>
      <c r="L36" t="e">
        <v>#N/A</v>
      </c>
      <c r="M36">
        <v>87.749287749287745</v>
      </c>
      <c r="N36" t="e">
        <v>#N/A</v>
      </c>
      <c r="O36">
        <v>82.423687423687412</v>
      </c>
      <c r="P36" t="e">
        <v>#N/A</v>
      </c>
      <c r="Q36">
        <v>75.216373133039795</v>
      </c>
      <c r="R36" t="e">
        <v>#N/A</v>
      </c>
      <c r="S36">
        <v>68.332038332038323</v>
      </c>
      <c r="T36" t="e">
        <v>#N/A</v>
      </c>
      <c r="U36">
        <v>81.92307692307692</v>
      </c>
      <c r="V36" t="e">
        <v>#N/A</v>
      </c>
      <c r="W36">
        <v>43.8</v>
      </c>
      <c r="X36" t="e">
        <v>#N/A</v>
      </c>
      <c r="Y36">
        <v>3.52</v>
      </c>
      <c r="Z36" t="e">
        <v>#N/A</v>
      </c>
    </row>
    <row r="37" spans="1:26">
      <c r="A37" t="s">
        <v>155</v>
      </c>
      <c r="B37" t="s">
        <v>276</v>
      </c>
      <c r="C37" s="121">
        <f>VLOOKUP($A$3:$A$84,'2017 unweighted by region'!$B$2:$I$88,8,FALSE)</f>
        <v>53.581968498900544</v>
      </c>
      <c r="D37" s="121">
        <f>VLOOKUP($A$3:$A$84,'2017 unweighted by region'!$B$2:$I$88,2,FALSE)</f>
        <v>40.849673202614383</v>
      </c>
      <c r="E37" s="121">
        <f>VLOOKUP($A$3:$A$84,'2017 unweighted by region'!$B$2:$I$88,3,FALSE)</f>
        <v>55.052074631021995</v>
      </c>
      <c r="F37" s="121">
        <f>VLOOKUP($A$3:$A$84,'2017 unweighted by region'!$B$2:$I$88,4,FALSE)</f>
        <v>60.835196651760107</v>
      </c>
      <c r="G37" s="121">
        <f>VLOOKUP($A$3:$A$84,'2017 unweighted by region'!$B$2:$I$88,5,FALSE)</f>
        <v>50.221377244855049</v>
      </c>
      <c r="H37" s="121">
        <f>VLOOKUP($A$3:$A$84,'2017 unweighted by region'!$B$2:$I$88,6,FALSE)</f>
        <v>52.755417956656345</v>
      </c>
      <c r="I37">
        <v>25.8</v>
      </c>
      <c r="J37">
        <v>3</v>
      </c>
      <c r="K37" t="e">
        <v>#N/A</v>
      </c>
      <c r="L37">
        <v>53.581968498900544</v>
      </c>
      <c r="M37" t="e">
        <v>#N/A</v>
      </c>
      <c r="N37">
        <v>40.849673202614383</v>
      </c>
      <c r="O37" t="e">
        <v>#N/A</v>
      </c>
      <c r="P37">
        <v>55.052074631021995</v>
      </c>
      <c r="Q37" t="e">
        <v>#N/A</v>
      </c>
      <c r="R37">
        <v>60.835196651760107</v>
      </c>
      <c r="S37" t="e">
        <v>#N/A</v>
      </c>
      <c r="T37">
        <v>50.221377244855049</v>
      </c>
      <c r="U37" t="e">
        <v>#N/A</v>
      </c>
      <c r="V37">
        <v>52.755417956656345</v>
      </c>
      <c r="W37" t="e">
        <v>#N/A</v>
      </c>
      <c r="X37">
        <v>25.8</v>
      </c>
      <c r="Y37" t="e">
        <v>#N/A</v>
      </c>
      <c r="Z37">
        <v>3</v>
      </c>
    </row>
    <row r="38" spans="1:26">
      <c r="A38" t="s">
        <v>156</v>
      </c>
      <c r="B38" t="s">
        <v>276</v>
      </c>
      <c r="C38" s="121">
        <f>VLOOKUP($A$3:$A$84,'2017 unweighted by region'!$B$2:$I$88,8,FALSE)</f>
        <v>54.486756453423112</v>
      </c>
      <c r="D38" s="121">
        <f>VLOOKUP($A$3:$A$84,'2017 unweighted by region'!$B$2:$I$88,2,FALSE)</f>
        <v>62.839506172839499</v>
      </c>
      <c r="E38" s="121">
        <f>VLOOKUP($A$3:$A$84,'2017 unweighted by region'!$B$2:$I$88,3,FALSE)</f>
        <v>46.017316017316013</v>
      </c>
      <c r="F38" s="121">
        <f>VLOOKUP($A$3:$A$84,'2017 unweighted by region'!$B$2:$I$88,4,FALSE)</f>
        <v>55.528432472876922</v>
      </c>
      <c r="G38" s="121">
        <f>VLOOKUP($A$3:$A$84,'2017 unweighted by region'!$B$2:$I$88,5,FALSE)</f>
        <v>68.080134680134677</v>
      </c>
      <c r="H38" s="121">
        <f>VLOOKUP($A$3:$A$84,'2017 unweighted by region'!$B$2:$I$88,6,FALSE)</f>
        <v>40.227272727272727</v>
      </c>
      <c r="I38">
        <v>32.4</v>
      </c>
      <c r="J38">
        <v>2.7</v>
      </c>
      <c r="K38" t="e">
        <v>#N/A</v>
      </c>
      <c r="L38">
        <v>54.486756453423112</v>
      </c>
      <c r="M38" t="e">
        <v>#N/A</v>
      </c>
      <c r="N38">
        <v>62.839506172839499</v>
      </c>
      <c r="O38" t="e">
        <v>#N/A</v>
      </c>
      <c r="P38">
        <v>46.017316017316013</v>
      </c>
      <c r="Q38" t="e">
        <v>#N/A</v>
      </c>
      <c r="R38">
        <v>55.528432472876922</v>
      </c>
      <c r="S38" t="e">
        <v>#N/A</v>
      </c>
      <c r="T38">
        <v>68.080134680134677</v>
      </c>
      <c r="U38" t="e">
        <v>#N/A</v>
      </c>
      <c r="V38">
        <v>40.227272727272727</v>
      </c>
      <c r="W38" t="e">
        <v>#N/A</v>
      </c>
      <c r="X38">
        <v>32.4</v>
      </c>
      <c r="Y38" t="e">
        <v>#N/A</v>
      </c>
      <c r="Z38">
        <v>2.7</v>
      </c>
    </row>
    <row r="39" spans="1:26">
      <c r="A39" t="s">
        <v>157</v>
      </c>
      <c r="B39" t="s">
        <v>275</v>
      </c>
      <c r="C39" s="121">
        <f>VLOOKUP($A$3:$A$84,'2017 unweighted by region'!$B$2:$I$88,8,FALSE)</f>
        <v>74.393143364571941</v>
      </c>
      <c r="D39" s="121">
        <f>VLOOKUP($A$3:$A$84,'2017 unweighted by region'!$B$2:$I$88,2,FALSE)</f>
        <v>82.716049382716051</v>
      </c>
      <c r="E39" s="121">
        <f>VLOOKUP($A$3:$A$84,'2017 unweighted by region'!$B$2:$I$88,3,FALSE)</f>
        <v>80.81027966742252</v>
      </c>
      <c r="F39" s="121">
        <f>VLOOKUP($A$3:$A$84,'2017 unweighted by region'!$B$2:$I$88,4,FALSE)</f>
        <v>75.299145299145309</v>
      </c>
      <c r="G39" s="121">
        <f>VLOOKUP($A$3:$A$84,'2017 unweighted by region'!$B$2:$I$88,5,FALSE)</f>
        <v>68.116594516594517</v>
      </c>
      <c r="H39" s="121">
        <f>VLOOKUP($A$3:$A$84,'2017 unweighted by region'!$B$2:$I$88,6,FALSE)</f>
        <v>59.523809523809518</v>
      </c>
      <c r="I39">
        <v>49.7</v>
      </c>
      <c r="J39">
        <v>3.1640999999999999</v>
      </c>
      <c r="K39">
        <v>74.393143364571941</v>
      </c>
      <c r="L39" t="e">
        <v>#N/A</v>
      </c>
      <c r="M39">
        <v>82.716049382716051</v>
      </c>
      <c r="N39" t="e">
        <v>#N/A</v>
      </c>
      <c r="O39">
        <v>80.81027966742252</v>
      </c>
      <c r="P39" t="e">
        <v>#N/A</v>
      </c>
      <c r="Q39">
        <v>75.299145299145309</v>
      </c>
      <c r="R39" t="e">
        <v>#N/A</v>
      </c>
      <c r="S39">
        <v>68.116594516594517</v>
      </c>
      <c r="T39" t="e">
        <v>#N/A</v>
      </c>
      <c r="U39">
        <v>59.523809523809518</v>
      </c>
      <c r="V39" t="e">
        <v>#N/A</v>
      </c>
      <c r="W39">
        <v>49.7</v>
      </c>
      <c r="X39" t="e">
        <v>#N/A</v>
      </c>
      <c r="Y39">
        <v>3.1640999999999999</v>
      </c>
      <c r="Z39" t="e">
        <v>#N/A</v>
      </c>
    </row>
    <row r="40" spans="1:26">
      <c r="A40" t="s">
        <v>158</v>
      </c>
      <c r="B40" t="s">
        <v>275</v>
      </c>
      <c r="C40" s="121">
        <f>VLOOKUP($A$3:$A$84,'2017 unweighted by region'!$B$2:$I$88,8,FALSE)</f>
        <v>58.270135214579653</v>
      </c>
      <c r="D40" s="121">
        <f>VLOOKUP($A$3:$A$84,'2017 unweighted by region'!$B$2:$I$88,2,FALSE)</f>
        <v>79.880779472282725</v>
      </c>
      <c r="E40" s="121">
        <f>VLOOKUP($A$3:$A$84,'2017 unweighted by region'!$B$2:$I$88,3,FALSE)</f>
        <v>62.978913787737319</v>
      </c>
      <c r="F40" s="121">
        <f>VLOOKUP($A$3:$A$84,'2017 unweighted by region'!$B$2:$I$88,4,FALSE)</f>
        <v>50.575299564270153</v>
      </c>
      <c r="G40" s="121">
        <f>VLOOKUP($A$3:$A$84,'2017 unweighted by region'!$B$2:$I$88,5,FALSE)</f>
        <v>56.992616799806342</v>
      </c>
      <c r="H40" s="121">
        <f>VLOOKUP($A$3:$A$84,'2017 unweighted by region'!$B$2:$I$88,6,FALSE)</f>
        <v>45.490196078431374</v>
      </c>
      <c r="I40">
        <v>24</v>
      </c>
      <c r="J40">
        <v>4.3499999999999996</v>
      </c>
      <c r="K40">
        <v>58.270135214579653</v>
      </c>
      <c r="L40" t="e">
        <v>#N/A</v>
      </c>
      <c r="M40">
        <v>79.880779472282725</v>
      </c>
      <c r="N40" t="e">
        <v>#N/A</v>
      </c>
      <c r="O40">
        <v>62.978913787737319</v>
      </c>
      <c r="P40" t="e">
        <v>#N/A</v>
      </c>
      <c r="Q40">
        <v>50.575299564270153</v>
      </c>
      <c r="R40" t="e">
        <v>#N/A</v>
      </c>
      <c r="S40">
        <v>56.992616799806342</v>
      </c>
      <c r="T40" t="e">
        <v>#N/A</v>
      </c>
      <c r="U40">
        <v>45.490196078431374</v>
      </c>
      <c r="V40" t="e">
        <v>#N/A</v>
      </c>
      <c r="W40">
        <v>24</v>
      </c>
      <c r="X40" t="e">
        <v>#N/A</v>
      </c>
      <c r="Y40">
        <v>4.3499999999999996</v>
      </c>
      <c r="Z40" t="e">
        <v>#N/A</v>
      </c>
    </row>
    <row r="41" spans="1:26">
      <c r="A41" t="s">
        <v>159</v>
      </c>
      <c r="B41" t="s">
        <v>275</v>
      </c>
      <c r="C41" s="121">
        <f>VLOOKUP($A$3:$A$84,'2017 unweighted by region'!$B$2:$I$88,8,FALSE)</f>
        <v>68.321513231037045</v>
      </c>
      <c r="D41" s="121">
        <f>VLOOKUP($A$3:$A$84,'2017 unweighted by region'!$B$2:$I$88,2,FALSE)</f>
        <v>76.839826839826841</v>
      </c>
      <c r="E41" s="121">
        <f>VLOOKUP($A$3:$A$84,'2017 unweighted by region'!$B$2:$I$88,3,FALSE)</f>
        <v>75.801806658949516</v>
      </c>
      <c r="F41" s="121">
        <f>VLOOKUP($A$3:$A$84,'2017 unweighted by region'!$B$2:$I$88,4,FALSE)</f>
        <v>68.185626102292773</v>
      </c>
      <c r="G41" s="121">
        <f>VLOOKUP($A$3:$A$84,'2017 unweighted by region'!$B$2:$I$88,5,FALSE)</f>
        <v>62.324718491385156</v>
      </c>
      <c r="H41" s="121">
        <f>VLOOKUP($A$3:$A$84,'2017 unweighted by region'!$B$2:$I$88,6,FALSE)</f>
        <v>53.950049950049944</v>
      </c>
      <c r="I41">
        <v>32.5</v>
      </c>
      <c r="J41">
        <v>4.1085000000000003</v>
      </c>
      <c r="K41">
        <v>68.321513231037045</v>
      </c>
      <c r="L41" t="e">
        <v>#N/A</v>
      </c>
      <c r="M41">
        <v>76.839826839826841</v>
      </c>
      <c r="N41" t="e">
        <v>#N/A</v>
      </c>
      <c r="O41">
        <v>75.801806658949516</v>
      </c>
      <c r="P41" t="e">
        <v>#N/A</v>
      </c>
      <c r="Q41">
        <v>68.185626102292773</v>
      </c>
      <c r="R41" t="e">
        <v>#N/A</v>
      </c>
      <c r="S41">
        <v>62.324718491385156</v>
      </c>
      <c r="T41" t="e">
        <v>#N/A</v>
      </c>
      <c r="U41">
        <v>53.950049950049944</v>
      </c>
      <c r="V41" t="e">
        <v>#N/A</v>
      </c>
      <c r="W41">
        <v>32.5</v>
      </c>
      <c r="X41" t="e">
        <v>#N/A</v>
      </c>
      <c r="Y41">
        <v>4.1085000000000003</v>
      </c>
      <c r="Z41" t="e">
        <v>#N/A</v>
      </c>
    </row>
    <row r="42" spans="1:26">
      <c r="A42" t="s">
        <v>160</v>
      </c>
      <c r="B42" t="s">
        <v>275</v>
      </c>
      <c r="C42" s="121">
        <f>VLOOKUP($A$3:$A$84,'2017 unweighted by region'!$B$2:$I$88,8,FALSE)</f>
        <v>80.998519998519981</v>
      </c>
      <c r="D42" s="121">
        <f>VLOOKUP($A$3:$A$84,'2017 unweighted by region'!$B$2:$I$88,2,FALSE)</f>
        <v>89.814814814814824</v>
      </c>
      <c r="E42" s="121">
        <f>VLOOKUP($A$3:$A$84,'2017 unweighted by region'!$B$2:$I$88,3,FALSE)</f>
        <v>80.512820512820525</v>
      </c>
      <c r="F42" s="121">
        <f>VLOOKUP($A$3:$A$84,'2017 unweighted by region'!$B$2:$I$88,4,FALSE)</f>
        <v>78.104765604765603</v>
      </c>
      <c r="G42" s="121">
        <f>VLOOKUP($A$3:$A$84,'2017 unweighted by region'!$B$2:$I$88,5,FALSE)</f>
        <v>73.284900284900274</v>
      </c>
      <c r="H42" s="121">
        <f>VLOOKUP($A$3:$A$84,'2017 unweighted by region'!$B$2:$I$88,6,FALSE)</f>
        <v>85.757575757575751</v>
      </c>
      <c r="I42">
        <v>45.4</v>
      </c>
      <c r="J42">
        <v>4.25</v>
      </c>
      <c r="K42">
        <v>80.998519998519981</v>
      </c>
      <c r="L42" t="e">
        <v>#N/A</v>
      </c>
      <c r="M42">
        <v>89.814814814814824</v>
      </c>
      <c r="N42" t="e">
        <v>#N/A</v>
      </c>
      <c r="O42">
        <v>80.512820512820525</v>
      </c>
      <c r="P42" t="e">
        <v>#N/A</v>
      </c>
      <c r="Q42">
        <v>78.104765604765603</v>
      </c>
      <c r="R42" t="e">
        <v>#N/A</v>
      </c>
      <c r="S42">
        <v>73.284900284900274</v>
      </c>
      <c r="T42" t="e">
        <v>#N/A</v>
      </c>
      <c r="U42">
        <v>85.757575757575751</v>
      </c>
      <c r="V42" t="e">
        <v>#N/A</v>
      </c>
      <c r="W42">
        <v>45.4</v>
      </c>
      <c r="X42" t="e">
        <v>#N/A</v>
      </c>
      <c r="Y42">
        <v>4.25</v>
      </c>
      <c r="Z42" t="e">
        <v>#N/A</v>
      </c>
    </row>
    <row r="43" spans="1:26">
      <c r="A43" t="s">
        <v>161</v>
      </c>
      <c r="B43" t="s">
        <v>276</v>
      </c>
      <c r="C43" s="121">
        <f>VLOOKUP($A$3:$A$84,'2017 unweighted by region'!$B$2:$I$88,8,FALSE)</f>
        <v>58.404088504088513</v>
      </c>
      <c r="D43" s="121">
        <f>VLOOKUP($A$3:$A$84,'2017 unweighted by region'!$B$2:$I$88,2,FALSE)</f>
        <v>67.734754956977184</v>
      </c>
      <c r="E43" s="121">
        <f>VLOOKUP($A$3:$A$84,'2017 unweighted by region'!$B$2:$I$88,3,FALSE)</f>
        <v>67.061144323049078</v>
      </c>
      <c r="F43" s="121">
        <f>VLOOKUP($A$3:$A$84,'2017 unweighted by region'!$B$2:$I$88,4,FALSE)</f>
        <v>53.662184009406239</v>
      </c>
      <c r="G43" s="121">
        <f>VLOOKUP($A$3:$A$84,'2017 unweighted by region'!$B$2:$I$88,5,FALSE)</f>
        <v>55.200352733686067</v>
      </c>
      <c r="H43" s="121">
        <f>VLOOKUP($A$3:$A$84,'2017 unweighted by region'!$B$2:$I$88,6,FALSE)</f>
        <v>49.671717171717169</v>
      </c>
      <c r="I43">
        <v>22.4</v>
      </c>
      <c r="J43">
        <v>2.0105</v>
      </c>
      <c r="K43" t="e">
        <v>#N/A</v>
      </c>
      <c r="L43">
        <v>58.404088504088513</v>
      </c>
      <c r="M43" t="e">
        <v>#N/A</v>
      </c>
      <c r="N43">
        <v>67.734754956977184</v>
      </c>
      <c r="O43" t="e">
        <v>#N/A</v>
      </c>
      <c r="P43">
        <v>67.061144323049078</v>
      </c>
      <c r="Q43" t="e">
        <v>#N/A</v>
      </c>
      <c r="R43">
        <v>53.662184009406239</v>
      </c>
      <c r="S43" t="e">
        <v>#N/A</v>
      </c>
      <c r="T43">
        <v>55.200352733686067</v>
      </c>
      <c r="U43" t="e">
        <v>#N/A</v>
      </c>
      <c r="V43">
        <v>49.671717171717169</v>
      </c>
      <c r="W43" t="e">
        <v>#N/A</v>
      </c>
      <c r="X43">
        <v>22.4</v>
      </c>
      <c r="Y43" t="e">
        <v>#N/A</v>
      </c>
      <c r="Z43">
        <v>2.0105</v>
      </c>
    </row>
    <row r="44" spans="1:26">
      <c r="A44" t="s">
        <v>162</v>
      </c>
      <c r="B44" t="s">
        <v>275</v>
      </c>
      <c r="C44" s="121">
        <f>VLOOKUP($A$3:$A$84,'2017 unweighted by region'!$B$2:$I$88,8,FALSE)</f>
        <v>77.454895104895115</v>
      </c>
      <c r="D44" s="121">
        <f>VLOOKUP($A$3:$A$84,'2017 unweighted by region'!$B$2:$I$88,2,FALSE)</f>
        <v>81.76638176638177</v>
      </c>
      <c r="E44" s="121">
        <f>VLOOKUP($A$3:$A$84,'2017 unweighted by region'!$B$2:$I$88,3,FALSE)</f>
        <v>74.838864838864836</v>
      </c>
      <c r="F44" s="121">
        <f>VLOOKUP($A$3:$A$84,'2017 unweighted by region'!$B$2:$I$88,4,FALSE)</f>
        <v>76.454178537511865</v>
      </c>
      <c r="G44" s="121">
        <f>VLOOKUP($A$3:$A$84,'2017 unweighted by region'!$B$2:$I$88,5,FALSE)</f>
        <v>72.769865319865318</v>
      </c>
      <c r="H44" s="121">
        <f>VLOOKUP($A$3:$A$84,'2017 unweighted by region'!$B$2:$I$88,6,FALSE)</f>
        <v>83.030303030303031</v>
      </c>
      <c r="I44">
        <v>14.3</v>
      </c>
      <c r="J44">
        <v>5.9215</v>
      </c>
      <c r="K44">
        <v>77.454895104895115</v>
      </c>
      <c r="L44" t="e">
        <v>#N/A</v>
      </c>
      <c r="M44">
        <v>81.76638176638177</v>
      </c>
      <c r="N44" t="e">
        <v>#N/A</v>
      </c>
      <c r="O44">
        <v>74.838864838864836</v>
      </c>
      <c r="P44" t="e">
        <v>#N/A</v>
      </c>
      <c r="Q44">
        <v>76.454178537511865</v>
      </c>
      <c r="R44" t="e">
        <v>#N/A</v>
      </c>
      <c r="S44">
        <v>72.769865319865318</v>
      </c>
      <c r="T44" t="e">
        <v>#N/A</v>
      </c>
      <c r="U44">
        <v>83.030303030303031</v>
      </c>
      <c r="V44" t="e">
        <v>#N/A</v>
      </c>
      <c r="W44">
        <v>14.3</v>
      </c>
      <c r="X44" t="e">
        <v>#N/A</v>
      </c>
      <c r="Y44">
        <v>5.9215</v>
      </c>
      <c r="Z44" t="e">
        <v>#N/A</v>
      </c>
    </row>
    <row r="45" spans="1:26">
      <c r="A45" t="s">
        <v>163</v>
      </c>
      <c r="B45" t="s">
        <v>275</v>
      </c>
      <c r="C45" s="121">
        <f>VLOOKUP($A$3:$A$84,'2017 unweighted by region'!$B$2:$I$88,8,FALSE)</f>
        <v>56.692921716731242</v>
      </c>
      <c r="D45" s="121">
        <f>VLOOKUP($A$3:$A$84,'2017 unweighted by region'!$B$2:$I$88,2,FALSE)</f>
        <v>79.960317460317455</v>
      </c>
      <c r="E45" s="121">
        <f>VLOOKUP($A$3:$A$84,'2017 unweighted by region'!$B$2:$I$88,3,FALSE)</f>
        <v>54.536019536019531</v>
      </c>
      <c r="F45" s="121">
        <f>VLOOKUP($A$3:$A$84,'2017 unweighted by region'!$B$2:$I$88,4,FALSE)</f>
        <v>57.063332757777196</v>
      </c>
      <c r="G45" s="121">
        <f>VLOOKUP($A$3:$A$84,'2017 unweighted by region'!$B$2:$I$88,5,FALSE)</f>
        <v>42.960280460280465</v>
      </c>
      <c r="H45" s="121">
        <f>VLOOKUP($A$3:$A$84,'2017 unweighted by region'!$B$2:$I$88,6,FALSE)</f>
        <v>44.635364635364638</v>
      </c>
      <c r="I45">
        <v>8.8000000000000007</v>
      </c>
      <c r="J45">
        <v>4.585</v>
      </c>
      <c r="K45">
        <v>56.692921716731242</v>
      </c>
      <c r="L45" t="e">
        <v>#N/A</v>
      </c>
      <c r="M45">
        <v>79.960317460317455</v>
      </c>
      <c r="N45" t="e">
        <v>#N/A</v>
      </c>
      <c r="O45">
        <v>54.536019536019531</v>
      </c>
      <c r="P45" t="e">
        <v>#N/A</v>
      </c>
      <c r="Q45">
        <v>57.063332757777196</v>
      </c>
      <c r="R45" t="e">
        <v>#N/A</v>
      </c>
      <c r="S45">
        <v>42.960280460280465</v>
      </c>
      <c r="T45" t="e">
        <v>#N/A</v>
      </c>
      <c r="U45">
        <v>44.635364635364638</v>
      </c>
      <c r="V45" t="e">
        <v>#N/A</v>
      </c>
      <c r="W45">
        <v>8.8000000000000007</v>
      </c>
      <c r="X45" t="e">
        <v>#N/A</v>
      </c>
      <c r="Y45">
        <v>4.585</v>
      </c>
      <c r="Z45" t="e">
        <v>#N/A</v>
      </c>
    </row>
    <row r="46" spans="1:26">
      <c r="A46" t="s">
        <v>164</v>
      </c>
      <c r="B46" t="s">
        <v>276</v>
      </c>
      <c r="C46" s="121">
        <f>VLOOKUP($A$3:$A$84,'2017 unweighted by region'!$B$2:$I$88,8,FALSE)</f>
        <v>70.078035985178829</v>
      </c>
      <c r="D46" s="121">
        <f>VLOOKUP($A$3:$A$84,'2017 unweighted by region'!$B$2:$I$88,2,FALSE)</f>
        <v>75.529100529100532</v>
      </c>
      <c r="E46" s="121">
        <f>VLOOKUP($A$3:$A$84,'2017 unweighted by region'!$B$2:$I$88,3,FALSE)</f>
        <v>73.818826675969532</v>
      </c>
      <c r="F46" s="121">
        <f>VLOOKUP($A$3:$A$84,'2017 unweighted by region'!$B$2:$I$88,4,FALSE)</f>
        <v>71.267891059557712</v>
      </c>
      <c r="G46" s="121">
        <f>VLOOKUP($A$3:$A$84,'2017 unweighted by region'!$B$2:$I$88,5,FALSE)</f>
        <v>65.961595811595814</v>
      </c>
      <c r="H46" s="121">
        <f>VLOOKUP($A$3:$A$84,'2017 unweighted by region'!$B$2:$I$88,6,FALSE)</f>
        <v>59.560439560439555</v>
      </c>
      <c r="I46">
        <v>51.6</v>
      </c>
      <c r="J46">
        <v>2.14</v>
      </c>
      <c r="K46" t="e">
        <v>#N/A</v>
      </c>
      <c r="L46">
        <v>70.078035985178829</v>
      </c>
      <c r="M46" t="e">
        <v>#N/A</v>
      </c>
      <c r="N46">
        <v>75.529100529100532</v>
      </c>
      <c r="O46" t="e">
        <v>#N/A</v>
      </c>
      <c r="P46">
        <v>73.818826675969532</v>
      </c>
      <c r="Q46" t="e">
        <v>#N/A</v>
      </c>
      <c r="R46">
        <v>71.267891059557712</v>
      </c>
      <c r="S46" t="e">
        <v>#N/A</v>
      </c>
      <c r="T46">
        <v>65.961595811595814</v>
      </c>
      <c r="U46" t="e">
        <v>#N/A</v>
      </c>
      <c r="V46">
        <v>59.560439560439555</v>
      </c>
      <c r="W46" t="e">
        <v>#N/A</v>
      </c>
      <c r="X46">
        <v>51.6</v>
      </c>
      <c r="Y46" t="e">
        <v>#N/A</v>
      </c>
      <c r="Z46">
        <v>2.14</v>
      </c>
    </row>
    <row r="47" spans="1:26">
      <c r="A47" t="s">
        <v>165</v>
      </c>
      <c r="B47" t="s">
        <v>276</v>
      </c>
      <c r="C47" s="121">
        <f>VLOOKUP($A$3:$A$84,'2017 unweighted by region'!$B$2:$I$88,8,FALSE)</f>
        <v>41.669337606837594</v>
      </c>
      <c r="D47" s="121">
        <f>VLOOKUP($A$3:$A$84,'2017 unweighted by region'!$B$2:$I$88,2,FALSE)</f>
        <v>87.008547008547012</v>
      </c>
      <c r="E47" s="121">
        <f>VLOOKUP($A$3:$A$84,'2017 unweighted by region'!$B$2:$I$88,3,FALSE)</f>
        <v>27.207977207977205</v>
      </c>
      <c r="F47" s="121">
        <f>VLOOKUP($A$3:$A$84,'2017 unweighted by region'!$B$2:$I$88,4,FALSE)</f>
        <v>38.051994301994306</v>
      </c>
      <c r="G47" s="121">
        <f>VLOOKUP($A$3:$A$84,'2017 unweighted by region'!$B$2:$I$88,5,FALSE)</f>
        <v>38.856837606837608</v>
      </c>
      <c r="H47" s="121">
        <f>VLOOKUP($A$3:$A$84,'2017 unweighted by region'!$B$2:$I$88,6,FALSE)</f>
        <v>24.615384615384617</v>
      </c>
      <c r="I47">
        <v>39.700000000000003</v>
      </c>
      <c r="J47">
        <v>1.2552000000000001</v>
      </c>
      <c r="K47" t="e">
        <v>#N/A</v>
      </c>
      <c r="L47">
        <v>41.669337606837594</v>
      </c>
      <c r="M47" t="e">
        <v>#N/A</v>
      </c>
      <c r="N47">
        <v>87.008547008547012</v>
      </c>
      <c r="O47" t="e">
        <v>#N/A</v>
      </c>
      <c r="P47">
        <v>27.207977207977205</v>
      </c>
      <c r="Q47" t="e">
        <v>#N/A</v>
      </c>
      <c r="R47">
        <v>38.051994301994306</v>
      </c>
      <c r="S47" t="e">
        <v>#N/A</v>
      </c>
      <c r="T47">
        <v>38.856837606837608</v>
      </c>
      <c r="U47" t="e">
        <v>#N/A</v>
      </c>
      <c r="V47">
        <v>24.615384615384617</v>
      </c>
      <c r="W47" t="e">
        <v>#N/A</v>
      </c>
      <c r="X47">
        <v>39.700000000000003</v>
      </c>
      <c r="Y47" t="e">
        <v>#N/A</v>
      </c>
      <c r="Z47">
        <v>1.2552000000000001</v>
      </c>
    </row>
    <row r="48" spans="1:26">
      <c r="A48" t="s">
        <v>166</v>
      </c>
      <c r="B48" t="s">
        <v>276</v>
      </c>
      <c r="C48" s="121">
        <f>VLOOKUP($A$3:$A$84,'2017 unweighted by region'!$B$2:$I$88,8,FALSE)</f>
        <v>78.319105761962916</v>
      </c>
      <c r="D48" s="121">
        <f>VLOOKUP($A$3:$A$84,'2017 unweighted by region'!$B$2:$I$88,2,FALSE)</f>
        <v>87.283950617283949</v>
      </c>
      <c r="E48" s="121">
        <f>VLOOKUP($A$3:$A$84,'2017 unweighted by region'!$B$2:$I$88,3,FALSE)</f>
        <v>81.585789871504161</v>
      </c>
      <c r="F48" s="121">
        <f>VLOOKUP($A$3:$A$84,'2017 unweighted by region'!$B$2:$I$88,4,FALSE)</f>
        <v>74.462081128747784</v>
      </c>
      <c r="G48" s="121">
        <f>VLOOKUP($A$3:$A$84,'2017 unweighted by region'!$B$2:$I$88,5,FALSE)</f>
        <v>63.230565730565729</v>
      </c>
      <c r="H48" s="121">
        <f>VLOOKUP($A$3:$A$84,'2017 unweighted by region'!$B$2:$I$88,6,FALSE)</f>
        <v>87.333333333333329</v>
      </c>
      <c r="I48">
        <v>36.200000000000003</v>
      </c>
      <c r="J48">
        <v>2.9022999999999999</v>
      </c>
      <c r="K48" t="e">
        <v>#N/A</v>
      </c>
      <c r="L48">
        <v>78.319105761962916</v>
      </c>
      <c r="M48" t="e">
        <v>#N/A</v>
      </c>
      <c r="N48">
        <v>87.283950617283949</v>
      </c>
      <c r="O48" t="e">
        <v>#N/A</v>
      </c>
      <c r="P48">
        <v>81.585789871504161</v>
      </c>
      <c r="Q48" t="e">
        <v>#N/A</v>
      </c>
      <c r="R48">
        <v>74.462081128747784</v>
      </c>
      <c r="S48" t="e">
        <v>#N/A</v>
      </c>
      <c r="T48">
        <v>63.230565730565729</v>
      </c>
      <c r="U48" t="e">
        <v>#N/A</v>
      </c>
      <c r="V48">
        <v>87.333333333333329</v>
      </c>
      <c r="W48" t="e">
        <v>#N/A</v>
      </c>
      <c r="X48">
        <v>36.200000000000003</v>
      </c>
      <c r="Y48" t="e">
        <v>#N/A</v>
      </c>
      <c r="Z48">
        <v>2.9022999999999999</v>
      </c>
    </row>
    <row r="49" spans="1:26">
      <c r="A49" t="s">
        <v>167</v>
      </c>
      <c r="B49" t="s">
        <v>276</v>
      </c>
      <c r="C49" s="121">
        <f>VLOOKUP($A$3:$A$84,'2017 unweighted by region'!$B$2:$I$88,8,FALSE)</f>
        <v>59.515845752227754</v>
      </c>
      <c r="D49" s="121">
        <f>VLOOKUP($A$3:$A$84,'2017 unweighted by region'!$B$2:$I$88,2,FALSE)</f>
        <v>65.923781113839595</v>
      </c>
      <c r="E49" s="121">
        <f>VLOOKUP($A$3:$A$84,'2017 unweighted by region'!$B$2:$I$88,3,FALSE)</f>
        <v>60.096403723406006</v>
      </c>
      <c r="F49" s="121">
        <f>VLOOKUP($A$3:$A$84,'2017 unweighted by region'!$B$2:$I$88,4,FALSE)</f>
        <v>60.002962198524635</v>
      </c>
      <c r="G49" s="121">
        <f>VLOOKUP($A$3:$A$84,'2017 unweighted by region'!$B$2:$I$88,5,FALSE)</f>
        <v>51.566657646108446</v>
      </c>
      <c r="H49" s="121">
        <f>VLOOKUP($A$3:$A$84,'2017 unweighted by region'!$B$2:$I$88,6,FALSE)</f>
        <v>57.793650793650798</v>
      </c>
      <c r="I49">
        <v>35.299999999999997</v>
      </c>
      <c r="J49">
        <v>2.42</v>
      </c>
      <c r="K49" t="e">
        <v>#N/A</v>
      </c>
      <c r="L49">
        <v>59.515845752227754</v>
      </c>
      <c r="M49" t="e">
        <v>#N/A</v>
      </c>
      <c r="N49">
        <v>65.923781113839595</v>
      </c>
      <c r="O49" t="e">
        <v>#N/A</v>
      </c>
      <c r="P49">
        <v>60.096403723406006</v>
      </c>
      <c r="Q49" t="e">
        <v>#N/A</v>
      </c>
      <c r="R49">
        <v>60.002962198524635</v>
      </c>
      <c r="S49" t="e">
        <v>#N/A</v>
      </c>
      <c r="T49">
        <v>51.566657646108446</v>
      </c>
      <c r="U49" t="e">
        <v>#N/A</v>
      </c>
      <c r="V49">
        <v>57.793650793650798</v>
      </c>
      <c r="W49" t="e">
        <v>#N/A</v>
      </c>
      <c r="X49">
        <v>35.299999999999997</v>
      </c>
      <c r="Y49" t="e">
        <v>#N/A</v>
      </c>
      <c r="Z49">
        <v>2.42</v>
      </c>
    </row>
    <row r="50" spans="1:26">
      <c r="A50" t="s">
        <v>168</v>
      </c>
      <c r="B50" t="s">
        <v>275</v>
      </c>
      <c r="C50" s="121">
        <f>VLOOKUP($A$3:$A$84,'2017 unweighted by region'!$B$2:$I$88,8,FALSE)</f>
        <v>69.081334406334392</v>
      </c>
      <c r="D50" s="121">
        <f>VLOOKUP($A$3:$A$84,'2017 unweighted by region'!$B$2:$I$88,2,FALSE)</f>
        <v>79.185552102218779</v>
      </c>
      <c r="E50" s="121">
        <f>VLOOKUP($A$3:$A$84,'2017 unweighted by region'!$B$2:$I$88,3,FALSE)</f>
        <v>68.845136345136339</v>
      </c>
      <c r="F50" s="121">
        <f>VLOOKUP($A$3:$A$84,'2017 unweighted by region'!$B$2:$I$88,4,FALSE)</f>
        <v>64.174868341535003</v>
      </c>
      <c r="G50" s="121">
        <f>VLOOKUP($A$3:$A$84,'2017 unweighted by region'!$B$2:$I$88,5,FALSE)</f>
        <v>67.852428127428126</v>
      </c>
      <c r="H50" s="121">
        <f>VLOOKUP($A$3:$A$84,'2017 unweighted by region'!$B$2:$I$88,6,FALSE)</f>
        <v>70.291375291375289</v>
      </c>
      <c r="I50">
        <v>21.6</v>
      </c>
      <c r="J50">
        <v>4.8857999999999997</v>
      </c>
      <c r="K50">
        <v>69.081334406334392</v>
      </c>
      <c r="L50" t="e">
        <v>#N/A</v>
      </c>
      <c r="M50">
        <v>79.185552102218779</v>
      </c>
      <c r="N50" t="e">
        <v>#N/A</v>
      </c>
      <c r="O50">
        <v>68.845136345136339</v>
      </c>
      <c r="P50" t="e">
        <v>#N/A</v>
      </c>
      <c r="Q50">
        <v>64.174868341535003</v>
      </c>
      <c r="R50" t="e">
        <v>#N/A</v>
      </c>
      <c r="S50">
        <v>67.852428127428126</v>
      </c>
      <c r="T50" t="e">
        <v>#N/A</v>
      </c>
      <c r="U50">
        <v>70.291375291375289</v>
      </c>
      <c r="V50" t="e">
        <v>#N/A</v>
      </c>
      <c r="W50">
        <v>21.6</v>
      </c>
      <c r="X50" t="e">
        <v>#N/A</v>
      </c>
      <c r="Y50">
        <v>4.8857999999999997</v>
      </c>
      <c r="Z50" t="e">
        <v>#N/A</v>
      </c>
    </row>
    <row r="51" spans="1:26">
      <c r="A51" t="s">
        <v>169</v>
      </c>
      <c r="B51" t="s">
        <v>276</v>
      </c>
      <c r="C51" s="121">
        <f>VLOOKUP($A$3:$A$84,'2017 unweighted by region'!$B$2:$I$88,8,FALSE)</f>
        <v>61.60058521725189</v>
      </c>
      <c r="D51" s="121">
        <f>VLOOKUP($A$3:$A$84,'2017 unweighted by region'!$B$2:$I$88,2,FALSE)</f>
        <v>82.659932659932664</v>
      </c>
      <c r="E51" s="121">
        <f>VLOOKUP($A$3:$A$84,'2017 unweighted by region'!$B$2:$I$88,3,FALSE)</f>
        <v>64.716209716209704</v>
      </c>
      <c r="F51" s="121">
        <f>VLOOKUP($A$3:$A$84,'2017 unweighted by region'!$B$2:$I$88,4,FALSE)</f>
        <v>57.476150392817054</v>
      </c>
      <c r="G51" s="121">
        <f>VLOOKUP($A$3:$A$84,'2017 unweighted by region'!$B$2:$I$88,5,FALSE)</f>
        <v>58.315207631874308</v>
      </c>
      <c r="H51" s="121">
        <f>VLOOKUP($A$3:$A$84,'2017 unweighted by region'!$B$2:$I$88,6,FALSE)</f>
        <v>45.151515151515149</v>
      </c>
      <c r="I51">
        <v>30.9</v>
      </c>
      <c r="J51">
        <v>2.17</v>
      </c>
      <c r="K51" t="e">
        <v>#N/A</v>
      </c>
      <c r="L51">
        <v>61.60058521725189</v>
      </c>
      <c r="M51" t="e">
        <v>#N/A</v>
      </c>
      <c r="N51">
        <v>82.659932659932664</v>
      </c>
      <c r="O51" t="e">
        <v>#N/A</v>
      </c>
      <c r="P51">
        <v>64.716209716209704</v>
      </c>
      <c r="Q51" t="e">
        <v>#N/A</v>
      </c>
      <c r="R51">
        <v>57.476150392817054</v>
      </c>
      <c r="S51" t="e">
        <v>#N/A</v>
      </c>
      <c r="T51">
        <v>58.315207631874308</v>
      </c>
      <c r="U51" t="e">
        <v>#N/A</v>
      </c>
      <c r="V51">
        <v>45.151515151515149</v>
      </c>
      <c r="W51" t="e">
        <v>#N/A</v>
      </c>
      <c r="X51">
        <v>30.9</v>
      </c>
      <c r="Y51" t="e">
        <v>#N/A</v>
      </c>
      <c r="Z51">
        <v>2.17</v>
      </c>
    </row>
    <row r="52" spans="1:26">
      <c r="A52" t="s">
        <v>170</v>
      </c>
      <c r="B52" t="s">
        <v>275</v>
      </c>
      <c r="C52" s="121">
        <f>VLOOKUP($A$3:$A$84,'2017 unweighted by region'!$B$2:$I$88,8,FALSE)</f>
        <v>60.524367695796279</v>
      </c>
      <c r="D52" s="121">
        <f>VLOOKUP($A$3:$A$84,'2017 unweighted by region'!$B$2:$I$88,2,FALSE)</f>
        <v>65.198412698412696</v>
      </c>
      <c r="E52" s="121">
        <f>VLOOKUP($A$3:$A$84,'2017 unweighted by region'!$B$2:$I$88,3,FALSE)</f>
        <v>56.604918890633186</v>
      </c>
      <c r="F52" s="121">
        <f>VLOOKUP($A$3:$A$84,'2017 unweighted by region'!$B$2:$I$88,4,FALSE)</f>
        <v>53.508004341337674</v>
      </c>
      <c r="G52" s="121">
        <f>VLOOKUP($A$3:$A$84,'2017 unweighted by region'!$B$2:$I$88,5,FALSE)</f>
        <v>66.550264550264544</v>
      </c>
      <c r="H52" s="121">
        <f>VLOOKUP($A$3:$A$84,'2017 unweighted by region'!$B$2:$I$88,6,FALSE)</f>
        <v>71.216117216117226</v>
      </c>
      <c r="I52">
        <v>50.1</v>
      </c>
      <c r="J52">
        <v>3.4152999999999998</v>
      </c>
      <c r="K52">
        <v>60.524367695796279</v>
      </c>
      <c r="L52" t="e">
        <v>#N/A</v>
      </c>
      <c r="M52">
        <v>65.198412698412696</v>
      </c>
      <c r="N52" t="e">
        <v>#N/A</v>
      </c>
      <c r="O52">
        <v>56.604918890633186</v>
      </c>
      <c r="P52" t="e">
        <v>#N/A</v>
      </c>
      <c r="Q52">
        <v>53.508004341337674</v>
      </c>
      <c r="R52" t="e">
        <v>#N/A</v>
      </c>
      <c r="S52">
        <v>66.550264550264544</v>
      </c>
      <c r="T52" t="e">
        <v>#N/A</v>
      </c>
      <c r="U52">
        <v>71.216117216117226</v>
      </c>
      <c r="V52" t="e">
        <v>#N/A</v>
      </c>
      <c r="W52">
        <v>50.1</v>
      </c>
      <c r="X52" t="e">
        <v>#N/A</v>
      </c>
      <c r="Y52">
        <v>3.4152999999999998</v>
      </c>
      <c r="Z52" t="e">
        <v>#N/A</v>
      </c>
    </row>
    <row r="53" spans="1:26">
      <c r="A53" t="s">
        <v>171</v>
      </c>
      <c r="B53" t="s">
        <v>276</v>
      </c>
      <c r="C53" s="121">
        <f>VLOOKUP($A$3:$A$84,'2017 unweighted by region'!$B$2:$I$88,8,FALSE)</f>
        <v>82.45860566448799</v>
      </c>
      <c r="D53" s="121">
        <f>VLOOKUP($A$3:$A$84,'2017 unweighted by region'!$B$2:$I$88,2,FALSE)</f>
        <v>89.609053497942384</v>
      </c>
      <c r="E53" s="121">
        <f>VLOOKUP($A$3:$A$84,'2017 unweighted by region'!$B$2:$I$88,3,FALSE)</f>
        <v>85.855379188712519</v>
      </c>
      <c r="F53" s="121">
        <f>VLOOKUP($A$3:$A$84,'2017 unweighted by region'!$B$2:$I$88,4,FALSE)</f>
        <v>79.762769305252974</v>
      </c>
      <c r="G53" s="121">
        <f>VLOOKUP($A$3:$A$84,'2017 unweighted by region'!$B$2:$I$88,5,FALSE)</f>
        <v>75.044662309368192</v>
      </c>
      <c r="H53" s="121">
        <f>VLOOKUP($A$3:$A$84,'2017 unweighted by region'!$B$2:$I$88,6,FALSE)</f>
        <v>83.006535947712422</v>
      </c>
      <c r="I53">
        <v>34.4</v>
      </c>
      <c r="J53">
        <v>1.9339999999999999</v>
      </c>
      <c r="K53" t="e">
        <v>#N/A</v>
      </c>
      <c r="L53">
        <v>82.45860566448799</v>
      </c>
      <c r="M53" t="e">
        <v>#N/A</v>
      </c>
      <c r="N53">
        <v>89.609053497942384</v>
      </c>
      <c r="O53" t="e">
        <v>#N/A</v>
      </c>
      <c r="P53">
        <v>85.855379188712519</v>
      </c>
      <c r="Q53" t="e">
        <v>#N/A</v>
      </c>
      <c r="R53">
        <v>79.762769305252974</v>
      </c>
      <c r="S53" t="e">
        <v>#N/A</v>
      </c>
      <c r="T53">
        <v>75.044662309368192</v>
      </c>
      <c r="U53" t="e">
        <v>#N/A</v>
      </c>
      <c r="V53">
        <v>83.006535947712422</v>
      </c>
      <c r="W53" t="e">
        <v>#N/A</v>
      </c>
      <c r="X53">
        <v>34.4</v>
      </c>
      <c r="Y53" t="e">
        <v>#N/A</v>
      </c>
      <c r="Z53">
        <v>1.9339999999999999</v>
      </c>
    </row>
    <row r="54" spans="1:26">
      <c r="A54" t="s">
        <v>172</v>
      </c>
      <c r="B54" t="s">
        <v>276</v>
      </c>
      <c r="C54" s="121">
        <f>VLOOKUP($A$3:$A$84,'2017 unweighted by region'!$B$2:$I$88,8,FALSE)</f>
        <v>77.585785290547207</v>
      </c>
      <c r="D54" s="121">
        <f>VLOOKUP($A$3:$A$84,'2017 unweighted by region'!$B$2:$I$88,2,FALSE)</f>
        <v>79.549195660306779</v>
      </c>
      <c r="E54" s="121">
        <f>VLOOKUP($A$3:$A$84,'2017 unweighted by region'!$B$2:$I$88,3,FALSE)</f>
        <v>79.234487734487743</v>
      </c>
      <c r="F54" s="121">
        <f>VLOOKUP($A$3:$A$84,'2017 unweighted by region'!$B$2:$I$88,4,FALSE)</f>
        <v>80.018137726471068</v>
      </c>
      <c r="G54" s="121">
        <f>VLOOKUP($A$3:$A$84,'2017 unweighted by region'!$B$2:$I$88,5,FALSE)</f>
        <v>69.273544973544972</v>
      </c>
      <c r="H54" s="121">
        <f>VLOOKUP($A$3:$A$84,'2017 unweighted by region'!$B$2:$I$88,6,FALSE)</f>
        <v>75.396103896103881</v>
      </c>
      <c r="I54">
        <v>50.1</v>
      </c>
      <c r="J54">
        <v>2.42</v>
      </c>
      <c r="K54" t="e">
        <v>#N/A</v>
      </c>
      <c r="L54">
        <v>77.585785290547207</v>
      </c>
      <c r="M54" t="e">
        <v>#N/A</v>
      </c>
      <c r="N54">
        <v>79.549195660306779</v>
      </c>
      <c r="O54" t="e">
        <v>#N/A</v>
      </c>
      <c r="P54">
        <v>79.234487734487743</v>
      </c>
      <c r="Q54" t="e">
        <v>#N/A</v>
      </c>
      <c r="R54">
        <v>80.018137726471068</v>
      </c>
      <c r="S54" t="e">
        <v>#N/A</v>
      </c>
      <c r="T54">
        <v>69.273544973544972</v>
      </c>
      <c r="U54" t="e">
        <v>#N/A</v>
      </c>
      <c r="V54">
        <v>75.396103896103881</v>
      </c>
      <c r="W54" t="e">
        <v>#N/A</v>
      </c>
      <c r="X54">
        <v>50.1</v>
      </c>
      <c r="Y54" t="e">
        <v>#N/A</v>
      </c>
      <c r="Z54">
        <v>2.42</v>
      </c>
    </row>
    <row r="55" spans="1:26">
      <c r="A55" t="s">
        <v>173</v>
      </c>
      <c r="B55" t="s">
        <v>275</v>
      </c>
      <c r="C55" s="121">
        <f>VLOOKUP($A$3:$A$84,'2017 unweighted by region'!$B$2:$I$88,8,FALSE)</f>
        <v>75.336118907547487</v>
      </c>
      <c r="D55" s="121">
        <f>VLOOKUP($A$3:$A$84,'2017 unweighted by region'!$B$2:$I$88,2,FALSE)</f>
        <v>85.714285714285708</v>
      </c>
      <c r="E55" s="121">
        <f>VLOOKUP($A$3:$A$84,'2017 unweighted by region'!$B$2:$I$88,3,FALSE)</f>
        <v>81.247641247641241</v>
      </c>
      <c r="F55" s="121">
        <f>VLOOKUP($A$3:$A$84,'2017 unweighted by region'!$B$2:$I$88,4,FALSE)</f>
        <v>73.180523180523181</v>
      </c>
      <c r="G55" s="121">
        <f>VLOOKUP($A$3:$A$84,'2017 unweighted by region'!$B$2:$I$88,5,FALSE)</f>
        <v>69.431420431420435</v>
      </c>
      <c r="H55" s="121">
        <f>VLOOKUP($A$3:$A$84,'2017 unweighted by region'!$B$2:$I$88,6,FALSE)</f>
        <v>65.684315684315692</v>
      </c>
      <c r="I55">
        <v>13.6</v>
      </c>
      <c r="J55">
        <v>6.95</v>
      </c>
      <c r="K55">
        <v>75.336118907547487</v>
      </c>
      <c r="L55" t="e">
        <v>#N/A</v>
      </c>
      <c r="M55">
        <v>85.714285714285708</v>
      </c>
      <c r="N55" t="e">
        <v>#N/A</v>
      </c>
      <c r="O55">
        <v>81.247641247641241</v>
      </c>
      <c r="P55" t="e">
        <v>#N/A</v>
      </c>
      <c r="Q55">
        <v>73.180523180523181</v>
      </c>
      <c r="R55" t="e">
        <v>#N/A</v>
      </c>
      <c r="S55">
        <v>69.431420431420435</v>
      </c>
      <c r="T55" t="e">
        <v>#N/A</v>
      </c>
      <c r="U55">
        <v>65.684315684315692</v>
      </c>
      <c r="V55" t="e">
        <v>#N/A</v>
      </c>
      <c r="W55">
        <v>13.6</v>
      </c>
      <c r="X55" t="e">
        <v>#N/A</v>
      </c>
      <c r="Y55">
        <v>6.95</v>
      </c>
      <c r="Z55" t="e">
        <v>#N/A</v>
      </c>
    </row>
    <row r="56" spans="1:26">
      <c r="A56" t="s">
        <v>215</v>
      </c>
      <c r="B56" t="s">
        <v>275</v>
      </c>
      <c r="C56" s="121">
        <f>VLOOKUP($A$3:$A$84,'2017 unweighted by region'!$B$2:$I$88,8,FALSE)</f>
        <v>62.353514739229027</v>
      </c>
      <c r="D56" s="121">
        <f>VLOOKUP($A$3:$A$84,'2017 unweighted by region'!$B$2:$I$88,2,FALSE)</f>
        <v>82.53721859114016</v>
      </c>
      <c r="E56" s="121">
        <f>VLOOKUP($A$3:$A$84,'2017 unweighted by region'!$B$2:$I$88,3,FALSE)</f>
        <v>65.504034947312263</v>
      </c>
      <c r="F56" s="121">
        <f>VLOOKUP($A$3:$A$84,'2017 unweighted by region'!$B$2:$I$88,4,FALSE)</f>
        <v>61.985974945533769</v>
      </c>
      <c r="G56" s="121">
        <f>VLOOKUP($A$3:$A$84,'2017 unweighted by region'!$B$2:$I$88,5,FALSE)</f>
        <v>57.957952069716768</v>
      </c>
      <c r="H56" s="121">
        <f>VLOOKUP($A$3:$A$84,'2017 unweighted by region'!$B$2:$I$88,6,FALSE)</f>
        <v>39</v>
      </c>
      <c r="I56">
        <v>11.3</v>
      </c>
      <c r="J56">
        <v>5.4168000000000003</v>
      </c>
      <c r="K56">
        <v>62.353514739229027</v>
      </c>
      <c r="L56" t="e">
        <v>#N/A</v>
      </c>
      <c r="M56">
        <v>82.53721859114016</v>
      </c>
      <c r="N56" t="e">
        <v>#N/A</v>
      </c>
      <c r="O56">
        <v>65.504034947312263</v>
      </c>
      <c r="P56" t="e">
        <v>#N/A</v>
      </c>
      <c r="Q56">
        <v>61.985974945533769</v>
      </c>
      <c r="R56" t="e">
        <v>#N/A</v>
      </c>
      <c r="S56">
        <v>57.957952069716768</v>
      </c>
      <c r="T56" t="e">
        <v>#N/A</v>
      </c>
      <c r="U56">
        <v>39</v>
      </c>
      <c r="V56" t="e">
        <v>#N/A</v>
      </c>
      <c r="W56">
        <v>11.3</v>
      </c>
      <c r="X56" t="e">
        <v>#N/A</v>
      </c>
      <c r="Y56">
        <v>5.4168000000000003</v>
      </c>
      <c r="Z56" t="e">
        <v>#N/A</v>
      </c>
    </row>
    <row r="57" spans="1:26">
      <c r="A57" t="s">
        <v>216</v>
      </c>
      <c r="B57" t="s">
        <v>276</v>
      </c>
      <c r="C57" s="121">
        <f>VLOOKUP($A$3:$A$84,'2017 unweighted by region'!$B$2:$I$88,8,FALSE)</f>
        <v>51.452122128312602</v>
      </c>
      <c r="D57" s="121">
        <f>VLOOKUP($A$3:$A$84,'2017 unweighted by region'!$B$2:$I$88,2,FALSE)</f>
        <v>72.252747252747255</v>
      </c>
      <c r="E57" s="121">
        <f>VLOOKUP($A$3:$A$84,'2017 unweighted by region'!$B$2:$I$88,3,FALSE)</f>
        <v>46.95656724228153</v>
      </c>
      <c r="F57" s="121">
        <f>VLOOKUP($A$3:$A$84,'2017 unweighted by region'!$B$2:$I$88,4,FALSE)</f>
        <v>48.677248677248677</v>
      </c>
      <c r="G57" s="121">
        <f>VLOOKUP($A$3:$A$84,'2017 unweighted by region'!$B$2:$I$88,5,FALSE)</f>
        <v>49.899298232631565</v>
      </c>
      <c r="H57" s="121">
        <f>VLOOKUP($A$3:$A$84,'2017 unweighted by region'!$B$2:$I$88,6,FALSE)</f>
        <v>40.997668997668995</v>
      </c>
      <c r="I57">
        <v>16.899999999999999</v>
      </c>
      <c r="J57">
        <v>3.55</v>
      </c>
      <c r="K57" t="e">
        <v>#N/A</v>
      </c>
      <c r="L57">
        <v>51.452122128312602</v>
      </c>
      <c r="M57" t="e">
        <v>#N/A</v>
      </c>
      <c r="N57">
        <v>72.252747252747255</v>
      </c>
      <c r="O57" t="e">
        <v>#N/A</v>
      </c>
      <c r="P57">
        <v>46.95656724228153</v>
      </c>
      <c r="Q57" t="e">
        <v>#N/A</v>
      </c>
      <c r="R57">
        <v>48.677248677248677</v>
      </c>
      <c r="S57" t="e">
        <v>#N/A</v>
      </c>
      <c r="T57">
        <v>49.899298232631565</v>
      </c>
      <c r="U57" t="e">
        <v>#N/A</v>
      </c>
      <c r="V57">
        <v>40.997668997668995</v>
      </c>
      <c r="W57" t="e">
        <v>#N/A</v>
      </c>
      <c r="X57">
        <v>16.899999999999999</v>
      </c>
      <c r="Y57" t="e">
        <v>#N/A</v>
      </c>
      <c r="Z57">
        <v>3.55</v>
      </c>
    </row>
    <row r="58" spans="1:26">
      <c r="A58" t="s">
        <v>182</v>
      </c>
      <c r="B58" t="s">
        <v>276</v>
      </c>
      <c r="C58" s="121">
        <f>VLOOKUP($A$3:$A$84,'2017 unweighted by region'!$B$2:$I$88,8,FALSE)</f>
        <v>69.652148481084481</v>
      </c>
      <c r="D58" s="121">
        <f>VLOOKUP($A$3:$A$84,'2017 unweighted by region'!$B$2:$I$88,2,FALSE)</f>
        <v>81.11772486772486</v>
      </c>
      <c r="E58" s="121">
        <f>VLOOKUP($A$3:$A$84,'2017 unweighted by region'!$B$2:$I$88,3,FALSE)</f>
        <v>60.874362565539037</v>
      </c>
      <c r="F58" s="121">
        <f>VLOOKUP($A$3:$A$84,'2017 unweighted by region'!$B$2:$I$88,4,FALSE)</f>
        <v>69.061347829730181</v>
      </c>
      <c r="G58" s="121">
        <f>VLOOKUP($A$3:$A$84,'2017 unweighted by region'!$B$2:$I$88,5,FALSE)</f>
        <v>61.071997446997443</v>
      </c>
      <c r="H58" s="121">
        <f>VLOOKUP($A$3:$A$84,'2017 unweighted by region'!$B$2:$I$88,6,FALSE)</f>
        <v>80.3125</v>
      </c>
      <c r="I58">
        <v>29.8</v>
      </c>
      <c r="J58">
        <v>3.6677</v>
      </c>
      <c r="K58" t="e">
        <v>#N/A</v>
      </c>
      <c r="L58">
        <v>69.652148481084481</v>
      </c>
      <c r="M58" t="e">
        <v>#N/A</v>
      </c>
      <c r="N58">
        <v>81.11772486772486</v>
      </c>
      <c r="O58" t="e">
        <v>#N/A</v>
      </c>
      <c r="P58">
        <v>60.874362565539037</v>
      </c>
      <c r="Q58" t="e">
        <v>#N/A</v>
      </c>
      <c r="R58">
        <v>69.061347829730181</v>
      </c>
      <c r="S58" t="e">
        <v>#N/A</v>
      </c>
      <c r="T58">
        <v>61.071997446997443</v>
      </c>
      <c r="U58" t="e">
        <v>#N/A</v>
      </c>
      <c r="V58">
        <v>80.3125</v>
      </c>
      <c r="W58" t="e">
        <v>#N/A</v>
      </c>
      <c r="X58">
        <v>29.8</v>
      </c>
      <c r="Y58" t="e">
        <v>#N/A</v>
      </c>
      <c r="Z58">
        <v>3.6677</v>
      </c>
    </row>
    <row r="59" spans="1:26">
      <c r="A59" t="s">
        <v>183</v>
      </c>
      <c r="B59" t="s">
        <v>276</v>
      </c>
      <c r="C59" s="121">
        <f>VLOOKUP($A$3:$A$84,'2017 unweighted by region'!$B$2:$I$88,8,FALSE)</f>
        <v>64.363784363784362</v>
      </c>
      <c r="D59" s="121">
        <f>VLOOKUP($A$3:$A$84,'2017 unweighted by region'!$B$2:$I$88,2,FALSE)</f>
        <v>76.992143658810321</v>
      </c>
      <c r="E59" s="121">
        <f>VLOOKUP($A$3:$A$84,'2017 unweighted by region'!$B$2:$I$88,3,FALSE)</f>
        <v>60.690235690235689</v>
      </c>
      <c r="F59" s="121">
        <f>VLOOKUP($A$3:$A$84,'2017 unweighted by region'!$B$2:$I$88,4,FALSE)</f>
        <v>65.277777777777771</v>
      </c>
      <c r="G59" s="121">
        <f>VLOOKUP($A$3:$A$84,'2017 unweighted by region'!$B$2:$I$88,5,FALSE)</f>
        <v>59.856254856254864</v>
      </c>
      <c r="H59" s="121">
        <f>VLOOKUP($A$3:$A$84,'2017 unweighted by region'!$B$2:$I$88,6,FALSE)</f>
        <v>56.666666666666664</v>
      </c>
      <c r="I59">
        <v>43.5</v>
      </c>
      <c r="J59">
        <v>2.4687999999999999</v>
      </c>
      <c r="K59" t="e">
        <v>#N/A</v>
      </c>
      <c r="L59">
        <v>64.363784363784362</v>
      </c>
      <c r="M59" t="e">
        <v>#N/A</v>
      </c>
      <c r="N59">
        <v>76.992143658810321</v>
      </c>
      <c r="O59" t="e">
        <v>#N/A</v>
      </c>
      <c r="P59">
        <v>60.690235690235689</v>
      </c>
      <c r="Q59" t="e">
        <v>#N/A</v>
      </c>
      <c r="R59">
        <v>65.277777777777771</v>
      </c>
      <c r="S59" t="e">
        <v>#N/A</v>
      </c>
      <c r="T59">
        <v>59.856254856254864</v>
      </c>
      <c r="U59" t="e">
        <v>#N/A</v>
      </c>
      <c r="V59">
        <v>56.666666666666664</v>
      </c>
      <c r="W59" t="e">
        <v>#N/A</v>
      </c>
      <c r="X59">
        <v>43.5</v>
      </c>
      <c r="Y59" t="e">
        <v>#N/A</v>
      </c>
      <c r="Z59">
        <v>2.4687999999999999</v>
      </c>
    </row>
    <row r="60" spans="1:26">
      <c r="A60" t="s">
        <v>184</v>
      </c>
      <c r="B60" t="s">
        <v>276</v>
      </c>
      <c r="C60" s="121">
        <f>VLOOKUP($A$3:$A$84,'2017 unweighted by region'!$B$2:$I$88,8,FALSE)</f>
        <v>52.537202480059619</v>
      </c>
      <c r="D60" s="121">
        <f>VLOOKUP($A$3:$A$84,'2017 unweighted by region'!$B$2:$I$88,2,FALSE)</f>
        <v>45.844125010791679</v>
      </c>
      <c r="E60" s="121">
        <f>VLOOKUP($A$3:$A$84,'2017 unweighted by region'!$B$2:$I$88,3,FALSE)</f>
        <v>42.448398162683873</v>
      </c>
      <c r="F60" s="121">
        <f>VLOOKUP($A$3:$A$84,'2017 unweighted by region'!$B$2:$I$88,4,FALSE)</f>
        <v>67.713459380126039</v>
      </c>
      <c r="G60" s="121">
        <f>VLOOKUP($A$3:$A$84,'2017 unweighted by region'!$B$2:$I$88,5,FALSE)</f>
        <v>49.085795685795681</v>
      </c>
      <c r="H60" s="121">
        <f>VLOOKUP($A$3:$A$84,'2017 unweighted by region'!$B$2:$I$88,6,FALSE)</f>
        <v>41.721611721611723</v>
      </c>
      <c r="I60">
        <v>21.8</v>
      </c>
      <c r="J60">
        <v>3.5882999999999998</v>
      </c>
      <c r="K60" t="e">
        <v>#N/A</v>
      </c>
      <c r="L60">
        <v>52.537202480059619</v>
      </c>
      <c r="M60" t="e">
        <v>#N/A</v>
      </c>
      <c r="N60">
        <v>45.844125010791679</v>
      </c>
      <c r="O60" t="e">
        <v>#N/A</v>
      </c>
      <c r="P60">
        <v>42.448398162683873</v>
      </c>
      <c r="Q60" t="e">
        <v>#N/A</v>
      </c>
      <c r="R60">
        <v>67.713459380126039</v>
      </c>
      <c r="S60" t="e">
        <v>#N/A</v>
      </c>
      <c r="T60">
        <v>49.085795685795681</v>
      </c>
      <c r="U60" t="e">
        <v>#N/A</v>
      </c>
      <c r="V60">
        <v>41.721611721611723</v>
      </c>
      <c r="W60" t="e">
        <v>#N/A</v>
      </c>
      <c r="X60">
        <v>21.8</v>
      </c>
      <c r="Y60" t="e">
        <v>#N/A</v>
      </c>
      <c r="Z60">
        <v>3.5882999999999998</v>
      </c>
    </row>
    <row r="61" spans="1:26">
      <c r="A61" t="s">
        <v>185</v>
      </c>
      <c r="B61" t="s">
        <v>276</v>
      </c>
      <c r="C61" s="121">
        <f>VLOOKUP($A$3:$A$84,'2017 unweighted by region'!$B$2:$I$88,8,FALSE)</f>
        <v>59.212825269968121</v>
      </c>
      <c r="D61" s="121">
        <f>VLOOKUP($A$3:$A$84,'2017 unweighted by region'!$B$2:$I$88,2,FALSE)</f>
        <v>51.282051282051292</v>
      </c>
      <c r="E61" s="121">
        <f>VLOOKUP($A$3:$A$84,'2017 unweighted by region'!$B$2:$I$88,3,FALSE)</f>
        <v>58.432234432234438</v>
      </c>
      <c r="F61" s="121">
        <f>VLOOKUP($A$3:$A$84,'2017 unweighted by region'!$B$2:$I$88,4,FALSE)</f>
        <v>59.261664261664258</v>
      </c>
      <c r="G61" s="121">
        <f>VLOOKUP($A$3:$A$84,'2017 unweighted by region'!$B$2:$I$88,5,FALSE)</f>
        <v>61.299145299145302</v>
      </c>
      <c r="H61" s="121">
        <f>VLOOKUP($A$3:$A$84,'2017 unweighted by region'!$B$2:$I$88,6,FALSE)</f>
        <v>67.61904761904762</v>
      </c>
      <c r="I61">
        <v>39</v>
      </c>
      <c r="J61">
        <v>2.27</v>
      </c>
      <c r="K61" t="e">
        <v>#N/A</v>
      </c>
      <c r="L61">
        <v>59.212825269968121</v>
      </c>
      <c r="M61" t="e">
        <v>#N/A</v>
      </c>
      <c r="N61">
        <v>51.282051282051292</v>
      </c>
      <c r="O61" t="e">
        <v>#N/A</v>
      </c>
      <c r="P61">
        <v>58.432234432234438</v>
      </c>
      <c r="Q61" t="e">
        <v>#N/A</v>
      </c>
      <c r="R61">
        <v>59.261664261664258</v>
      </c>
      <c r="S61" t="e">
        <v>#N/A</v>
      </c>
      <c r="T61">
        <v>61.299145299145302</v>
      </c>
      <c r="U61" t="e">
        <v>#N/A</v>
      </c>
      <c r="V61">
        <v>67.61904761904762</v>
      </c>
      <c r="W61" t="e">
        <v>#N/A</v>
      </c>
      <c r="X61">
        <v>39</v>
      </c>
      <c r="Y61" t="e">
        <v>#N/A</v>
      </c>
      <c r="Z61">
        <v>2.27</v>
      </c>
    </row>
    <row r="62" spans="1:26">
      <c r="A62" t="s">
        <v>186</v>
      </c>
      <c r="B62" t="s">
        <v>276</v>
      </c>
      <c r="C62" s="121">
        <f>VLOOKUP($A$3:$A$84,'2017 unweighted by region'!$B$2:$I$88,8,FALSE)</f>
        <v>64.074025974025972</v>
      </c>
      <c r="D62" s="121">
        <f>VLOOKUP($A$3:$A$84,'2017 unweighted by region'!$B$2:$I$88,2,FALSE)</f>
        <v>78.858024691358025</v>
      </c>
      <c r="E62" s="121">
        <f>VLOOKUP($A$3:$A$84,'2017 unweighted by region'!$B$2:$I$88,3,FALSE)</f>
        <v>57.301587301587304</v>
      </c>
      <c r="F62" s="121">
        <f>VLOOKUP($A$3:$A$84,'2017 unweighted by region'!$B$2:$I$88,4,FALSE)</f>
        <v>61.118125701459029</v>
      </c>
      <c r="G62" s="121">
        <f>VLOOKUP($A$3:$A$84,'2017 unweighted by region'!$B$2:$I$88,5,FALSE)</f>
        <v>58.649494949494944</v>
      </c>
      <c r="H62" s="121">
        <f>VLOOKUP($A$3:$A$84,'2017 unweighted by region'!$B$2:$I$88,6,FALSE)</f>
        <v>68.333333333333343</v>
      </c>
      <c r="I62">
        <v>25</v>
      </c>
      <c r="J62">
        <v>2.58</v>
      </c>
      <c r="K62" t="e">
        <v>#N/A</v>
      </c>
      <c r="L62">
        <v>64.074025974025972</v>
      </c>
      <c r="M62" t="e">
        <v>#N/A</v>
      </c>
      <c r="N62">
        <v>78.858024691358025</v>
      </c>
      <c r="O62" t="e">
        <v>#N/A</v>
      </c>
      <c r="P62">
        <v>57.301587301587304</v>
      </c>
      <c r="Q62" t="e">
        <v>#N/A</v>
      </c>
      <c r="R62">
        <v>61.118125701459029</v>
      </c>
      <c r="S62" t="e">
        <v>#N/A</v>
      </c>
      <c r="T62">
        <v>58.649494949494944</v>
      </c>
      <c r="U62" t="e">
        <v>#N/A</v>
      </c>
      <c r="V62">
        <v>68.333333333333343</v>
      </c>
      <c r="W62" t="e">
        <v>#N/A</v>
      </c>
      <c r="X62">
        <v>25</v>
      </c>
      <c r="Y62" t="e">
        <v>#N/A</v>
      </c>
      <c r="Z62">
        <v>2.58</v>
      </c>
    </row>
    <row r="63" spans="1:26">
      <c r="A63" t="s">
        <v>187</v>
      </c>
      <c r="B63" t="s">
        <v>276</v>
      </c>
      <c r="C63" s="121">
        <f>VLOOKUP($A$3:$A$84,'2017 unweighted by region'!$B$2:$I$88,8,FALSE)</f>
        <v>29.969348008563692</v>
      </c>
      <c r="D63" s="121">
        <f>VLOOKUP($A$3:$A$84,'2017 unweighted by region'!$B$2:$I$88,2,FALSE)</f>
        <v>38.786116298371205</v>
      </c>
      <c r="E63" s="121">
        <f>VLOOKUP($A$3:$A$84,'2017 unweighted by region'!$B$2:$I$88,3,FALSE)</f>
        <v>31.120642701525053</v>
      </c>
      <c r="F63" s="121">
        <f>VLOOKUP($A$3:$A$84,'2017 unweighted by region'!$B$2:$I$88,4,FALSE)</f>
        <v>24.104711328976034</v>
      </c>
      <c r="G63" s="121">
        <f>VLOOKUP($A$3:$A$84,'2017 unweighted by region'!$B$2:$I$88,5,FALSE)</f>
        <v>40.661083877995644</v>
      </c>
      <c r="H63" s="121">
        <f>VLOOKUP($A$3:$A$84,'2017 unweighted by region'!$B$2:$I$88,6,FALSE)</f>
        <v>23.52941176470588</v>
      </c>
      <c r="I63">
        <v>43.2</v>
      </c>
      <c r="J63">
        <v>1.6197999999999999</v>
      </c>
      <c r="K63" t="e">
        <v>#N/A</v>
      </c>
      <c r="L63">
        <v>29.969348008563692</v>
      </c>
      <c r="M63" t="e">
        <v>#N/A</v>
      </c>
      <c r="N63">
        <v>38.786116298371205</v>
      </c>
      <c r="O63" t="e">
        <v>#N/A</v>
      </c>
      <c r="P63">
        <v>31.120642701525053</v>
      </c>
      <c r="Q63" t="e">
        <v>#N/A</v>
      </c>
      <c r="R63">
        <v>24.104711328976034</v>
      </c>
      <c r="S63" t="e">
        <v>#N/A</v>
      </c>
      <c r="T63">
        <v>40.661083877995644</v>
      </c>
      <c r="U63" t="e">
        <v>#N/A</v>
      </c>
      <c r="V63">
        <v>23.52941176470588</v>
      </c>
      <c r="W63" t="e">
        <v>#N/A</v>
      </c>
      <c r="X63">
        <v>43.2</v>
      </c>
      <c r="Y63" t="e">
        <v>#N/A</v>
      </c>
      <c r="Z63">
        <v>1.6197999999999999</v>
      </c>
    </row>
    <row r="64" spans="1:26">
      <c r="A64" t="s">
        <v>188</v>
      </c>
      <c r="B64" t="s">
        <v>276</v>
      </c>
      <c r="C64" s="121">
        <f>VLOOKUP($A$3:$A$84,'2017 unweighted by region'!$B$2:$I$88,8,FALSE)</f>
        <v>35.870799835085542</v>
      </c>
      <c r="D64" s="121">
        <f>VLOOKUP($A$3:$A$84,'2017 unweighted by region'!$B$2:$I$88,2,FALSE)</f>
        <v>24.663299663299664</v>
      </c>
      <c r="E64" s="121">
        <f>VLOOKUP($A$3:$A$84,'2017 unweighted by region'!$B$2:$I$88,3,FALSE)</f>
        <v>41.411736411736406</v>
      </c>
      <c r="F64" s="121">
        <f>VLOOKUP($A$3:$A$84,'2017 unweighted by region'!$B$2:$I$88,4,FALSE)</f>
        <v>35.066538399871732</v>
      </c>
      <c r="G64" s="121">
        <f>VLOOKUP($A$3:$A$84,'2017 unweighted by region'!$B$2:$I$88,5,FALSE)</f>
        <v>48.302910052910057</v>
      </c>
      <c r="H64" s="121">
        <f>VLOOKUP($A$3:$A$84,'2017 unweighted by region'!$B$2:$I$88,6,FALSE)</f>
        <v>31.060606060606069</v>
      </c>
      <c r="I64">
        <v>40.6</v>
      </c>
      <c r="J64">
        <v>1.8205</v>
      </c>
      <c r="K64" t="e">
        <v>#N/A</v>
      </c>
      <c r="L64">
        <v>35.870799835085542</v>
      </c>
      <c r="M64" t="e">
        <v>#N/A</v>
      </c>
      <c r="N64">
        <v>24.663299663299664</v>
      </c>
      <c r="O64" t="e">
        <v>#N/A</v>
      </c>
      <c r="P64">
        <v>41.411736411736406</v>
      </c>
      <c r="Q64" t="e">
        <v>#N/A</v>
      </c>
      <c r="R64">
        <v>35.066538399871732</v>
      </c>
      <c r="S64" t="e">
        <v>#N/A</v>
      </c>
      <c r="T64">
        <v>48.302910052910057</v>
      </c>
      <c r="U64" t="e">
        <v>#N/A</v>
      </c>
      <c r="V64">
        <v>31.060606060606069</v>
      </c>
      <c r="W64" t="e">
        <v>#N/A</v>
      </c>
      <c r="X64">
        <v>40.6</v>
      </c>
      <c r="Y64" t="e">
        <v>#N/A</v>
      </c>
      <c r="Z64">
        <v>1.8205</v>
      </c>
    </row>
    <row r="65" spans="1:26">
      <c r="A65" t="s">
        <v>189</v>
      </c>
      <c r="B65" t="s">
        <v>275</v>
      </c>
      <c r="C65" s="121">
        <f>VLOOKUP($A$3:$A$84,'2017 unweighted by region'!$B$2:$I$88,8,FALSE)</f>
        <v>91.579510436653308</v>
      </c>
      <c r="D65" s="121">
        <f>VLOOKUP($A$3:$A$84,'2017 unweighted by region'!$B$2:$I$88,2,FALSE)</f>
        <v>96.552028218694886</v>
      </c>
      <c r="E65" s="121">
        <f>VLOOKUP($A$3:$A$84,'2017 unweighted by region'!$B$2:$I$88,3,FALSE)</f>
        <v>91.835571835571841</v>
      </c>
      <c r="F65" s="121">
        <f>VLOOKUP($A$3:$A$84,'2017 unweighted by region'!$B$2:$I$88,4,FALSE)</f>
        <v>89.692545109211764</v>
      </c>
      <c r="G65" s="121">
        <f>VLOOKUP($A$3:$A$84,'2017 unweighted by region'!$B$2:$I$88,5,FALSE)</f>
        <v>85.867724867724874</v>
      </c>
      <c r="H65" s="121">
        <f>VLOOKUP($A$3:$A$84,'2017 unweighted by region'!$B$2:$I$88,6,FALSE)</f>
        <v>95.494505494505503</v>
      </c>
      <c r="I65">
        <v>28.3</v>
      </c>
      <c r="J65">
        <v>4.0999999999999996</v>
      </c>
      <c r="K65">
        <v>91.579510436653308</v>
      </c>
      <c r="L65" t="e">
        <v>#N/A</v>
      </c>
      <c r="M65">
        <v>96.552028218694886</v>
      </c>
      <c r="N65" t="e">
        <v>#N/A</v>
      </c>
      <c r="O65">
        <v>91.835571835571841</v>
      </c>
      <c r="P65" t="e">
        <v>#N/A</v>
      </c>
      <c r="Q65">
        <v>89.692545109211764</v>
      </c>
      <c r="R65" t="e">
        <v>#N/A</v>
      </c>
      <c r="S65">
        <v>85.867724867724874</v>
      </c>
      <c r="T65" t="e">
        <v>#N/A</v>
      </c>
      <c r="U65">
        <v>95.494505494505503</v>
      </c>
      <c r="V65" t="e">
        <v>#N/A</v>
      </c>
      <c r="W65">
        <v>28.3</v>
      </c>
      <c r="X65" t="e">
        <v>#N/A</v>
      </c>
      <c r="Y65">
        <v>4.0999999999999996</v>
      </c>
      <c r="Z65" t="e">
        <v>#N/A</v>
      </c>
    </row>
    <row r="66" spans="1:26">
      <c r="A66" t="s">
        <v>190</v>
      </c>
      <c r="B66" t="s">
        <v>275</v>
      </c>
      <c r="C66" s="121">
        <f>VLOOKUP($A$3:$A$84,'2017 unweighted by region'!$B$2:$I$88,8,FALSE)</f>
        <v>79.090162560750784</v>
      </c>
      <c r="D66" s="121">
        <f>VLOOKUP($A$3:$A$84,'2017 unweighted by region'!$B$2:$I$88,2,FALSE)</f>
        <v>84.547152194211023</v>
      </c>
      <c r="E66" s="121">
        <f>VLOOKUP($A$3:$A$84,'2017 unweighted by region'!$B$2:$I$88,3,FALSE)</f>
        <v>80.597405628918253</v>
      </c>
      <c r="F66" s="121">
        <f>VLOOKUP($A$3:$A$84,'2017 unweighted by region'!$B$2:$I$88,4,FALSE)</f>
        <v>80.03838572466023</v>
      </c>
      <c r="G66" s="121">
        <f>VLOOKUP($A$3:$A$84,'2017 unweighted by region'!$B$2:$I$88,5,FALSE)</f>
        <v>74.440631808278866</v>
      </c>
      <c r="H66" s="121">
        <f>VLOOKUP($A$3:$A$84,'2017 unweighted by region'!$B$2:$I$88,6,FALSE)</f>
        <v>72.805429864253398</v>
      </c>
      <c r="I66">
        <v>31.7</v>
      </c>
      <c r="J66">
        <v>4.3499999999999996</v>
      </c>
      <c r="K66">
        <v>79.090162560750784</v>
      </c>
      <c r="L66" t="e">
        <v>#N/A</v>
      </c>
      <c r="M66">
        <v>84.547152194211023</v>
      </c>
      <c r="N66" t="e">
        <v>#N/A</v>
      </c>
      <c r="O66">
        <v>80.597405628918253</v>
      </c>
      <c r="P66" t="e">
        <v>#N/A</v>
      </c>
      <c r="Q66">
        <v>80.03838572466023</v>
      </c>
      <c r="R66" t="e">
        <v>#N/A</v>
      </c>
      <c r="S66">
        <v>74.440631808278866</v>
      </c>
      <c r="T66" t="e">
        <v>#N/A</v>
      </c>
      <c r="U66">
        <v>72.805429864253398</v>
      </c>
      <c r="V66" t="e">
        <v>#N/A</v>
      </c>
      <c r="W66">
        <v>31.7</v>
      </c>
      <c r="X66" t="e">
        <v>#N/A</v>
      </c>
      <c r="Y66">
        <v>4.3499999999999996</v>
      </c>
      <c r="Z66" t="e">
        <v>#N/A</v>
      </c>
    </row>
    <row r="67" spans="1:26">
      <c r="A67" t="s">
        <v>191</v>
      </c>
      <c r="B67" t="s">
        <v>275</v>
      </c>
      <c r="C67" s="121">
        <f>VLOOKUP($A$3:$A$84,'2017 unweighted by region'!$B$2:$I$88,8,FALSE)</f>
        <v>71.756552970838683</v>
      </c>
      <c r="D67" s="121">
        <f>VLOOKUP($A$3:$A$84,'2017 unweighted by region'!$B$2:$I$88,2,FALSE)</f>
        <v>76.872109372109378</v>
      </c>
      <c r="E67" s="121">
        <f>VLOOKUP($A$3:$A$84,'2017 unweighted by region'!$B$2:$I$88,3,FALSE)</f>
        <v>78.239141810570359</v>
      </c>
      <c r="F67" s="121">
        <f>VLOOKUP($A$3:$A$84,'2017 unweighted by region'!$B$2:$I$88,4,FALSE)</f>
        <v>74.975024975024979</v>
      </c>
      <c r="G67" s="121">
        <f>VLOOKUP($A$3:$A$84,'2017 unweighted by region'!$B$2:$I$88,5,FALSE)</f>
        <v>65.098290598290603</v>
      </c>
      <c r="H67" s="121">
        <f>VLOOKUP($A$3:$A$84,'2017 unweighted by region'!$B$2:$I$88,6,FALSE)</f>
        <v>55.476190476190467</v>
      </c>
      <c r="I67">
        <v>18.100000000000001</v>
      </c>
      <c r="J67">
        <v>4.6500000000000004</v>
      </c>
      <c r="K67">
        <v>71.756552970838683</v>
      </c>
      <c r="L67" t="e">
        <v>#N/A</v>
      </c>
      <c r="M67">
        <v>76.872109372109378</v>
      </c>
      <c r="N67" t="e">
        <v>#N/A</v>
      </c>
      <c r="O67">
        <v>78.239141810570359</v>
      </c>
      <c r="P67" t="e">
        <v>#N/A</v>
      </c>
      <c r="Q67">
        <v>74.975024975024979</v>
      </c>
      <c r="R67" t="e">
        <v>#N/A</v>
      </c>
      <c r="S67">
        <v>65.098290598290603</v>
      </c>
      <c r="T67" t="e">
        <v>#N/A</v>
      </c>
      <c r="U67">
        <v>55.476190476190467</v>
      </c>
      <c r="V67" t="e">
        <v>#N/A</v>
      </c>
      <c r="W67">
        <v>18.100000000000001</v>
      </c>
      <c r="X67" t="e">
        <v>#N/A</v>
      </c>
      <c r="Y67">
        <v>4.6500000000000004</v>
      </c>
      <c r="Z67" t="e">
        <v>#N/A</v>
      </c>
    </row>
    <row r="68" spans="1:26">
      <c r="A68" t="s">
        <v>192</v>
      </c>
      <c r="B68" t="s">
        <v>275</v>
      </c>
      <c r="C68" s="121">
        <f>VLOOKUP($A$3:$A$84,'2017 unweighted by region'!$B$2:$I$88,8,FALSE)</f>
        <v>70.216392425916254</v>
      </c>
      <c r="D68" s="121">
        <f>VLOOKUP($A$3:$A$84,'2017 unweighted by region'!$B$2:$I$88,2,FALSE)</f>
        <v>83.827160493827165</v>
      </c>
      <c r="E68" s="121">
        <f>VLOOKUP($A$3:$A$84,'2017 unweighted by region'!$B$2:$I$88,3,FALSE)</f>
        <v>69.304610733182173</v>
      </c>
      <c r="F68" s="121">
        <f>VLOOKUP($A$3:$A$84,'2017 unweighted by region'!$B$2:$I$88,4,FALSE)</f>
        <v>67.738095238095241</v>
      </c>
      <c r="G68" s="121">
        <f>VLOOKUP($A$3:$A$84,'2017 unweighted by region'!$B$2:$I$88,5,FALSE)</f>
        <v>71.419508886175549</v>
      </c>
      <c r="H68" s="121">
        <f>VLOOKUP($A$3:$A$84,'2017 unweighted by region'!$B$2:$I$88,6,FALSE)</f>
        <v>59.904761904761905</v>
      </c>
      <c r="I68">
        <v>23.8</v>
      </c>
      <c r="J68">
        <v>4.319</v>
      </c>
      <c r="K68">
        <v>70.216392425916254</v>
      </c>
      <c r="L68" t="e">
        <v>#N/A</v>
      </c>
      <c r="M68">
        <v>83.827160493827165</v>
      </c>
      <c r="N68" t="e">
        <v>#N/A</v>
      </c>
      <c r="O68">
        <v>69.304610733182173</v>
      </c>
      <c r="P68" t="e">
        <v>#N/A</v>
      </c>
      <c r="Q68">
        <v>67.738095238095241</v>
      </c>
      <c r="R68" t="e">
        <v>#N/A</v>
      </c>
      <c r="S68">
        <v>71.419508886175549</v>
      </c>
      <c r="T68" t="e">
        <v>#N/A</v>
      </c>
      <c r="U68">
        <v>59.904761904761905</v>
      </c>
      <c r="V68" t="e">
        <v>#N/A</v>
      </c>
      <c r="W68">
        <v>23.8</v>
      </c>
      <c r="X68" t="e">
        <v>#N/A</v>
      </c>
      <c r="Y68">
        <v>4.319</v>
      </c>
      <c r="Z68" t="e">
        <v>#N/A</v>
      </c>
    </row>
    <row r="69" spans="1:26">
      <c r="A69" t="s">
        <v>193</v>
      </c>
      <c r="B69" t="s">
        <v>276</v>
      </c>
      <c r="C69" s="121">
        <f>VLOOKUP($A$3:$A$84,'2017 unweighted by region'!$B$2:$I$88,8,FALSE)</f>
        <v>71.39804639804639</v>
      </c>
      <c r="D69" s="121">
        <f>VLOOKUP($A$3:$A$84,'2017 unweighted by region'!$B$2:$I$88,2,FALSE)</f>
        <v>75.641025641025635</v>
      </c>
      <c r="E69" s="121">
        <f>VLOOKUP($A$3:$A$84,'2017 unweighted by region'!$B$2:$I$88,3,FALSE)</f>
        <v>70.280830280830273</v>
      </c>
      <c r="F69" s="121">
        <f>VLOOKUP($A$3:$A$84,'2017 unweighted by region'!$B$2:$I$88,4,FALSE)</f>
        <v>76.495726495726487</v>
      </c>
      <c r="G69" s="121">
        <f>VLOOKUP($A$3:$A$84,'2017 unweighted by region'!$B$2:$I$88,5,FALSE)</f>
        <v>59.341880341880348</v>
      </c>
      <c r="H69" s="121">
        <f>VLOOKUP($A$3:$A$84,'2017 unweighted by region'!$B$2:$I$88,6,FALSE)</f>
        <v>67.692307692307693</v>
      </c>
      <c r="I69">
        <v>18.8</v>
      </c>
      <c r="J69">
        <v>4.4349999999999996</v>
      </c>
      <c r="K69" t="e">
        <v>#N/A</v>
      </c>
      <c r="L69">
        <v>71.39804639804639</v>
      </c>
      <c r="M69" t="e">
        <v>#N/A</v>
      </c>
      <c r="N69">
        <v>75.641025641025635</v>
      </c>
      <c r="O69" t="e">
        <v>#N/A</v>
      </c>
      <c r="P69">
        <v>70.280830280830273</v>
      </c>
      <c r="Q69" t="e">
        <v>#N/A</v>
      </c>
      <c r="R69">
        <v>76.495726495726487</v>
      </c>
      <c r="S69" t="e">
        <v>#N/A</v>
      </c>
      <c r="T69">
        <v>59.341880341880348</v>
      </c>
      <c r="U69" t="e">
        <v>#N/A</v>
      </c>
      <c r="V69">
        <v>67.692307692307693</v>
      </c>
      <c r="W69" t="e">
        <v>#N/A</v>
      </c>
      <c r="X69">
        <v>18.8</v>
      </c>
      <c r="Y69" t="e">
        <v>#N/A</v>
      </c>
      <c r="Z69">
        <v>4.4349999999999996</v>
      </c>
    </row>
    <row r="70" spans="1:26">
      <c r="A70" t="s">
        <v>194</v>
      </c>
      <c r="B70" t="s">
        <v>275</v>
      </c>
      <c r="C70" s="121">
        <f>VLOOKUP($A$3:$A$84,'2017 unweighted by region'!$B$2:$I$88,8,FALSE)</f>
        <v>51.841713841713847</v>
      </c>
      <c r="D70" s="121">
        <f>VLOOKUP($A$3:$A$84,'2017 unweighted by region'!$B$2:$I$88,2,FALSE)</f>
        <v>69.26638176638177</v>
      </c>
      <c r="E70" s="121">
        <f>VLOOKUP($A$3:$A$84,'2017 unweighted by region'!$B$2:$I$88,3,FALSE)</f>
        <v>46.233211233211236</v>
      </c>
      <c r="F70" s="121">
        <f>VLOOKUP($A$3:$A$84,'2017 unweighted by region'!$B$2:$I$88,4,FALSE)</f>
        <v>50.865492532159202</v>
      </c>
      <c r="G70" s="121">
        <f>VLOOKUP($A$3:$A$84,'2017 unweighted by region'!$B$2:$I$88,5,FALSE)</f>
        <v>41.663299663299668</v>
      </c>
      <c r="H70" s="121">
        <f>VLOOKUP($A$3:$A$84,'2017 unweighted by region'!$B$2:$I$88,6,FALSE)</f>
        <v>51.305361305361302</v>
      </c>
      <c r="I70">
        <v>4.8</v>
      </c>
      <c r="J70">
        <v>6.12</v>
      </c>
      <c r="K70">
        <v>51.841713841713847</v>
      </c>
      <c r="L70" t="e">
        <v>#N/A</v>
      </c>
      <c r="M70">
        <v>69.26638176638177</v>
      </c>
      <c r="N70" t="e">
        <v>#N/A</v>
      </c>
      <c r="O70">
        <v>46.233211233211236</v>
      </c>
      <c r="P70" t="e">
        <v>#N/A</v>
      </c>
      <c r="Q70">
        <v>50.865492532159202</v>
      </c>
      <c r="R70" t="e">
        <v>#N/A</v>
      </c>
      <c r="S70">
        <v>41.663299663299668</v>
      </c>
      <c r="T70" t="e">
        <v>#N/A</v>
      </c>
      <c r="U70">
        <v>51.305361305361302</v>
      </c>
      <c r="V70" t="e">
        <v>#N/A</v>
      </c>
      <c r="W70">
        <v>4.8</v>
      </c>
      <c r="X70" t="e">
        <v>#N/A</v>
      </c>
      <c r="Y70">
        <v>6.12</v>
      </c>
      <c r="Z70" t="e">
        <v>#N/A</v>
      </c>
    </row>
    <row r="71" spans="1:26">
      <c r="A71" t="s">
        <v>196</v>
      </c>
      <c r="B71" t="s">
        <v>275</v>
      </c>
      <c r="C71" s="121">
        <f>VLOOKUP($A$3:$A$84,'2017 unweighted by region'!$B$2:$I$88,8,FALSE)</f>
        <v>43.327801827801821</v>
      </c>
      <c r="D71" s="121">
        <f>VLOOKUP($A$3:$A$84,'2017 unweighted by region'!$B$2:$I$88,2,FALSE)</f>
        <v>65.081369248035898</v>
      </c>
      <c r="E71" s="121">
        <f>VLOOKUP($A$3:$A$84,'2017 unweighted by region'!$B$2:$I$88,3,FALSE)</f>
        <v>40.303030303030305</v>
      </c>
      <c r="F71" s="121">
        <f>VLOOKUP($A$3:$A$84,'2017 unweighted by region'!$B$2:$I$88,4,FALSE)</f>
        <v>40.972222222222221</v>
      </c>
      <c r="G71" s="121">
        <f>VLOOKUP($A$3:$A$84,'2017 unweighted by region'!$B$2:$I$88,5,FALSE)</f>
        <v>46.803030303030305</v>
      </c>
      <c r="H71" s="121">
        <f>VLOOKUP($A$3:$A$84,'2017 unweighted by region'!$B$2:$I$88,6,FALSE)</f>
        <v>23.636363636363637</v>
      </c>
      <c r="I71">
        <v>4.4000000000000004</v>
      </c>
      <c r="J71">
        <v>4.7359</v>
      </c>
      <c r="K71">
        <v>43.327801827801821</v>
      </c>
      <c r="L71" t="e">
        <v>#N/A</v>
      </c>
      <c r="M71">
        <v>65.081369248035898</v>
      </c>
      <c r="N71" t="e">
        <v>#N/A</v>
      </c>
      <c r="O71">
        <v>40.303030303030305</v>
      </c>
      <c r="P71" t="e">
        <v>#N/A</v>
      </c>
      <c r="Q71">
        <v>40.972222222222221</v>
      </c>
      <c r="R71" t="e">
        <v>#N/A</v>
      </c>
      <c r="S71">
        <v>46.803030303030305</v>
      </c>
      <c r="T71" t="e">
        <v>#N/A</v>
      </c>
      <c r="U71">
        <v>23.636363636363637</v>
      </c>
      <c r="V71" t="e">
        <v>#N/A</v>
      </c>
      <c r="W71">
        <v>4.4000000000000004</v>
      </c>
      <c r="X71" t="e">
        <v>#N/A</v>
      </c>
      <c r="Y71">
        <v>4.7359</v>
      </c>
      <c r="Z71" t="e">
        <v>#N/A</v>
      </c>
    </row>
    <row r="72" spans="1:26">
      <c r="A72" t="s">
        <v>197</v>
      </c>
      <c r="B72" t="s">
        <v>276</v>
      </c>
      <c r="C72" s="121">
        <f>VLOOKUP($A$3:$A$84,'2017 unweighted by region'!$B$2:$I$88,8,FALSE)</f>
        <v>65.429919287062148</v>
      </c>
      <c r="D72" s="121">
        <f>VLOOKUP($A$3:$A$84,'2017 unweighted by region'!$B$2:$I$88,2,FALSE)</f>
        <v>74.117549117549132</v>
      </c>
      <c r="E72" s="121">
        <f>VLOOKUP($A$3:$A$84,'2017 unweighted by region'!$B$2:$I$88,3,FALSE)</f>
        <v>64.021164021164026</v>
      </c>
      <c r="F72" s="121">
        <f>VLOOKUP($A$3:$A$84,'2017 unweighted by region'!$B$2:$I$88,4,FALSE)</f>
        <v>68.233448650115307</v>
      </c>
      <c r="G72" s="121">
        <f>VLOOKUP($A$3:$A$84,'2017 unweighted by region'!$B$2:$I$88,5,FALSE)</f>
        <v>64.630850630850631</v>
      </c>
      <c r="H72" s="121">
        <f>VLOOKUP($A$3:$A$84,'2017 unweighted by region'!$B$2:$I$88,6,FALSE)</f>
        <v>51.047619047619051</v>
      </c>
      <c r="I72">
        <v>36.200000000000003</v>
      </c>
      <c r="J72">
        <v>2.2101999999999999</v>
      </c>
      <c r="K72" t="e">
        <v>#N/A</v>
      </c>
      <c r="L72">
        <v>65.429919287062148</v>
      </c>
      <c r="M72" t="e">
        <v>#N/A</v>
      </c>
      <c r="N72">
        <v>74.117549117549132</v>
      </c>
      <c r="O72" t="e">
        <v>#N/A</v>
      </c>
      <c r="P72">
        <v>64.021164021164026</v>
      </c>
      <c r="Q72" t="e">
        <v>#N/A</v>
      </c>
      <c r="R72">
        <v>68.233448650115307</v>
      </c>
      <c r="S72" t="e">
        <v>#N/A</v>
      </c>
      <c r="T72">
        <v>64.630850630850631</v>
      </c>
      <c r="U72" t="e">
        <v>#N/A</v>
      </c>
      <c r="V72">
        <v>51.047619047619051</v>
      </c>
      <c r="W72" t="e">
        <v>#N/A</v>
      </c>
      <c r="X72">
        <v>36.200000000000003</v>
      </c>
      <c r="Y72" t="e">
        <v>#N/A</v>
      </c>
      <c r="Z72">
        <v>2.2101999999999999</v>
      </c>
    </row>
    <row r="73" spans="1:26">
      <c r="A73" t="s">
        <v>230</v>
      </c>
      <c r="B73" t="s">
        <v>275</v>
      </c>
      <c r="C73" s="121">
        <f>VLOOKUP($A$3:$A$84,'2017 unweighted by region'!$B$2:$I$88,8,FALSE)</f>
        <v>77.809423468947273</v>
      </c>
      <c r="D73" s="121">
        <f>VLOOKUP($A$3:$A$84,'2017 unweighted by region'!$B$2:$I$88,2,FALSE)</f>
        <v>91.131461131461137</v>
      </c>
      <c r="E73" s="121">
        <f>VLOOKUP($A$3:$A$84,'2017 unweighted by region'!$B$2:$I$88,3,FALSE)</f>
        <v>89.662654805511949</v>
      </c>
      <c r="F73" s="121">
        <f>VLOOKUP($A$3:$A$84,'2017 unweighted by region'!$B$2:$I$88,4,FALSE)</f>
        <v>74.37220187220187</v>
      </c>
      <c r="G73" s="121">
        <f>VLOOKUP($A$3:$A$84,'2017 unweighted by region'!$B$2:$I$88,5,FALSE)</f>
        <v>67.953876370543043</v>
      </c>
      <c r="H73" s="121">
        <f>VLOOKUP($A$3:$A$84,'2017 unweighted by region'!$B$2:$I$88,6,FALSE)</f>
        <v>63.333333333333336</v>
      </c>
      <c r="I73">
        <v>51.3</v>
      </c>
      <c r="J73">
        <v>3.0257000000000001</v>
      </c>
      <c r="K73">
        <v>77.809423468947273</v>
      </c>
      <c r="L73" t="e">
        <v>#N/A</v>
      </c>
      <c r="M73">
        <v>91.131461131461137</v>
      </c>
      <c r="N73" t="e">
        <v>#N/A</v>
      </c>
      <c r="O73">
        <v>89.662654805511949</v>
      </c>
      <c r="P73" t="e">
        <v>#N/A</v>
      </c>
      <c r="Q73">
        <v>74.37220187220187</v>
      </c>
      <c r="R73" t="e">
        <v>#N/A</v>
      </c>
      <c r="S73">
        <v>67.953876370543043</v>
      </c>
      <c r="T73" t="e">
        <v>#N/A</v>
      </c>
      <c r="U73">
        <v>63.333333333333336</v>
      </c>
      <c r="V73" t="e">
        <v>#N/A</v>
      </c>
      <c r="W73">
        <v>51.3</v>
      </c>
      <c r="X73" t="e">
        <v>#N/A</v>
      </c>
      <c r="Y73">
        <v>3.0257000000000001</v>
      </c>
      <c r="Z73" t="e">
        <v>#N/A</v>
      </c>
    </row>
    <row r="74" spans="1:26">
      <c r="A74" t="s">
        <v>200</v>
      </c>
      <c r="B74" t="s">
        <v>276</v>
      </c>
      <c r="C74" s="121">
        <f>VLOOKUP($A$3:$A$84,'2017 unweighted by region'!$B$2:$I$88,8,FALSE)</f>
        <v>87.866707366707388</v>
      </c>
      <c r="D74" s="121">
        <f>VLOOKUP($A$3:$A$84,'2017 unweighted by region'!$B$2:$I$88,2,FALSE)</f>
        <v>96.428571428571431</v>
      </c>
      <c r="E74" s="121">
        <f>VLOOKUP($A$3:$A$84,'2017 unweighted by region'!$B$2:$I$88,3,FALSE)</f>
        <v>89.71044828187685</v>
      </c>
      <c r="F74" s="121">
        <f>VLOOKUP($A$3:$A$84,'2017 unweighted by region'!$B$2:$I$88,4,FALSE)</f>
        <v>84.457671957671963</v>
      </c>
      <c r="G74" s="121">
        <f>VLOOKUP($A$3:$A$84,'2017 unweighted by region'!$B$2:$I$88,5,FALSE)</f>
        <v>82.488196988196975</v>
      </c>
      <c r="H74" s="121">
        <f>VLOOKUP($A$3:$A$84,'2017 unweighted by region'!$B$2:$I$88,6,FALSE)</f>
        <v>88.571428571428584</v>
      </c>
      <c r="I74">
        <v>19.899999999999999</v>
      </c>
      <c r="J74">
        <v>3.6074999999999999</v>
      </c>
      <c r="K74" t="e">
        <v>#N/A</v>
      </c>
      <c r="L74">
        <v>87.866707366707388</v>
      </c>
      <c r="M74" t="e">
        <v>#N/A</v>
      </c>
      <c r="N74">
        <v>96.428571428571431</v>
      </c>
      <c r="O74" t="e">
        <v>#N/A</v>
      </c>
      <c r="P74">
        <v>89.71044828187685</v>
      </c>
      <c r="Q74" t="e">
        <v>#N/A</v>
      </c>
      <c r="R74">
        <v>84.457671957671963</v>
      </c>
      <c r="S74" t="e">
        <v>#N/A</v>
      </c>
      <c r="T74">
        <v>82.488196988196975</v>
      </c>
      <c r="U74" t="e">
        <v>#N/A</v>
      </c>
      <c r="V74">
        <v>88.571428571428584</v>
      </c>
      <c r="W74" t="e">
        <v>#N/A</v>
      </c>
      <c r="X74">
        <v>19.899999999999999</v>
      </c>
      <c r="Y74" t="e">
        <v>#N/A</v>
      </c>
      <c r="Z74">
        <v>3.6074999999999999</v>
      </c>
    </row>
    <row r="75" spans="1:26">
      <c r="A75" t="s">
        <v>201</v>
      </c>
      <c r="B75" t="s">
        <v>275</v>
      </c>
      <c r="C75" s="121">
        <f>VLOOKUP($A$3:$A$84,'2017 unweighted by region'!$B$2:$I$88,8,FALSE)</f>
        <v>82.770642937309589</v>
      </c>
      <c r="D75" s="121">
        <f>VLOOKUP($A$3:$A$84,'2017 unweighted by region'!$B$2:$I$88,2,FALSE)</f>
        <v>88.468013468013467</v>
      </c>
      <c r="E75" s="121">
        <f>VLOOKUP($A$3:$A$84,'2017 unweighted by region'!$B$2:$I$88,3,FALSE)</f>
        <v>85.575757575757578</v>
      </c>
      <c r="F75" s="121">
        <f>VLOOKUP($A$3:$A$84,'2017 unweighted by region'!$B$2:$I$88,4,FALSE)</f>
        <v>80.966142910587351</v>
      </c>
      <c r="G75" s="121">
        <f>VLOOKUP($A$3:$A$84,'2017 unweighted by region'!$B$2:$I$88,5,FALSE)</f>
        <v>65.330303030303028</v>
      </c>
      <c r="H75" s="121">
        <f>VLOOKUP($A$3:$A$84,'2017 unweighted by region'!$B$2:$I$88,6,FALSE)</f>
        <v>93.777777777777786</v>
      </c>
      <c r="I75">
        <v>28.4</v>
      </c>
      <c r="J75">
        <v>4.9237000000000002</v>
      </c>
      <c r="K75">
        <v>82.770642937309589</v>
      </c>
      <c r="L75" t="e">
        <v>#N/A</v>
      </c>
      <c r="M75">
        <v>88.468013468013467</v>
      </c>
      <c r="N75" t="e">
        <v>#N/A</v>
      </c>
      <c r="O75">
        <v>85.575757575757578</v>
      </c>
      <c r="P75" t="e">
        <v>#N/A</v>
      </c>
      <c r="Q75">
        <v>80.966142910587351</v>
      </c>
      <c r="R75" t="e">
        <v>#N/A</v>
      </c>
      <c r="S75">
        <v>65.330303030303028</v>
      </c>
      <c r="T75" t="e">
        <v>#N/A</v>
      </c>
      <c r="U75">
        <v>93.777777777777786</v>
      </c>
      <c r="V75" t="e">
        <v>#N/A</v>
      </c>
      <c r="W75">
        <v>28.4</v>
      </c>
      <c r="X75" t="e">
        <v>#N/A</v>
      </c>
      <c r="Y75">
        <v>4.9237000000000002</v>
      </c>
      <c r="Z75" t="e">
        <v>#N/A</v>
      </c>
    </row>
    <row r="76" spans="1:26">
      <c r="A76" t="s">
        <v>203</v>
      </c>
      <c r="B76" t="s">
        <v>276</v>
      </c>
      <c r="C76" s="121">
        <f>VLOOKUP($A$3:$A$84,'2017 unweighted by region'!$B$2:$I$88,8,FALSE)</f>
        <v>40.692712842712844</v>
      </c>
      <c r="D76" s="121">
        <f>VLOOKUP($A$3:$A$84,'2017 unweighted by region'!$B$2:$I$88,2,FALSE)</f>
        <v>41.348671904227466</v>
      </c>
      <c r="E76" s="121">
        <f>VLOOKUP($A$3:$A$84,'2017 unweighted by region'!$B$2:$I$88,3,FALSE)</f>
        <v>41.825396825396822</v>
      </c>
      <c r="F76" s="121">
        <f>VLOOKUP($A$3:$A$84,'2017 unweighted by region'!$B$2:$I$88,4,FALSE)</f>
        <v>42.370931537598203</v>
      </c>
      <c r="G76" s="121">
        <f>VLOOKUP($A$3:$A$84,'2017 unweighted by region'!$B$2:$I$88,5,FALSE)</f>
        <v>38.621156004489336</v>
      </c>
      <c r="H76" s="121">
        <f>VLOOKUP($A$3:$A$84,'2017 unweighted by region'!$B$2:$I$88,6,FALSE)</f>
        <v>36.36363636363636</v>
      </c>
      <c r="I76">
        <v>14.9</v>
      </c>
      <c r="J76">
        <v>4.0999999999999996</v>
      </c>
      <c r="K76" t="e">
        <v>#N/A</v>
      </c>
      <c r="L76">
        <v>40.692712842712844</v>
      </c>
      <c r="M76" t="e">
        <v>#N/A</v>
      </c>
      <c r="N76">
        <v>41.348671904227466</v>
      </c>
      <c r="O76" t="e">
        <v>#N/A</v>
      </c>
      <c r="P76">
        <v>41.825396825396822</v>
      </c>
      <c r="Q76" t="e">
        <v>#N/A</v>
      </c>
      <c r="R76">
        <v>42.370931537598203</v>
      </c>
      <c r="S76" t="e">
        <v>#N/A</v>
      </c>
      <c r="T76">
        <v>38.621156004489336</v>
      </c>
      <c r="U76" t="e">
        <v>#N/A</v>
      </c>
      <c r="V76">
        <v>36.36363636363636</v>
      </c>
      <c r="W76" t="e">
        <v>#N/A</v>
      </c>
      <c r="X76">
        <v>14.9</v>
      </c>
      <c r="Y76" t="e">
        <v>#N/A</v>
      </c>
      <c r="Z76">
        <v>4.0999999999999996</v>
      </c>
    </row>
    <row r="77" spans="1:26">
      <c r="A77" t="s">
        <v>204</v>
      </c>
      <c r="B77" t="s">
        <v>275</v>
      </c>
      <c r="C77" s="121">
        <f>VLOOKUP($A$3:$A$84,'2017 unweighted by region'!$B$2:$I$88,8,FALSE)</f>
        <v>74.666843033509693</v>
      </c>
      <c r="D77" s="121">
        <f>VLOOKUP($A$3:$A$84,'2017 unweighted by region'!$B$2:$I$88,2,FALSE)</f>
        <v>84.309764309764304</v>
      </c>
      <c r="E77" s="121">
        <f>VLOOKUP($A$3:$A$84,'2017 unweighted by region'!$B$2:$I$88,3,FALSE)</f>
        <v>81.425685425685415</v>
      </c>
      <c r="F77" s="121">
        <f>VLOOKUP($A$3:$A$84,'2017 unweighted by region'!$B$2:$I$88,4,FALSE)</f>
        <v>76.218200523756082</v>
      </c>
      <c r="G77" s="121">
        <f>VLOOKUP($A$3:$A$84,'2017 unweighted by region'!$B$2:$I$88,5,FALSE)</f>
        <v>62.182603815937135</v>
      </c>
      <c r="H77" s="121">
        <f>VLOOKUP($A$3:$A$84,'2017 unweighted by region'!$B$2:$I$88,6,FALSE)</f>
        <v>62.393939393939398</v>
      </c>
      <c r="I77">
        <v>19.7</v>
      </c>
      <c r="J77">
        <v>4.3514999999999997</v>
      </c>
      <c r="K77">
        <v>74.666843033509693</v>
      </c>
      <c r="L77" t="e">
        <v>#N/A</v>
      </c>
      <c r="M77">
        <v>84.309764309764304</v>
      </c>
      <c r="N77" t="e">
        <v>#N/A</v>
      </c>
      <c r="O77">
        <v>81.425685425685415</v>
      </c>
      <c r="P77" t="e">
        <v>#N/A</v>
      </c>
      <c r="Q77">
        <v>76.218200523756082</v>
      </c>
      <c r="R77" t="e">
        <v>#N/A</v>
      </c>
      <c r="S77">
        <v>62.182603815937135</v>
      </c>
      <c r="T77" t="e">
        <v>#N/A</v>
      </c>
      <c r="U77">
        <v>62.393939393939398</v>
      </c>
      <c r="V77" t="e">
        <v>#N/A</v>
      </c>
      <c r="W77">
        <v>19.7</v>
      </c>
      <c r="X77" t="e">
        <v>#N/A</v>
      </c>
      <c r="Y77">
        <v>4.3514999999999997</v>
      </c>
      <c r="Z77" t="e">
        <v>#N/A</v>
      </c>
    </row>
    <row r="78" spans="1:26">
      <c r="A78" t="s">
        <v>205</v>
      </c>
      <c r="B78" t="s">
        <v>276</v>
      </c>
      <c r="C78" s="121">
        <f>VLOOKUP($A$3:$A$84,'2017 unweighted by region'!$B$2:$I$88,8,FALSE)</f>
        <v>56.50686086400372</v>
      </c>
      <c r="D78" s="121">
        <f>VLOOKUP($A$3:$A$84,'2017 unweighted by region'!$B$2:$I$88,2,FALSE)</f>
        <v>58.862433862433853</v>
      </c>
      <c r="E78" s="121">
        <f>VLOOKUP($A$3:$A$84,'2017 unweighted by region'!$B$2:$I$88,3,FALSE)</f>
        <v>41.224489795918366</v>
      </c>
      <c r="F78" s="121">
        <f>VLOOKUP($A$3:$A$84,'2017 unweighted by region'!$B$2:$I$88,4,FALSE)</f>
        <v>60.531135531135526</v>
      </c>
      <c r="G78" s="121">
        <f>VLOOKUP($A$3:$A$84,'2017 unweighted by region'!$B$2:$I$88,5,FALSE)</f>
        <v>65.330687830687836</v>
      </c>
      <c r="H78" s="121">
        <f>VLOOKUP($A$3:$A$84,'2017 unweighted by region'!$B$2:$I$88,6,FALSE)</f>
        <v>56.593406593406598</v>
      </c>
      <c r="I78">
        <v>33.200000000000003</v>
      </c>
      <c r="J78">
        <v>2.7850000000000001</v>
      </c>
      <c r="K78" t="e">
        <v>#N/A</v>
      </c>
      <c r="L78">
        <v>56.50686086400372</v>
      </c>
      <c r="M78" t="e">
        <v>#N/A</v>
      </c>
      <c r="N78">
        <v>58.862433862433853</v>
      </c>
      <c r="O78" t="e">
        <v>#N/A</v>
      </c>
      <c r="P78">
        <v>41.224489795918366</v>
      </c>
      <c r="Q78" t="e">
        <v>#N/A</v>
      </c>
      <c r="R78">
        <v>60.531135531135526</v>
      </c>
      <c r="S78" t="e">
        <v>#N/A</v>
      </c>
      <c r="T78">
        <v>65.330687830687836</v>
      </c>
      <c r="U78" t="e">
        <v>#N/A</v>
      </c>
      <c r="V78">
        <v>56.593406593406598</v>
      </c>
      <c r="W78" t="e">
        <v>#N/A</v>
      </c>
      <c r="X78">
        <v>33.200000000000003</v>
      </c>
      <c r="Y78" t="e">
        <v>#N/A</v>
      </c>
      <c r="Z78">
        <v>2.7850000000000001</v>
      </c>
    </row>
    <row r="79" spans="1:26">
      <c r="A79" t="s">
        <v>206</v>
      </c>
      <c r="B79" t="s">
        <v>275</v>
      </c>
      <c r="C79" s="121">
        <f>VLOOKUP($A$3:$A$84,'2017 unweighted by region'!$B$2:$I$88,8,FALSE)</f>
        <v>73.439242855909512</v>
      </c>
      <c r="D79" s="121">
        <f>VLOOKUP($A$3:$A$84,'2017 unweighted by region'!$B$2:$I$88,2,FALSE)</f>
        <v>90.11158594491927</v>
      </c>
      <c r="E79" s="121">
        <f>VLOOKUP($A$3:$A$84,'2017 unweighted by region'!$B$2:$I$88,3,FALSE)</f>
        <v>78.730935730935727</v>
      </c>
      <c r="F79" s="121">
        <f>VLOOKUP($A$3:$A$84,'2017 unweighted by region'!$B$2:$I$88,4,FALSE)</f>
        <v>65.653112319778984</v>
      </c>
      <c r="G79" s="121">
        <f>VLOOKUP($A$3:$A$84,'2017 unweighted by region'!$B$2:$I$88,5,FALSE)</f>
        <v>62.190421307087966</v>
      </c>
      <c r="H79" s="121">
        <f>VLOOKUP($A$3:$A$84,'2017 unweighted by region'!$B$2:$I$88,6,FALSE)</f>
        <v>75.959595959595958</v>
      </c>
      <c r="I79">
        <v>28</v>
      </c>
      <c r="J79">
        <v>5.01</v>
      </c>
      <c r="K79">
        <v>73.439242855909512</v>
      </c>
      <c r="L79" t="e">
        <v>#N/A</v>
      </c>
      <c r="M79">
        <v>90.11158594491927</v>
      </c>
      <c r="N79" t="e">
        <v>#N/A</v>
      </c>
      <c r="O79">
        <v>78.730935730935727</v>
      </c>
      <c r="P79" t="e">
        <v>#N/A</v>
      </c>
      <c r="Q79">
        <v>65.653112319778984</v>
      </c>
      <c r="R79" t="e">
        <v>#N/A</v>
      </c>
      <c r="S79">
        <v>62.190421307087966</v>
      </c>
      <c r="T79" t="e">
        <v>#N/A</v>
      </c>
      <c r="U79">
        <v>75.959595959595958</v>
      </c>
      <c r="V79" t="e">
        <v>#N/A</v>
      </c>
      <c r="W79">
        <v>28</v>
      </c>
      <c r="X79" t="e">
        <v>#N/A</v>
      </c>
      <c r="Y79">
        <v>5.01</v>
      </c>
      <c r="Z79" t="e">
        <v>#N/A</v>
      </c>
    </row>
    <row r="80" spans="1:26">
      <c r="A80" t="s">
        <v>207</v>
      </c>
      <c r="B80" t="s">
        <v>276</v>
      </c>
      <c r="C80" s="121">
        <f>VLOOKUP($A$3:$A$84,'2017 unweighted by region'!$B$2:$I$88,8,FALSE)</f>
        <v>62.739487276392047</v>
      </c>
      <c r="D80" s="121">
        <f>VLOOKUP($A$3:$A$84,'2017 unweighted by region'!$B$2:$I$88,2,FALSE)</f>
        <v>68.101851851851848</v>
      </c>
      <c r="E80" s="121">
        <f>VLOOKUP($A$3:$A$84,'2017 unweighted by region'!$B$2:$I$88,3,FALSE)</f>
        <v>58.527777777777771</v>
      </c>
      <c r="F80" s="121">
        <f>VLOOKUP($A$3:$A$84,'2017 unweighted by region'!$B$2:$I$88,4,FALSE)</f>
        <v>69.146274250440925</v>
      </c>
      <c r="G80" s="121">
        <f>VLOOKUP($A$3:$A$84,'2017 unweighted by region'!$B$2:$I$88,5,FALSE)</f>
        <v>60.433289241622582</v>
      </c>
      <c r="H80" s="121">
        <f>VLOOKUP($A$3:$A$84,'2017 unweighted by region'!$B$2:$I$88,6,FALSE)</f>
        <v>49.13095238095238</v>
      </c>
      <c r="I80">
        <v>43</v>
      </c>
      <c r="J80">
        <v>1.4435</v>
      </c>
      <c r="K80" t="e">
        <v>#N/A</v>
      </c>
      <c r="L80">
        <v>62.739487276392047</v>
      </c>
      <c r="M80" t="e">
        <v>#N/A</v>
      </c>
      <c r="N80">
        <v>68.101851851851848</v>
      </c>
      <c r="O80" t="e">
        <v>#N/A</v>
      </c>
      <c r="P80">
        <v>58.527777777777771</v>
      </c>
      <c r="Q80" t="e">
        <v>#N/A</v>
      </c>
      <c r="R80">
        <v>69.146274250440925</v>
      </c>
      <c r="S80" t="e">
        <v>#N/A</v>
      </c>
      <c r="T80">
        <v>60.433289241622582</v>
      </c>
      <c r="U80" t="e">
        <v>#N/A</v>
      </c>
      <c r="V80">
        <v>49.13095238095238</v>
      </c>
      <c r="W80" t="e">
        <v>#N/A</v>
      </c>
      <c r="X80">
        <v>43</v>
      </c>
      <c r="Y80" t="e">
        <v>#N/A</v>
      </c>
      <c r="Z80">
        <v>1.4435</v>
      </c>
    </row>
    <row r="81" spans="1:26">
      <c r="A81" t="s">
        <v>208</v>
      </c>
      <c r="B81" t="s">
        <v>276</v>
      </c>
      <c r="C81" s="121">
        <f>VLOOKUP($A$3:$A$84,'2017 unweighted by region'!$B$2:$I$88,8,FALSE)</f>
        <v>70.942200127914404</v>
      </c>
      <c r="D81" s="121">
        <f>VLOOKUP($A$3:$A$84,'2017 unweighted by region'!$B$2:$I$88,2,FALSE)</f>
        <v>75.18518518518519</v>
      </c>
      <c r="E81" s="121">
        <f>VLOOKUP($A$3:$A$84,'2017 unweighted by region'!$B$2:$I$88,3,FALSE)</f>
        <v>68.719576719576722</v>
      </c>
      <c r="F81" s="121">
        <f>VLOOKUP($A$3:$A$84,'2017 unweighted by region'!$B$2:$I$88,4,FALSE)</f>
        <v>68.485958485958477</v>
      </c>
      <c r="G81" s="121">
        <f>VLOOKUP($A$3:$A$84,'2017 unweighted by region'!$B$2:$I$88,5,FALSE)</f>
        <v>68.466137566137576</v>
      </c>
      <c r="H81" s="121">
        <f>VLOOKUP($A$3:$A$84,'2017 unweighted by region'!$B$2:$I$88,6,FALSE)</f>
        <v>77.333333333333329</v>
      </c>
      <c r="I81">
        <v>45</v>
      </c>
      <c r="J81">
        <v>2.4300000000000002</v>
      </c>
      <c r="K81" t="e">
        <v>#N/A</v>
      </c>
      <c r="L81">
        <v>70.942200127914404</v>
      </c>
      <c r="M81" t="e">
        <v>#N/A</v>
      </c>
      <c r="N81">
        <v>75.18518518518519</v>
      </c>
      <c r="O81" t="e">
        <v>#N/A</v>
      </c>
      <c r="P81">
        <v>68.719576719576722</v>
      </c>
      <c r="Q81" t="e">
        <v>#N/A</v>
      </c>
      <c r="R81">
        <v>68.485958485958477</v>
      </c>
      <c r="S81" t="e">
        <v>#N/A</v>
      </c>
      <c r="T81">
        <v>68.466137566137576</v>
      </c>
      <c r="U81" t="e">
        <v>#N/A</v>
      </c>
      <c r="V81">
        <v>77.333333333333329</v>
      </c>
      <c r="W81" t="e">
        <v>#N/A</v>
      </c>
      <c r="X81">
        <v>45</v>
      </c>
      <c r="Y81" t="e">
        <v>#N/A</v>
      </c>
      <c r="Z81">
        <v>2.4300000000000002</v>
      </c>
    </row>
    <row r="82" spans="1:26">
      <c r="A82" t="s">
        <v>209</v>
      </c>
      <c r="B82" t="s">
        <v>276</v>
      </c>
      <c r="C82" s="121">
        <f>VLOOKUP($A$3:$A$84,'2017 unweighted by region'!$B$2:$I$88,8,FALSE)</f>
        <v>81.432703451751067</v>
      </c>
      <c r="D82" s="121">
        <f>VLOOKUP($A$3:$A$84,'2017 unweighted by region'!$B$2:$I$88,2,FALSE)</f>
        <v>92.292768959435634</v>
      </c>
      <c r="E82" s="121">
        <f>VLOOKUP($A$3:$A$84,'2017 unweighted by region'!$B$2:$I$88,3,FALSE)</f>
        <v>74.253968253968239</v>
      </c>
      <c r="F82" s="121">
        <f>VLOOKUP($A$3:$A$84,'2017 unweighted by region'!$B$2:$I$88,4,FALSE)</f>
        <v>80.648148148148138</v>
      </c>
      <c r="G82" s="121">
        <f>VLOOKUP($A$3:$A$84,'2017 unweighted by region'!$B$2:$I$88,5,FALSE)</f>
        <v>73.76649029982363</v>
      </c>
      <c r="H82" s="121">
        <f>VLOOKUP($A$3:$A$84,'2017 unweighted by region'!$B$2:$I$88,6,FALSE)</f>
        <v>88</v>
      </c>
      <c r="I82">
        <v>48.4</v>
      </c>
      <c r="J82">
        <v>2.0556000000000001</v>
      </c>
      <c r="K82" t="e">
        <v>#N/A</v>
      </c>
      <c r="L82">
        <v>81.432703451751067</v>
      </c>
      <c r="M82" t="e">
        <v>#N/A</v>
      </c>
      <c r="N82">
        <v>92.292768959435634</v>
      </c>
      <c r="O82" t="e">
        <v>#N/A</v>
      </c>
      <c r="P82">
        <v>74.253968253968239</v>
      </c>
      <c r="Q82" t="e">
        <v>#N/A</v>
      </c>
      <c r="R82">
        <v>80.648148148148138</v>
      </c>
      <c r="S82" t="e">
        <v>#N/A</v>
      </c>
      <c r="T82">
        <v>73.76649029982363</v>
      </c>
      <c r="U82" t="e">
        <v>#N/A</v>
      </c>
      <c r="V82">
        <v>88</v>
      </c>
      <c r="W82" t="e">
        <v>#N/A</v>
      </c>
      <c r="X82">
        <v>48.4</v>
      </c>
      <c r="Y82" t="e">
        <v>#N/A</v>
      </c>
      <c r="Z82">
        <v>2.0556000000000001</v>
      </c>
    </row>
    <row r="83" spans="1:26">
      <c r="A83" t="s">
        <v>210</v>
      </c>
      <c r="B83" t="s">
        <v>275</v>
      </c>
      <c r="C83" s="121">
        <f>VLOOKUP($A$3:$A$84,'2017 unweighted by region'!$B$2:$I$88,8,FALSE)</f>
        <v>69.979870129870136</v>
      </c>
      <c r="D83" s="121">
        <f>VLOOKUP($A$3:$A$84,'2017 unweighted by region'!$B$2:$I$88,2,FALSE)</f>
        <v>78.299663299663294</v>
      </c>
      <c r="E83" s="121">
        <f>VLOOKUP($A$3:$A$84,'2017 unweighted by region'!$B$2:$I$88,3,FALSE)</f>
        <v>69.156954156954157</v>
      </c>
      <c r="F83" s="121">
        <f>VLOOKUP($A$3:$A$84,'2017 unweighted by region'!$B$2:$I$88,4,FALSE)</f>
        <v>70.253820253820251</v>
      </c>
      <c r="G83" s="121">
        <f>VLOOKUP($A$3:$A$84,'2017 unweighted by region'!$B$2:$I$88,5,FALSE)</f>
        <v>59.897163947163939</v>
      </c>
      <c r="H83" s="121">
        <f>VLOOKUP($A$3:$A$84,'2017 unweighted by region'!$B$2:$I$88,6,FALSE)</f>
        <v>70.573426573426588</v>
      </c>
      <c r="I83">
        <v>33.299999999999997</v>
      </c>
      <c r="J83">
        <v>4.6555</v>
      </c>
      <c r="K83">
        <v>69.979870129870136</v>
      </c>
      <c r="L83" t="e">
        <v>#N/A</v>
      </c>
      <c r="M83">
        <v>78.299663299663294</v>
      </c>
      <c r="N83" t="e">
        <v>#N/A</v>
      </c>
      <c r="O83">
        <v>69.156954156954157</v>
      </c>
      <c r="P83" t="e">
        <v>#N/A</v>
      </c>
      <c r="Q83">
        <v>70.253820253820251</v>
      </c>
      <c r="R83" t="e">
        <v>#N/A</v>
      </c>
      <c r="S83">
        <v>59.897163947163939</v>
      </c>
      <c r="T83" t="e">
        <v>#N/A</v>
      </c>
      <c r="U83">
        <v>70.573426573426588</v>
      </c>
      <c r="V83" t="e">
        <v>#N/A</v>
      </c>
      <c r="W83">
        <v>33.299999999999997</v>
      </c>
      <c r="X83" t="e">
        <v>#N/A</v>
      </c>
      <c r="Y83">
        <v>4.6555</v>
      </c>
      <c r="Z83" t="e">
        <v>#N/A</v>
      </c>
    </row>
    <row r="84" spans="1:26">
      <c r="A84" t="s">
        <v>211</v>
      </c>
      <c r="B84" t="s">
        <v>275</v>
      </c>
      <c r="C84" s="121">
        <f>VLOOKUP($A$3:$A$84,'2017 unweighted by region'!$B$2:$I$88,8,FALSE)</f>
        <v>75.158485077532703</v>
      </c>
      <c r="D84" s="121">
        <f>VLOOKUP($A$3:$A$84,'2017 unweighted by region'!$B$2:$I$88,2,FALSE)</f>
        <v>97.751322751322746</v>
      </c>
      <c r="E84" s="121">
        <f>VLOOKUP($A$3:$A$84,'2017 unweighted by region'!$B$2:$I$88,3,FALSE)</f>
        <v>73.763347763347767</v>
      </c>
      <c r="F84" s="121">
        <f>VLOOKUP($A$3:$A$84,'2017 unweighted by region'!$B$2:$I$88,4,FALSE)</f>
        <v>68.472222222222214</v>
      </c>
      <c r="G84" s="121">
        <f>VLOOKUP($A$3:$A$84,'2017 unweighted by region'!$B$2:$I$88,5,FALSE)</f>
        <v>66.205788039121359</v>
      </c>
      <c r="H84" s="121">
        <f>VLOOKUP($A$3:$A$84,'2017 unweighted by region'!$B$2:$I$88,6,FALSE)</f>
        <v>75</v>
      </c>
      <c r="I84">
        <v>48.1</v>
      </c>
      <c r="J84">
        <v>3.6255000000000002</v>
      </c>
      <c r="K84">
        <v>75.158485077532703</v>
      </c>
      <c r="L84" t="e">
        <v>#N/A</v>
      </c>
      <c r="M84">
        <v>97.751322751322746</v>
      </c>
      <c r="N84" t="e">
        <v>#N/A</v>
      </c>
      <c r="O84">
        <v>73.763347763347767</v>
      </c>
      <c r="P84" t="e">
        <v>#N/A</v>
      </c>
      <c r="Q84">
        <v>68.472222222222214</v>
      </c>
      <c r="R84" t="e">
        <v>#N/A</v>
      </c>
      <c r="S84">
        <v>66.205788039121359</v>
      </c>
      <c r="T84" t="e">
        <v>#N/A</v>
      </c>
      <c r="U84">
        <v>75</v>
      </c>
      <c r="V84" t="e">
        <v>#N/A</v>
      </c>
      <c r="W84">
        <v>48.1</v>
      </c>
      <c r="X84" t="e">
        <v>#N/A</v>
      </c>
      <c r="Y84">
        <v>3.6255000000000002</v>
      </c>
      <c r="Z84" t="e">
        <v>#N/A</v>
      </c>
    </row>
    <row r="86" spans="1:26">
      <c r="A86" t="s">
        <v>415</v>
      </c>
      <c r="B86" t="s">
        <v>275</v>
      </c>
      <c r="I86">
        <f>AVERAGEIF($B$3:$B$84,$B$86,_xlfn.ANCHORARRAY(I3))</f>
        <v>23.399999999999995</v>
      </c>
      <c r="J86">
        <f>AVERAGEIF($B$3:$B$84,$B$86,_xlfn.ANCHORARRAY(J3))</f>
        <v>4.6528216216216194</v>
      </c>
    </row>
    <row r="87" spans="1:26">
      <c r="B87" t="s">
        <v>276</v>
      </c>
      <c r="I87">
        <f>AVERAGEIF($B$3:$B$84,$B$87,_xlfn.ANCHORARRAY(I3))</f>
        <v>34.248888888888892</v>
      </c>
      <c r="J87">
        <f>AVERAGEIF($B$3:$B$84,$B$87,_xlfn.ANCHORARRAY(J3))</f>
        <v>2.5920133333333331</v>
      </c>
    </row>
    <row r="88" spans="1:26">
      <c r="C88" s="120"/>
      <c r="D88" s="120"/>
      <c r="E88" s="120"/>
      <c r="F88" s="120"/>
      <c r="G88" s="120"/>
      <c r="H88" s="120"/>
    </row>
    <row r="89" spans="1:26">
      <c r="A89" t="s">
        <v>212</v>
      </c>
      <c r="B89" t="s">
        <v>275</v>
      </c>
      <c r="I89">
        <f>_xlfn.MINIFS(_xlfn.ANCHORARRAY(I3),$B$3:$B$84,$B$89)</f>
        <v>4.4000000000000004</v>
      </c>
      <c r="J89">
        <f>_xlfn.MINIFS(_xlfn.ANCHORARRAY(J3),$B$3:$B$84,$B$89)</f>
        <v>3.0257000000000001</v>
      </c>
    </row>
    <row r="90" spans="1:26">
      <c r="B90" t="s">
        <v>276</v>
      </c>
      <c r="I90">
        <f>_xlfn.MINIFS(_xlfn.ANCHORARRAY(I3),$B$3:$B$84,$B$90)</f>
        <v>14.4</v>
      </c>
      <c r="J90">
        <f>_xlfn.MINIFS(_xlfn.ANCHORARRAY(J3),$B$3:$B$84,$B$90)</f>
        <v>1.2552000000000001</v>
      </c>
    </row>
    <row r="92" spans="1:26">
      <c r="A92" t="s">
        <v>213</v>
      </c>
      <c r="B92" t="s">
        <v>275</v>
      </c>
      <c r="I92">
        <f>_xlfn.MAXIFS(_xlfn.ANCHORARRAY(I3),$B$3:$B$84,$B$89)</f>
        <v>51.3</v>
      </c>
      <c r="J92">
        <f>_xlfn.MAXIFS(_xlfn.ANCHORARRAY(J3),$B$3:$B$84,$B$89)</f>
        <v>6.95</v>
      </c>
    </row>
    <row r="93" spans="1:26">
      <c r="B93" t="s">
        <v>276</v>
      </c>
      <c r="I93">
        <f>_xlfn.MAXIFS(_xlfn.ANCHORARRAY(I3),$B$3:$B$84,$B$90)</f>
        <v>58.9</v>
      </c>
      <c r="J93">
        <f>_xlfn.MAXIFS(_xlfn.ANCHORARRAY(J3),$B$3:$B$84,$B$90)</f>
        <v>4.5552000000000001</v>
      </c>
    </row>
  </sheetData>
  <mergeCells count="8">
    <mergeCell ref="W1:X1"/>
    <mergeCell ref="Y1:Z1"/>
    <mergeCell ref="K1:L1"/>
    <mergeCell ref="M1:N1"/>
    <mergeCell ref="O1:P1"/>
    <mergeCell ref="Q1:R1"/>
    <mergeCell ref="S1:T1"/>
    <mergeCell ref="U1:V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D62F4-F1A2-4ADE-A54A-7268D6DA932D}">
  <dimension ref="A1:G85"/>
  <sheetViews>
    <sheetView workbookViewId="0"/>
  </sheetViews>
  <sheetFormatPr defaultRowHeight="14.5"/>
  <cols>
    <col min="1" max="1" width="18.26953125" customWidth="1"/>
    <col min="5" max="5" width="18.6328125" customWidth="1"/>
    <col min="6" max="6" width="15.90625" customWidth="1"/>
  </cols>
  <sheetData>
    <row r="1" spans="1:7">
      <c r="E1" s="240" t="s">
        <v>411</v>
      </c>
      <c r="F1" s="240"/>
      <c r="G1" t="s">
        <v>412</v>
      </c>
    </row>
    <row r="2" spans="1:7">
      <c r="A2" t="s">
        <v>223</v>
      </c>
      <c r="B2" t="s">
        <v>413</v>
      </c>
      <c r="C2" t="s">
        <v>414</v>
      </c>
      <c r="D2" t="s">
        <v>415</v>
      </c>
      <c r="E2" t="s">
        <v>416</v>
      </c>
      <c r="F2" t="s">
        <v>417</v>
      </c>
      <c r="G2" t="s">
        <v>273</v>
      </c>
    </row>
    <row r="4" spans="1:7">
      <c r="A4" t="s">
        <v>111</v>
      </c>
      <c r="B4" s="120">
        <f>VLOOKUP($A$4:$A$85,'2017 Individual scores unweight'!$B$13:$CK$94,80, FALSE)</f>
        <v>48.148148148148145</v>
      </c>
      <c r="C4" s="120">
        <f>VLOOKUP($A$4:$A$85,'2017 Individual scores unweight'!$B$13:$CK$94,85, FALSE)</f>
        <v>62.5</v>
      </c>
      <c r="D4" s="120">
        <f>AVERAGE(B4:C4)</f>
        <v>55.324074074074076</v>
      </c>
      <c r="E4">
        <v>15.1</v>
      </c>
      <c r="F4">
        <v>72.400000000000006</v>
      </c>
      <c r="G4" s="147">
        <v>14.4</v>
      </c>
    </row>
    <row r="5" spans="1:7">
      <c r="A5" t="s">
        <v>116</v>
      </c>
      <c r="B5" s="120">
        <f>VLOOKUP($A$4:$A$85,'2017 Individual scores unweight'!$B$13:$CK$94,80, FALSE)</f>
        <v>70.370370370370367</v>
      </c>
      <c r="C5" s="120">
        <f>VLOOKUP($A$4:$A$85,'2017 Individual scores unweight'!$B$13:$CK$94,85, FALSE)</f>
        <v>100</v>
      </c>
      <c r="D5" s="120">
        <f t="shared" ref="D5:D68" si="0">AVERAGE(B5:C5)</f>
        <v>85.18518518518519</v>
      </c>
      <c r="E5">
        <v>16.8</v>
      </c>
      <c r="F5">
        <v>32</v>
      </c>
      <c r="G5" s="147">
        <v>19</v>
      </c>
    </row>
    <row r="6" spans="1:7">
      <c r="A6" t="s">
        <v>118</v>
      </c>
      <c r="B6" s="120">
        <f>VLOOKUP($A$4:$A$85,'2017 Individual scores unweight'!$B$13:$CK$94,80, FALSE)</f>
        <v>43.75</v>
      </c>
      <c r="C6" s="120">
        <f>VLOOKUP($A$4:$A$85,'2017 Individual scores unweight'!$B$13:$CK$94,85, FALSE)</f>
        <v>63.157894736842103</v>
      </c>
      <c r="D6" s="120">
        <f t="shared" si="0"/>
        <v>53.453947368421055</v>
      </c>
      <c r="G6" s="147">
        <v>46.2</v>
      </c>
    </row>
    <row r="7" spans="1:7">
      <c r="A7" t="s">
        <v>121</v>
      </c>
      <c r="B7" s="120">
        <f>VLOOKUP($A$4:$A$85,'2017 Individual scores unweight'!$B$13:$CK$94,80, FALSE)</f>
        <v>51.851851851851855</v>
      </c>
      <c r="C7" s="120">
        <f>VLOOKUP($A$4:$A$85,'2017 Individual scores unweight'!$B$13:$CK$94,85, FALSE)</f>
        <v>41.666666666666671</v>
      </c>
      <c r="D7" s="120">
        <f t="shared" si="0"/>
        <v>46.759259259259267</v>
      </c>
      <c r="G7" s="147">
        <v>35.5</v>
      </c>
    </row>
    <row r="8" spans="1:7">
      <c r="A8" t="s">
        <v>123</v>
      </c>
      <c r="B8" s="120">
        <f>VLOOKUP($A$4:$A$85,'2017 Individual scores unweight'!$B$13:$CK$94,80, FALSE)</f>
        <v>33.333333333333329</v>
      </c>
      <c r="C8" s="120">
        <f>VLOOKUP($A$4:$A$85,'2017 Individual scores unweight'!$B$13:$CK$94,85, FALSE)</f>
        <v>7.6923076923076925</v>
      </c>
      <c r="D8" s="120">
        <f t="shared" si="0"/>
        <v>20.512820512820511</v>
      </c>
      <c r="E8">
        <v>30.7</v>
      </c>
      <c r="F8">
        <v>37.200000000000003</v>
      </c>
      <c r="G8" s="147">
        <v>32.4</v>
      </c>
    </row>
    <row r="9" spans="1:7">
      <c r="A9" t="s">
        <v>124</v>
      </c>
      <c r="B9" s="120">
        <f>VLOOKUP($A$4:$A$85,'2017 Individual scores unweight'!$B$13:$CK$94,80, FALSE)</f>
        <v>45.370370370370367</v>
      </c>
      <c r="C9" s="120">
        <f>VLOOKUP($A$4:$A$85,'2017 Individual scores unweight'!$B$13:$CK$94,85, FALSE)</f>
        <v>100</v>
      </c>
      <c r="D9" s="120">
        <f t="shared" si="0"/>
        <v>72.68518518518519</v>
      </c>
      <c r="E9">
        <v>52.3</v>
      </c>
      <c r="F9">
        <v>42.2</v>
      </c>
      <c r="G9" s="147">
        <v>24.1</v>
      </c>
    </row>
    <row r="10" spans="1:7">
      <c r="A10" t="s">
        <v>125</v>
      </c>
      <c r="B10" s="120">
        <f>VLOOKUP($A$4:$A$85,'2017 Individual scores unweight'!$B$13:$CK$94,80, FALSE)</f>
        <v>49.572649572649574</v>
      </c>
      <c r="C10" s="120">
        <f>VLOOKUP($A$4:$A$85,'2017 Individual scores unweight'!$B$13:$CK$94,85, FALSE)</f>
        <v>64.285714285714292</v>
      </c>
      <c r="D10" s="120">
        <f t="shared" si="0"/>
        <v>56.929181929181937</v>
      </c>
      <c r="E10">
        <v>26.3</v>
      </c>
      <c r="F10">
        <v>51.9</v>
      </c>
      <c r="G10" s="147">
        <v>14.6</v>
      </c>
    </row>
    <row r="11" spans="1:7">
      <c r="A11" t="s">
        <v>126</v>
      </c>
      <c r="B11" s="120">
        <f>VLOOKUP($A$4:$A$85,'2017 Individual scores unweight'!$B$13:$CK$94,80, FALSE)</f>
        <v>53.333333333333329</v>
      </c>
      <c r="C11" s="120">
        <f>VLOOKUP($A$4:$A$85,'2017 Individual scores unweight'!$B$13:$CK$94,85, FALSE)</f>
        <v>86.666666666666671</v>
      </c>
      <c r="D11" s="120">
        <f t="shared" si="0"/>
        <v>70</v>
      </c>
      <c r="G11" s="147">
        <v>28.8</v>
      </c>
    </row>
    <row r="12" spans="1:7">
      <c r="A12" t="s">
        <v>128</v>
      </c>
      <c r="B12" s="120">
        <f>VLOOKUP($A$4:$A$85,'2017 Individual scores unweight'!$B$13:$CK$94,80, FALSE)</f>
        <v>36.36363636363636</v>
      </c>
      <c r="C12" s="120">
        <f>VLOOKUP($A$4:$A$85,'2017 Individual scores unweight'!$B$13:$CK$94,85, FALSE)</f>
        <v>45.454545454545453</v>
      </c>
      <c r="D12" s="120">
        <f t="shared" si="0"/>
        <v>40.909090909090907</v>
      </c>
      <c r="E12">
        <v>19.7</v>
      </c>
      <c r="F12" s="120">
        <v>58</v>
      </c>
      <c r="G12" s="147">
        <v>20.100000000000001</v>
      </c>
    </row>
    <row r="13" spans="1:7">
      <c r="A13" t="s">
        <v>129</v>
      </c>
      <c r="B13" s="120">
        <f>VLOOKUP($A$4:$A$85,'2017 Individual scores unweight'!$B$13:$CK$94,80, FALSE)</f>
        <v>24.242424242424239</v>
      </c>
      <c r="C13" s="120">
        <f>VLOOKUP($A$4:$A$85,'2017 Individual scores unweight'!$B$13:$CK$94,85, FALSE)</f>
        <v>50</v>
      </c>
      <c r="D13" s="120">
        <f t="shared" si="0"/>
        <v>37.121212121212118</v>
      </c>
      <c r="G13" s="147">
        <v>14.9</v>
      </c>
    </row>
    <row r="14" spans="1:7">
      <c r="A14" t="s">
        <v>130</v>
      </c>
      <c r="B14" s="120">
        <f>VLOOKUP($A$4:$A$85,'2017 Individual scores unweight'!$B$13:$CK$94,80, FALSE)</f>
        <v>17.037037037037035</v>
      </c>
      <c r="C14" s="120">
        <f>VLOOKUP($A$4:$A$85,'2017 Individual scores unweight'!$B$13:$CK$94,85, FALSE)</f>
        <v>80</v>
      </c>
      <c r="D14" s="120">
        <f t="shared" si="0"/>
        <v>48.518518518518519</v>
      </c>
      <c r="G14" s="147">
        <v>5.4</v>
      </c>
    </row>
    <row r="15" spans="1:7">
      <c r="A15" t="s">
        <v>131</v>
      </c>
      <c r="B15" s="120">
        <f>VLOOKUP($A$4:$A$85,'2017 Individual scores unweight'!$B$13:$CK$94,80, FALSE)</f>
        <v>51.851851851851855</v>
      </c>
      <c r="C15" s="120">
        <f>VLOOKUP($A$4:$A$85,'2017 Individual scores unweight'!$B$13:$CK$94,85, FALSE)</f>
        <v>100</v>
      </c>
      <c r="D15" s="120">
        <f t="shared" si="0"/>
        <v>75.925925925925924</v>
      </c>
      <c r="E15">
        <v>60.1</v>
      </c>
      <c r="F15">
        <v>33.6</v>
      </c>
      <c r="G15" s="147">
        <v>58.9</v>
      </c>
    </row>
    <row r="16" spans="1:7">
      <c r="A16" t="s">
        <v>132</v>
      </c>
      <c r="B16" s="120">
        <f>VLOOKUP($A$4:$A$85,'2017 Individual scores unweight'!$B$13:$CK$94,80, FALSE)</f>
        <v>30.303030303030301</v>
      </c>
      <c r="C16" s="120">
        <f>VLOOKUP($A$4:$A$85,'2017 Individual scores unweight'!$B$13:$CK$94,85, FALSE)</f>
        <v>53.846153846153847</v>
      </c>
      <c r="D16" s="120">
        <f t="shared" si="0"/>
        <v>42.074592074592076</v>
      </c>
      <c r="G16" s="147">
        <v>24.9</v>
      </c>
    </row>
    <row r="17" spans="1:7">
      <c r="A17" t="s">
        <v>133</v>
      </c>
      <c r="B17" s="120">
        <f>VLOOKUP($A$4:$A$85,'2017 Individual scores unweight'!$B$13:$CK$94,80, FALSE)</f>
        <v>42.857142857142854</v>
      </c>
      <c r="C17" s="120">
        <f>VLOOKUP($A$4:$A$85,'2017 Individual scores unweight'!$B$13:$CK$94,85, FALSE)</f>
        <v>60</v>
      </c>
      <c r="D17" s="120">
        <f t="shared" si="0"/>
        <v>51.428571428571431</v>
      </c>
      <c r="E17">
        <v>13.1</v>
      </c>
      <c r="F17">
        <v>67</v>
      </c>
      <c r="G17" s="147">
        <v>20.100000000000001</v>
      </c>
    </row>
    <row r="18" spans="1:7">
      <c r="A18" t="s">
        <v>134</v>
      </c>
      <c r="B18" s="120">
        <f>VLOOKUP($A$4:$A$85,'2017 Individual scores unweight'!$B$13:$CK$94,80, FALSE)</f>
        <v>35.042735042735046</v>
      </c>
      <c r="C18" s="120">
        <f>VLOOKUP($A$4:$A$85,'2017 Individual scores unweight'!$B$13:$CK$94,85, FALSE)</f>
        <v>42.857142857142854</v>
      </c>
      <c r="D18" s="120">
        <f t="shared" si="0"/>
        <v>38.949938949938954</v>
      </c>
      <c r="G18" s="147">
        <v>54.1</v>
      </c>
    </row>
    <row r="19" spans="1:7">
      <c r="A19" t="s">
        <v>135</v>
      </c>
      <c r="B19" s="120">
        <f>VLOOKUP($A$4:$A$85,'2017 Individual scores unweight'!$B$13:$CK$94,80, FALSE)</f>
        <v>25.555555555555554</v>
      </c>
      <c r="C19" s="120">
        <f>VLOOKUP($A$4:$A$85,'2017 Individual scores unweight'!$B$13:$CK$94,85, FALSE)</f>
        <v>60</v>
      </c>
      <c r="D19" s="120">
        <f t="shared" si="0"/>
        <v>42.777777777777779</v>
      </c>
      <c r="G19" s="147">
        <v>10</v>
      </c>
    </row>
    <row r="20" spans="1:7">
      <c r="A20" t="s">
        <v>136</v>
      </c>
      <c r="B20" s="120">
        <f>VLOOKUP($A$4:$A$85,'2017 Individual scores unweight'!$B$13:$CK$94,80, FALSE)</f>
        <v>47.474747474747467</v>
      </c>
      <c r="C20" s="120">
        <f>VLOOKUP($A$4:$A$85,'2017 Individual scores unweight'!$B$13:$CK$94,85, FALSE)</f>
        <v>50</v>
      </c>
      <c r="D20" s="120">
        <f t="shared" si="0"/>
        <v>48.73737373737373</v>
      </c>
      <c r="G20" s="147">
        <v>41.2</v>
      </c>
    </row>
    <row r="21" spans="1:7">
      <c r="A21" t="s">
        <v>137</v>
      </c>
      <c r="B21" s="120">
        <f>VLOOKUP($A$4:$A$85,'2017 Individual scores unweight'!$B$13:$CK$94,80, FALSE)</f>
        <v>52.777777777777779</v>
      </c>
      <c r="C21" s="120">
        <f>VLOOKUP($A$4:$A$85,'2017 Individual scores unweight'!$B$13:$CK$94,85, FALSE)</f>
        <v>81.818181818181827</v>
      </c>
      <c r="D21" s="120">
        <f t="shared" si="0"/>
        <v>67.297979797979806</v>
      </c>
      <c r="G21" s="147">
        <v>47.3</v>
      </c>
    </row>
    <row r="22" spans="1:7">
      <c r="A22" t="s">
        <v>138</v>
      </c>
      <c r="B22" s="120">
        <f>VLOOKUP($A$4:$A$85,'2017 Individual scores unweight'!$B$13:$CK$94,80, FALSE)</f>
        <v>27.407407407407408</v>
      </c>
      <c r="C22" s="120">
        <f>VLOOKUP($A$4:$A$85,'2017 Individual scores unweight'!$B$13:$CK$94,85, FALSE)</f>
        <v>40</v>
      </c>
      <c r="D22" s="120">
        <f t="shared" si="0"/>
        <v>33.703703703703702</v>
      </c>
      <c r="G22" s="147">
        <v>7.3</v>
      </c>
    </row>
    <row r="23" spans="1:7">
      <c r="A23" t="s">
        <v>139</v>
      </c>
      <c r="B23" s="120">
        <f>VLOOKUP($A$4:$A$85,'2017 Individual scores unweight'!$B$13:$CK$94,80, FALSE)</f>
        <v>47.619047619047613</v>
      </c>
      <c r="C23" s="120">
        <f>VLOOKUP($A$4:$A$85,'2017 Individual scores unweight'!$B$13:$CK$94,85, FALSE)</f>
        <v>100</v>
      </c>
      <c r="D23" s="120">
        <f t="shared" si="0"/>
        <v>73.80952380952381</v>
      </c>
      <c r="E23">
        <v>26.7</v>
      </c>
      <c r="F23">
        <v>69.900000000000006</v>
      </c>
      <c r="G23" s="147">
        <v>25.4</v>
      </c>
    </row>
    <row r="24" spans="1:7">
      <c r="A24" t="s">
        <v>140</v>
      </c>
      <c r="B24" s="120">
        <f>VLOOKUP($A$4:$A$85,'2017 Individual scores unweight'!$B$13:$CK$94,80, FALSE)</f>
        <v>58.585858585858581</v>
      </c>
      <c r="C24" s="120">
        <f>VLOOKUP($A$4:$A$85,'2017 Individual scores unweight'!$B$13:$CK$94,85, FALSE)</f>
        <v>71.428571428571431</v>
      </c>
      <c r="D24" s="120">
        <f t="shared" si="0"/>
        <v>65.007215007215009</v>
      </c>
      <c r="G24" s="147">
        <v>9.1</v>
      </c>
    </row>
    <row r="25" spans="1:7">
      <c r="A25" t="s">
        <v>141</v>
      </c>
      <c r="B25" s="120">
        <f>VLOOKUP($A$4:$A$85,'2017 Individual scores unweight'!$B$13:$CK$94,80, FALSE)</f>
        <v>27.777777777777779</v>
      </c>
      <c r="C25" s="120">
        <f>VLOOKUP($A$4:$A$85,'2017 Individual scores unweight'!$B$13:$CK$94,85, FALSE)</f>
        <v>40</v>
      </c>
      <c r="D25" s="120">
        <f t="shared" si="0"/>
        <v>33.888888888888886</v>
      </c>
      <c r="E25">
        <v>30.3</v>
      </c>
      <c r="F25" s="120">
        <v>50.2</v>
      </c>
      <c r="G25" s="147">
        <v>22</v>
      </c>
    </row>
    <row r="26" spans="1:7">
      <c r="A26" t="s">
        <v>142</v>
      </c>
      <c r="B26" s="120">
        <f>VLOOKUP($A$4:$A$85,'2017 Individual scores unweight'!$B$13:$CK$94,80, FALSE)</f>
        <v>71.794871794871796</v>
      </c>
      <c r="C26" s="120">
        <f>VLOOKUP($A$4:$A$85,'2017 Individual scores unweight'!$B$13:$CK$94,85, FALSE)</f>
        <v>100</v>
      </c>
      <c r="D26" s="120">
        <f t="shared" si="0"/>
        <v>85.897435897435898</v>
      </c>
      <c r="E26">
        <v>32.799999999999997</v>
      </c>
      <c r="F26">
        <v>48.1</v>
      </c>
      <c r="G26" s="147">
        <v>21.2</v>
      </c>
    </row>
    <row r="27" spans="1:7">
      <c r="A27" t="s">
        <v>143</v>
      </c>
      <c r="B27" s="120">
        <f>VLOOKUP($A$4:$A$85,'2017 Individual scores unweight'!$B$13:$CK$94,80, FALSE)</f>
        <v>31.481481481481481</v>
      </c>
      <c r="C27" s="120">
        <f>VLOOKUP($A$4:$A$85,'2017 Individual scores unweight'!$B$13:$CK$94,85, FALSE)</f>
        <v>25</v>
      </c>
      <c r="D27" s="120">
        <f t="shared" si="0"/>
        <v>28.24074074074074</v>
      </c>
      <c r="G27" s="147">
        <v>34</v>
      </c>
    </row>
    <row r="28" spans="1:7">
      <c r="A28" t="s">
        <v>144</v>
      </c>
      <c r="B28" s="120">
        <f>VLOOKUP($A$4:$A$85,'2017 Individual scores unweight'!$B$13:$CK$94,80, FALSE)</f>
        <v>42.063492063492063</v>
      </c>
      <c r="C28" s="120">
        <f>VLOOKUP($A$4:$A$85,'2017 Individual scores unweight'!$B$13:$CK$94,85, FALSE)</f>
        <v>73.333333333333329</v>
      </c>
      <c r="D28" s="120">
        <f>AVERAGE(B28:C28)</f>
        <v>57.698412698412696</v>
      </c>
      <c r="E28">
        <v>22.9</v>
      </c>
      <c r="F28">
        <v>71.599999999999994</v>
      </c>
      <c r="G28" s="147">
        <v>8.8000000000000007</v>
      </c>
    </row>
    <row r="29" spans="1:7">
      <c r="A29" t="s">
        <v>145</v>
      </c>
      <c r="B29" s="120">
        <f>VLOOKUP($A$4:$A$85,'2017 Individual scores unweight'!$B$13:$CK$94,80, FALSE)</f>
        <v>77.777777777777771</v>
      </c>
      <c r="C29" s="120">
        <f>VLOOKUP($A$4:$A$85,'2017 Individual scores unweight'!$B$13:$CK$94,85, FALSE)</f>
        <v>78.571428571428569</v>
      </c>
      <c r="D29" s="120">
        <f t="shared" si="0"/>
        <v>78.174603174603163</v>
      </c>
      <c r="G29" s="147">
        <v>24.9</v>
      </c>
    </row>
    <row r="30" spans="1:7">
      <c r="A30" t="s">
        <v>146</v>
      </c>
      <c r="B30" s="120">
        <f>VLOOKUP($A$4:$A$85,'2017 Individual scores unweight'!$B$13:$CK$94,80, FALSE)</f>
        <v>17.592592592592595</v>
      </c>
      <c r="C30" s="120">
        <f>VLOOKUP($A$4:$A$85,'2017 Individual scores unweight'!$B$13:$CK$94,85, FALSE)</f>
        <v>40</v>
      </c>
      <c r="D30" s="120">
        <f t="shared" si="0"/>
        <v>28.796296296296298</v>
      </c>
      <c r="E30">
        <v>11.7</v>
      </c>
      <c r="F30">
        <v>81.3</v>
      </c>
      <c r="G30" s="147">
        <v>23.5</v>
      </c>
    </row>
    <row r="31" spans="1:7">
      <c r="A31" t="s">
        <v>147</v>
      </c>
      <c r="B31" s="120">
        <f>VLOOKUP($A$4:$A$85,'2017 Individual scores unweight'!$B$13:$CK$94,80, FALSE)</f>
        <v>64.646464646464651</v>
      </c>
      <c r="C31" s="120">
        <f>VLOOKUP($A$4:$A$85,'2017 Individual scores unweight'!$B$13:$CK$94,85, FALSE)</f>
        <v>41.666666666666671</v>
      </c>
      <c r="D31" s="120">
        <f t="shared" si="0"/>
        <v>53.156565656565661</v>
      </c>
      <c r="G31" s="147">
        <v>45.2</v>
      </c>
    </row>
    <row r="32" spans="1:7">
      <c r="A32" t="s">
        <v>148</v>
      </c>
      <c r="B32" s="120">
        <f>VLOOKUP($A$4:$A$85,'2017 Individual scores unweight'!$B$13:$CK$94,80, FALSE)</f>
        <v>62.222222222222214</v>
      </c>
      <c r="C32" s="120">
        <f>VLOOKUP($A$4:$A$85,'2017 Individual scores unweight'!$B$13:$CK$94,85, FALSE)</f>
        <v>50</v>
      </c>
      <c r="D32" s="120">
        <f t="shared" si="0"/>
        <v>56.111111111111107</v>
      </c>
      <c r="E32">
        <v>70.7</v>
      </c>
      <c r="F32">
        <v>18.7</v>
      </c>
      <c r="G32" s="147">
        <v>37.200000000000003</v>
      </c>
    </row>
    <row r="33" spans="1:7">
      <c r="A33" t="s">
        <v>150</v>
      </c>
      <c r="B33" s="120">
        <f>VLOOKUP($A$4:$A$85,'2017 Individual scores unweight'!$B$13:$CK$94,80, FALSE)</f>
        <v>44.444444444444443</v>
      </c>
      <c r="C33" s="120">
        <f>VLOOKUP($A$4:$A$85,'2017 Individual scores unweight'!$B$13:$CK$94,85, FALSE)</f>
        <v>50</v>
      </c>
      <c r="D33" s="120">
        <f t="shared" si="0"/>
        <v>47.222222222222221</v>
      </c>
      <c r="E33">
        <v>22.9</v>
      </c>
      <c r="F33" s="120">
        <v>45.6</v>
      </c>
      <c r="G33" s="147">
        <v>24.5</v>
      </c>
    </row>
    <row r="34" spans="1:7">
      <c r="A34" t="s">
        <v>151</v>
      </c>
      <c r="B34" s="120">
        <f>VLOOKUP($A$4:$A$85,'2017 Individual scores unweight'!$B$13:$CK$94,80, FALSE)</f>
        <v>57.575757575757571</v>
      </c>
      <c r="C34" s="120">
        <f>VLOOKUP($A$4:$A$85,'2017 Individual scores unweight'!$B$13:$CK$94,85, FALSE)</f>
        <v>66.666666666666657</v>
      </c>
      <c r="D34" s="120">
        <f t="shared" si="0"/>
        <v>62.12121212121211</v>
      </c>
      <c r="G34" s="147">
        <v>38.299999999999997</v>
      </c>
    </row>
    <row r="35" spans="1:7">
      <c r="A35" t="s">
        <v>152</v>
      </c>
      <c r="B35" s="120">
        <f>VLOOKUP($A$4:$A$85,'2017 Individual scores unweight'!$B$13:$CK$94,80, FALSE)</f>
        <v>58.974358974358971</v>
      </c>
      <c r="C35" s="120">
        <f>VLOOKUP($A$4:$A$85,'2017 Individual scores unweight'!$B$13:$CK$94,85, FALSE)</f>
        <v>86.666666666666671</v>
      </c>
      <c r="D35" s="120">
        <f t="shared" si="0"/>
        <v>72.820512820512818</v>
      </c>
      <c r="E35">
        <v>43.6</v>
      </c>
      <c r="F35">
        <v>28.6</v>
      </c>
      <c r="G35" s="147">
        <v>21.1</v>
      </c>
    </row>
    <row r="36" spans="1:7">
      <c r="A36" t="s">
        <v>153</v>
      </c>
      <c r="B36" s="120">
        <f>VLOOKUP($A$4:$A$85,'2017 Individual scores unweight'!$B$13:$CK$94,80, FALSE)</f>
        <v>54.700854700854705</v>
      </c>
      <c r="C36" s="120">
        <f>VLOOKUP($A$4:$A$85,'2017 Individual scores unweight'!$B$13:$CK$94,85, FALSE)</f>
        <v>84.615384615384613</v>
      </c>
      <c r="D36" s="120">
        <f t="shared" si="0"/>
        <v>69.658119658119659</v>
      </c>
      <c r="G36" s="147">
        <v>39.6</v>
      </c>
    </row>
    <row r="37" spans="1:7">
      <c r="A37" t="s">
        <v>154</v>
      </c>
      <c r="B37" s="120">
        <f>VLOOKUP($A$4:$A$85,'2017 Individual scores unweight'!$B$13:$CK$94,80, FALSE)</f>
        <v>62.962962962962962</v>
      </c>
      <c r="C37" s="120">
        <f>VLOOKUP($A$4:$A$85,'2017 Individual scores unweight'!$B$13:$CK$94,85, FALSE)</f>
        <v>100</v>
      </c>
      <c r="D37" s="120">
        <f t="shared" si="0"/>
        <v>81.481481481481481</v>
      </c>
      <c r="E37">
        <v>41.2</v>
      </c>
      <c r="F37">
        <v>57.1</v>
      </c>
      <c r="G37" s="147">
        <v>43.8</v>
      </c>
    </row>
    <row r="38" spans="1:7">
      <c r="A38" t="s">
        <v>155</v>
      </c>
      <c r="B38" s="120">
        <f>VLOOKUP($A$4:$A$85,'2017 Individual scores unweight'!$B$13:$CK$94,80, FALSE)</f>
        <v>50</v>
      </c>
      <c r="C38" s="120">
        <f>VLOOKUP($A$4:$A$85,'2017 Individual scores unweight'!$B$13:$CK$94,85, FALSE)</f>
        <v>35.294117647058826</v>
      </c>
      <c r="D38" s="120">
        <f t="shared" si="0"/>
        <v>42.647058823529413</v>
      </c>
      <c r="E38">
        <v>54.1</v>
      </c>
      <c r="F38" s="120">
        <v>41.9</v>
      </c>
      <c r="G38" s="147">
        <v>25.8</v>
      </c>
    </row>
    <row r="39" spans="1:7">
      <c r="A39" t="s">
        <v>156</v>
      </c>
      <c r="B39" s="120">
        <f>VLOOKUP($A$4:$A$85,'2017 Individual scores unweight'!$B$13:$CK$94,80, FALSE)</f>
        <v>37.37373737373737</v>
      </c>
      <c r="C39" s="120">
        <f>VLOOKUP($A$4:$A$85,'2017 Individual scores unweight'!$B$13:$CK$94,85, FALSE)</f>
        <v>40</v>
      </c>
      <c r="D39" s="120">
        <f t="shared" si="0"/>
        <v>38.686868686868685</v>
      </c>
      <c r="E39">
        <v>14.6</v>
      </c>
      <c r="F39">
        <v>76</v>
      </c>
      <c r="G39" s="147">
        <v>32.4</v>
      </c>
    </row>
    <row r="40" spans="1:7">
      <c r="A40" t="s">
        <v>157</v>
      </c>
      <c r="B40" s="120">
        <f>VLOOKUP($A$4:$A$85,'2017 Individual scores unweight'!$B$13:$CK$94,80, FALSE)</f>
        <v>67.407407407407405</v>
      </c>
      <c r="C40" s="120">
        <f>VLOOKUP($A$4:$A$85,'2017 Individual scores unweight'!$B$13:$CK$94,85, FALSE)</f>
        <v>73.333333333333329</v>
      </c>
      <c r="D40" s="120">
        <f t="shared" si="0"/>
        <v>70.370370370370367</v>
      </c>
      <c r="E40">
        <v>15.4</v>
      </c>
      <c r="F40" s="120">
        <v>84.3</v>
      </c>
      <c r="G40" s="147">
        <v>49.7</v>
      </c>
    </row>
    <row r="41" spans="1:7">
      <c r="A41" t="s">
        <v>158</v>
      </c>
      <c r="B41" s="120">
        <f>VLOOKUP($A$4:$A$85,'2017 Individual scores unweight'!$B$13:$CK$94,80, FALSE)</f>
        <v>34.814814814814817</v>
      </c>
      <c r="C41" s="120">
        <f>VLOOKUP($A$4:$A$85,'2017 Individual scores unweight'!$B$13:$CK$94,85, FALSE)</f>
        <v>38.888888888888893</v>
      </c>
      <c r="D41" s="120">
        <f t="shared" si="0"/>
        <v>36.851851851851855</v>
      </c>
      <c r="E41">
        <v>15.1</v>
      </c>
      <c r="F41">
        <v>81.7</v>
      </c>
      <c r="G41" s="147">
        <v>24</v>
      </c>
    </row>
    <row r="42" spans="1:7">
      <c r="A42" t="s">
        <v>159</v>
      </c>
      <c r="B42" s="120">
        <f>VLOOKUP($A$4:$A$85,'2017 Individual scores unweight'!$B$13:$CK$94,80, FALSE)</f>
        <v>31.623931623931625</v>
      </c>
      <c r="C42" s="120">
        <f>VLOOKUP($A$4:$A$85,'2017 Individual scores unweight'!$B$13:$CK$94,85, FALSE)</f>
        <v>69.230769230769226</v>
      </c>
      <c r="D42" s="120">
        <f t="shared" si="0"/>
        <v>50.427350427350426</v>
      </c>
      <c r="E42">
        <v>17.100000000000001</v>
      </c>
      <c r="F42">
        <v>63.5</v>
      </c>
      <c r="G42" s="147">
        <v>32.5</v>
      </c>
    </row>
    <row r="43" spans="1:7">
      <c r="A43" t="s">
        <v>160</v>
      </c>
      <c r="B43" s="120">
        <f>VLOOKUP($A$4:$A$85,'2017 Individual scores unweight'!$B$13:$CK$94,80, FALSE)</f>
        <v>63.333333333333336</v>
      </c>
      <c r="C43" s="120">
        <f>VLOOKUP($A$4:$A$85,'2017 Individual scores unweight'!$B$13:$CK$94,85, FALSE)</f>
        <v>90.909090909090907</v>
      </c>
      <c r="D43" s="120">
        <f t="shared" si="0"/>
        <v>77.121212121212125</v>
      </c>
      <c r="E43">
        <v>39.9</v>
      </c>
      <c r="F43">
        <v>58.3</v>
      </c>
      <c r="G43" s="147">
        <v>45.4</v>
      </c>
    </row>
    <row r="44" spans="1:7">
      <c r="A44" t="s">
        <v>161</v>
      </c>
      <c r="B44" s="120">
        <f>VLOOKUP($A$4:$A$85,'2017 Individual scores unweight'!$B$13:$CK$94,80, FALSE)</f>
        <v>48.611111111111107</v>
      </c>
      <c r="C44" s="120">
        <f>VLOOKUP($A$4:$A$85,'2017 Individual scores unweight'!$B$13:$CK$94,85, FALSE)</f>
        <v>62.5</v>
      </c>
      <c r="D44" s="120">
        <f t="shared" si="0"/>
        <v>55.555555555555557</v>
      </c>
      <c r="G44" s="147">
        <v>22.4</v>
      </c>
    </row>
    <row r="45" spans="1:7">
      <c r="A45" t="s">
        <v>162</v>
      </c>
      <c r="B45" s="120">
        <f>VLOOKUP($A$4:$A$85,'2017 Individual scores unweight'!$B$13:$CK$94,80, FALSE)</f>
        <v>60.493827160493829</v>
      </c>
      <c r="C45" s="120">
        <f>VLOOKUP($A$4:$A$85,'2017 Individual scores unweight'!$B$13:$CK$94,85, FALSE)</f>
        <v>90.909090909090907</v>
      </c>
      <c r="D45" s="120">
        <f t="shared" si="0"/>
        <v>75.701459034792364</v>
      </c>
      <c r="E45">
        <v>47.1</v>
      </c>
      <c r="F45" s="120">
        <v>47.7</v>
      </c>
      <c r="G45" s="147">
        <v>14.3</v>
      </c>
    </row>
    <row r="46" spans="1:7">
      <c r="A46" t="s">
        <v>163</v>
      </c>
      <c r="B46" s="120">
        <f>VLOOKUP($A$4:$A$85,'2017 Individual scores unweight'!$B$13:$CK$94,80, FALSE)</f>
        <v>24.242424242424239</v>
      </c>
      <c r="C46" s="120">
        <f>VLOOKUP($A$4:$A$85,'2017 Individual scores unweight'!$B$13:$CK$94,85, FALSE)</f>
        <v>15.384615384615385</v>
      </c>
      <c r="D46" s="120">
        <f t="shared" si="0"/>
        <v>19.813519813519811</v>
      </c>
      <c r="G46" s="147">
        <v>8.8000000000000007</v>
      </c>
    </row>
    <row r="47" spans="1:7">
      <c r="A47" t="s">
        <v>164</v>
      </c>
      <c r="B47" s="120">
        <f>VLOOKUP($A$4:$A$85,'2017 Individual scores unweight'!$B$13:$CK$94,80, FALSE)</f>
        <v>59.82905982905983</v>
      </c>
      <c r="C47" s="120">
        <f>VLOOKUP($A$4:$A$85,'2017 Individual scores unweight'!$B$13:$CK$94,85, FALSE)</f>
        <v>69.230769230769226</v>
      </c>
      <c r="D47" s="120">
        <f t="shared" si="0"/>
        <v>64.529914529914521</v>
      </c>
      <c r="E47">
        <v>75.5</v>
      </c>
      <c r="F47" s="120">
        <v>19.899999999999999</v>
      </c>
      <c r="G47" s="147">
        <v>51.6</v>
      </c>
    </row>
    <row r="48" spans="1:7">
      <c r="A48" t="s">
        <v>165</v>
      </c>
      <c r="B48" s="120" t="str">
        <f>VLOOKUP($A$4:$A$85,'2017 Individual scores unweight'!$B$13:$CK$94,80, FALSE)</f>
        <v/>
      </c>
      <c r="C48" s="120">
        <f>VLOOKUP($A$4:$A$85,'2017 Individual scores unweight'!$B$13:$CK$94,85, FALSE)</f>
        <v>100</v>
      </c>
      <c r="D48" s="120">
        <f t="shared" si="0"/>
        <v>100</v>
      </c>
      <c r="G48" s="147">
        <v>39.700000000000003</v>
      </c>
    </row>
    <row r="49" spans="1:7">
      <c r="A49" t="s">
        <v>166</v>
      </c>
      <c r="B49" s="120">
        <f>VLOOKUP($A$4:$A$85,'2017 Individual scores unweight'!$B$13:$CK$94,80, FALSE)</f>
        <v>47.619047619047613</v>
      </c>
      <c r="C49" s="120">
        <f>VLOOKUP($A$4:$A$85,'2017 Individual scores unweight'!$B$13:$CK$94,85, FALSE)</f>
        <v>93.333333333333329</v>
      </c>
      <c r="D49" s="120">
        <f t="shared" si="0"/>
        <v>70.476190476190467</v>
      </c>
      <c r="E49">
        <v>65.7</v>
      </c>
      <c r="F49" s="120">
        <v>28.3</v>
      </c>
      <c r="G49" s="147">
        <v>36.200000000000003</v>
      </c>
    </row>
    <row r="50" spans="1:7">
      <c r="A50" t="s">
        <v>167</v>
      </c>
      <c r="B50" s="120">
        <f>VLOOKUP($A$4:$A$85,'2017 Individual scores unweight'!$B$13:$CK$94,80, FALSE)</f>
        <v>42.777777777777771</v>
      </c>
      <c r="C50" s="120">
        <f>VLOOKUP($A$4:$A$85,'2017 Individual scores unweight'!$B$13:$CK$94,85, FALSE)</f>
        <v>55.000000000000007</v>
      </c>
      <c r="D50" s="120">
        <f t="shared" si="0"/>
        <v>48.888888888888886</v>
      </c>
      <c r="E50">
        <v>7.9</v>
      </c>
      <c r="F50" s="120">
        <v>75.599999999999994</v>
      </c>
      <c r="G50" s="147">
        <v>35.299999999999997</v>
      </c>
    </row>
    <row r="51" spans="1:7">
      <c r="A51" t="s">
        <v>168</v>
      </c>
      <c r="B51" s="120">
        <f>VLOOKUP($A$4:$A$85,'2017 Individual scores unweight'!$B$13:$CK$94,80, FALSE)</f>
        <v>38.888888888888886</v>
      </c>
      <c r="C51" s="120">
        <f>VLOOKUP($A$4:$A$85,'2017 Individual scores unweight'!$B$13:$CK$94,85, FALSE)</f>
        <v>91.666666666666657</v>
      </c>
      <c r="D51" s="120">
        <f t="shared" si="0"/>
        <v>65.277777777777771</v>
      </c>
      <c r="G51" s="147">
        <v>21.6</v>
      </c>
    </row>
    <row r="52" spans="1:7">
      <c r="A52" t="s">
        <v>169</v>
      </c>
      <c r="B52" s="120">
        <f>VLOOKUP($A$4:$A$85,'2017 Individual scores unweight'!$B$13:$CK$94,80, FALSE)</f>
        <v>33.333333333333329</v>
      </c>
      <c r="C52" s="120">
        <f>VLOOKUP($A$4:$A$85,'2017 Individual scores unweight'!$B$13:$CK$94,85, FALSE)</f>
        <v>50</v>
      </c>
      <c r="D52" s="120">
        <f>AVERAGE(B52:C52)</f>
        <v>41.666666666666664</v>
      </c>
      <c r="E52">
        <v>16.899999999999999</v>
      </c>
      <c r="F52">
        <v>81.2</v>
      </c>
      <c r="G52" s="147">
        <v>30.9</v>
      </c>
    </row>
    <row r="53" spans="1:7">
      <c r="A53" t="s">
        <v>170</v>
      </c>
      <c r="B53" s="120">
        <f>VLOOKUP($A$4:$A$85,'2017 Individual scores unweight'!$B$13:$CK$94,80, FALSE)</f>
        <v>42.857142857142854</v>
      </c>
      <c r="C53" s="120">
        <f>VLOOKUP($A$4:$A$85,'2017 Individual scores unweight'!$B$13:$CK$94,85, FALSE)</f>
        <v>86.666666666666671</v>
      </c>
      <c r="D53" s="120">
        <f t="shared" si="0"/>
        <v>64.761904761904759</v>
      </c>
      <c r="G53" s="147">
        <v>50.1</v>
      </c>
    </row>
    <row r="54" spans="1:7">
      <c r="A54" t="s">
        <v>171</v>
      </c>
      <c r="B54" s="120">
        <f>VLOOKUP($A$4:$A$85,'2017 Individual scores unweight'!$B$13:$CK$94,80, FALSE)</f>
        <v>63.580246913580247</v>
      </c>
      <c r="C54" s="120">
        <f>VLOOKUP($A$4:$A$85,'2017 Individual scores unweight'!$B$13:$CK$94,85, FALSE)</f>
        <v>88.888888888888886</v>
      </c>
      <c r="D54" s="120">
        <f t="shared" si="0"/>
        <v>76.23456790123457</v>
      </c>
      <c r="E54">
        <v>47.3</v>
      </c>
      <c r="F54">
        <v>33.799999999999997</v>
      </c>
      <c r="G54" s="147">
        <v>34.4</v>
      </c>
    </row>
    <row r="55" spans="1:7">
      <c r="A55" t="s">
        <v>172</v>
      </c>
      <c r="B55" s="120">
        <f>VLOOKUP($A$4:$A$85,'2017 Individual scores unweight'!$B$13:$CK$94,80, FALSE)</f>
        <v>57.575757575757571</v>
      </c>
      <c r="C55" s="120">
        <f>VLOOKUP($A$4:$A$85,'2017 Individual scores unweight'!$B$13:$CK$94,85, FALSE)</f>
        <v>87.5</v>
      </c>
      <c r="D55" s="120">
        <f t="shared" si="0"/>
        <v>72.537878787878782</v>
      </c>
      <c r="G55" s="147">
        <v>50.1</v>
      </c>
    </row>
    <row r="56" spans="1:7">
      <c r="A56" t="s">
        <v>173</v>
      </c>
      <c r="B56" s="120">
        <f>VLOOKUP($A$4:$A$85,'2017 Individual scores unweight'!$B$13:$CK$94,80, FALSE)</f>
        <v>54.761904761904766</v>
      </c>
      <c r="C56" s="120">
        <f>VLOOKUP($A$4:$A$85,'2017 Individual scores unweight'!$B$13:$CK$94,85, FALSE)</f>
        <v>61.53846153846154</v>
      </c>
      <c r="D56" s="120">
        <f t="shared" si="0"/>
        <v>58.150183150183153</v>
      </c>
      <c r="E56">
        <v>17.899999999999999</v>
      </c>
      <c r="F56">
        <v>78</v>
      </c>
      <c r="G56" s="147">
        <v>13.6</v>
      </c>
    </row>
    <row r="57" spans="1:7">
      <c r="A57" t="s">
        <v>215</v>
      </c>
      <c r="B57" s="120">
        <f>VLOOKUP($A$4:$A$85,'2017 Individual scores unweight'!$B$13:$CK$94,80, FALSE)</f>
        <v>41.880341880341881</v>
      </c>
      <c r="C57" s="120">
        <f>VLOOKUP($A$4:$A$85,'2017 Individual scores unweight'!$B$13:$CK$94,85, FALSE)</f>
        <v>50</v>
      </c>
      <c r="D57" s="120">
        <f t="shared" si="0"/>
        <v>45.940170940170944</v>
      </c>
      <c r="E57">
        <v>19</v>
      </c>
      <c r="F57">
        <v>48.5</v>
      </c>
      <c r="G57" s="147">
        <v>11.3</v>
      </c>
    </row>
    <row r="58" spans="1:7">
      <c r="A58" t="s">
        <v>216</v>
      </c>
      <c r="B58" s="120">
        <f>VLOOKUP($A$4:$A$85,'2017 Individual scores unweight'!$B$13:$CK$94,80, FALSE)</f>
        <v>36.36363636363636</v>
      </c>
      <c r="C58" s="120">
        <f>VLOOKUP($A$4:$A$85,'2017 Individual scores unweight'!$B$13:$CK$94,85, FALSE)</f>
        <v>26.666666666666668</v>
      </c>
      <c r="D58" s="120">
        <f t="shared" si="0"/>
        <v>31.515151515151516</v>
      </c>
      <c r="E58">
        <v>33.299999999999997</v>
      </c>
      <c r="F58">
        <v>39.799999999999997</v>
      </c>
      <c r="G58" s="147">
        <v>16.899999999999999</v>
      </c>
    </row>
    <row r="59" spans="1:7">
      <c r="A59" t="s">
        <v>182</v>
      </c>
      <c r="B59" s="120">
        <f>VLOOKUP($A$4:$A$85,'2017 Individual scores unweight'!$B$13:$CK$94,80, FALSE)</f>
        <v>53.333333333333329</v>
      </c>
      <c r="C59" s="120">
        <f>VLOOKUP($A$4:$A$85,'2017 Individual scores unweight'!$B$13:$CK$94,85, FALSE)</f>
        <v>86.666666666666671</v>
      </c>
      <c r="D59" s="120">
        <f t="shared" si="0"/>
        <v>70</v>
      </c>
      <c r="G59" s="147">
        <v>29.8</v>
      </c>
    </row>
    <row r="60" spans="1:7">
      <c r="A60" t="s">
        <v>183</v>
      </c>
      <c r="B60" s="120">
        <f>VLOOKUP($A$4:$A$85,'2017 Individual scores unweight'!$B$13:$CK$94,80, FALSE)</f>
        <v>50.617283950617278</v>
      </c>
      <c r="C60" s="120">
        <f>VLOOKUP($A$4:$A$85,'2017 Individual scores unweight'!$B$13:$CK$94,85, FALSE)</f>
        <v>66.666666666666657</v>
      </c>
      <c r="D60" s="120">
        <f t="shared" si="0"/>
        <v>58.641975308641968</v>
      </c>
      <c r="G60" s="147">
        <v>43.5</v>
      </c>
    </row>
    <row r="61" spans="1:7">
      <c r="A61" t="s">
        <v>184</v>
      </c>
      <c r="B61" s="120">
        <f>VLOOKUP($A$4:$A$85,'2017 Individual scores unweight'!$B$13:$CK$94,80, FALSE)</f>
        <v>21.296296296296294</v>
      </c>
      <c r="C61" s="120">
        <f>VLOOKUP($A$4:$A$85,'2017 Individual scores unweight'!$B$13:$CK$94,85, FALSE)</f>
        <v>53.846153846153847</v>
      </c>
      <c r="D61" s="120">
        <f t="shared" si="0"/>
        <v>37.571225071225072</v>
      </c>
      <c r="E61">
        <v>49.9</v>
      </c>
      <c r="F61" s="120">
        <v>33.200000000000003</v>
      </c>
      <c r="G61" s="147">
        <v>21.8</v>
      </c>
    </row>
    <row r="62" spans="1:7">
      <c r="A62" t="s">
        <v>185</v>
      </c>
      <c r="B62" s="120">
        <f>VLOOKUP($A$4:$A$85,'2017 Individual scores unweight'!$B$13:$CK$94,80, FALSE)</f>
        <v>37.037037037037031</v>
      </c>
      <c r="C62" s="120">
        <f>VLOOKUP($A$4:$A$85,'2017 Individual scores unweight'!$B$13:$CK$94,85, FALSE)</f>
        <v>73.333333333333329</v>
      </c>
      <c r="D62" s="120">
        <f t="shared" si="0"/>
        <v>55.185185185185176</v>
      </c>
      <c r="E62">
        <v>17.8</v>
      </c>
      <c r="F62">
        <v>54.5</v>
      </c>
      <c r="G62" s="147">
        <v>39</v>
      </c>
    </row>
    <row r="63" spans="1:7">
      <c r="A63" t="s">
        <v>186</v>
      </c>
      <c r="B63" s="120">
        <f>VLOOKUP($A$4:$A$85,'2017 Individual scores unweight'!$B$13:$CK$94,80, FALSE)</f>
        <v>49.494949494949488</v>
      </c>
      <c r="C63" s="120">
        <f>VLOOKUP($A$4:$A$85,'2017 Individual scores unweight'!$B$13:$CK$94,85, FALSE)</f>
        <v>83.333333333333343</v>
      </c>
      <c r="D63" s="120">
        <f t="shared" si="0"/>
        <v>66.414141414141412</v>
      </c>
      <c r="E63">
        <v>22.2</v>
      </c>
      <c r="F63">
        <v>51.9</v>
      </c>
      <c r="G63" s="147">
        <v>25</v>
      </c>
    </row>
    <row r="64" spans="1:7">
      <c r="A64" t="s">
        <v>187</v>
      </c>
      <c r="B64" s="120" t="str">
        <f>VLOOKUP($A$4:$A$85,'2017 Individual scores unweight'!$B$13:$CK$94,80, FALSE)</f>
        <v/>
      </c>
      <c r="C64" s="120">
        <f>VLOOKUP($A$4:$A$85,'2017 Individual scores unweight'!$B$13:$CK$94,85, FALSE)</f>
        <v>47.058823529411761</v>
      </c>
      <c r="D64" s="120">
        <f t="shared" si="0"/>
        <v>47.058823529411761</v>
      </c>
      <c r="G64" s="147">
        <v>43.2</v>
      </c>
    </row>
    <row r="65" spans="1:7">
      <c r="A65" t="s">
        <v>188</v>
      </c>
      <c r="B65" s="120">
        <f>VLOOKUP($A$4:$A$85,'2017 Individual scores unweight'!$B$13:$CK$94,80, FALSE)</f>
        <v>5.5555555555555554</v>
      </c>
      <c r="C65" s="120">
        <f>VLOOKUP($A$4:$A$85,'2017 Individual scores unweight'!$B$13:$CK$94,85, FALSE)</f>
        <v>41.666666666666671</v>
      </c>
      <c r="D65" s="120">
        <f t="shared" si="0"/>
        <v>23.611111111111114</v>
      </c>
      <c r="G65" s="147">
        <v>40.6</v>
      </c>
    </row>
    <row r="66" spans="1:7">
      <c r="A66" t="s">
        <v>189</v>
      </c>
      <c r="B66" s="120">
        <f>VLOOKUP($A$4:$A$85,'2017 Individual scores unweight'!$B$13:$CK$94,80, FALSE)</f>
        <v>79.259259259259252</v>
      </c>
      <c r="C66" s="120">
        <f>VLOOKUP($A$4:$A$85,'2017 Individual scores unweight'!$B$13:$CK$94,85, FALSE)</f>
        <v>100</v>
      </c>
      <c r="D66" s="120">
        <f t="shared" si="0"/>
        <v>89.629629629629619</v>
      </c>
      <c r="G66" s="147">
        <v>28.3</v>
      </c>
    </row>
    <row r="67" spans="1:7">
      <c r="A67" t="s">
        <v>190</v>
      </c>
      <c r="B67" s="120">
        <f>VLOOKUP($A$4:$A$85,'2017 Individual scores unweight'!$B$13:$CK$94,80, FALSE)</f>
        <v>68.627450980392155</v>
      </c>
      <c r="C67" s="120">
        <f>VLOOKUP($A$4:$A$85,'2017 Individual scores unweight'!$B$13:$CK$94,85, FALSE)</f>
        <v>64.705882352941174</v>
      </c>
      <c r="D67" s="120">
        <f t="shared" si="0"/>
        <v>66.666666666666657</v>
      </c>
      <c r="G67" s="147">
        <v>31.7</v>
      </c>
    </row>
    <row r="68" spans="1:7">
      <c r="A68" t="s">
        <v>191</v>
      </c>
      <c r="B68" s="120">
        <f>VLOOKUP($A$4:$A$85,'2017 Individual scores unweight'!$B$13:$CK$94,80, FALSE)</f>
        <v>57.777777777777779</v>
      </c>
      <c r="C68" s="120">
        <f>VLOOKUP($A$4:$A$85,'2017 Individual scores unweight'!$B$13:$CK$94,85, FALSE)</f>
        <v>42.857142857142854</v>
      </c>
      <c r="D68" s="120">
        <f t="shared" si="0"/>
        <v>50.317460317460316</v>
      </c>
      <c r="E68">
        <v>38.1</v>
      </c>
      <c r="F68">
        <v>56.1</v>
      </c>
      <c r="G68" s="147">
        <v>18.100000000000001</v>
      </c>
    </row>
    <row r="69" spans="1:7">
      <c r="A69" t="s">
        <v>192</v>
      </c>
      <c r="B69" s="120">
        <f>VLOOKUP($A$4:$A$85,'2017 Individual scores unweight'!$B$13:$CK$94,80, FALSE)</f>
        <v>42.962962962962955</v>
      </c>
      <c r="C69" s="120">
        <f>VLOOKUP($A$4:$A$85,'2017 Individual scores unweight'!$B$13:$CK$94,85, FALSE)</f>
        <v>100</v>
      </c>
      <c r="D69" s="120">
        <f t="shared" ref="D69:D72" si="1">AVERAGE(B69:C69)</f>
        <v>71.481481481481481</v>
      </c>
      <c r="E69">
        <v>17.3</v>
      </c>
      <c r="F69">
        <v>80</v>
      </c>
      <c r="G69" s="147">
        <v>23.8</v>
      </c>
    </row>
    <row r="70" spans="1:7">
      <c r="A70" t="s">
        <v>193</v>
      </c>
      <c r="B70" s="120">
        <f>VLOOKUP($A$4:$A$85,'2017 Individual scores unweight'!$B$13:$CK$94,80, FALSE)</f>
        <v>46.153846153846153</v>
      </c>
      <c r="C70" s="120">
        <f>VLOOKUP($A$4:$A$85,'2017 Individual scores unweight'!$B$13:$CK$94,85, FALSE)</f>
        <v>84.615384615384613</v>
      </c>
      <c r="D70" s="120">
        <f t="shared" si="1"/>
        <v>65.384615384615387</v>
      </c>
      <c r="G70" s="147">
        <v>18.8</v>
      </c>
    </row>
    <row r="71" spans="1:7">
      <c r="A71" t="s">
        <v>194</v>
      </c>
      <c r="B71" s="120">
        <f>VLOOKUP($A$4:$A$85,'2017 Individual scores unweight'!$B$13:$CK$94,80, FALSE)</f>
        <v>26.851851851851848</v>
      </c>
      <c r="C71" s="120">
        <f>VLOOKUP($A$4:$A$85,'2017 Individual scores unweight'!$B$13:$CK$94,85, FALSE)</f>
        <v>69.230769230769226</v>
      </c>
      <c r="D71" s="120">
        <f t="shared" si="1"/>
        <v>48.041310541310537</v>
      </c>
      <c r="G71" s="147">
        <v>4.8</v>
      </c>
    </row>
    <row r="72" spans="1:7">
      <c r="A72" t="s">
        <v>196</v>
      </c>
      <c r="B72" s="120">
        <f>VLOOKUP($A$4:$A$85,'2017 Individual scores unweight'!$B$13:$CK$94,80, FALSE)</f>
        <v>21.111111111111111</v>
      </c>
      <c r="C72" s="120">
        <f>VLOOKUP($A$4:$A$85,'2017 Individual scores unweight'!$B$13:$CK$94,85, FALSE)</f>
        <v>33.333333333333329</v>
      </c>
      <c r="D72" s="120">
        <f t="shared" si="1"/>
        <v>27.222222222222221</v>
      </c>
      <c r="G72" s="147">
        <v>4.4000000000000004</v>
      </c>
    </row>
    <row r="73" spans="1:7">
      <c r="A73" t="s">
        <v>197</v>
      </c>
      <c r="B73" s="120">
        <f>VLOOKUP($A$4:$A$85,'2017 Individual scores unweight'!$B$13:$CK$94,80, FALSE)</f>
        <v>51.282051282051277</v>
      </c>
      <c r="C73" s="120">
        <f>VLOOKUP($A$4:$A$85,'2017 Individual scores unweight'!$B$13:$CK$94,85, FALSE)</f>
        <v>46.666666666666664</v>
      </c>
      <c r="D73" s="120">
        <f>AVERAGE(B73:C73)</f>
        <v>48.974358974358971</v>
      </c>
      <c r="E73">
        <v>45.9</v>
      </c>
      <c r="F73">
        <v>37.1</v>
      </c>
      <c r="G73" s="147">
        <v>36.200000000000003</v>
      </c>
    </row>
    <row r="74" spans="1:7">
      <c r="A74" t="s">
        <v>230</v>
      </c>
      <c r="B74" s="120">
        <f>VLOOKUP($A$4:$A$85,'2017 Individual scores unweight'!$B$13:$CK$94,80, FALSE)</f>
        <v>63.888888888888886</v>
      </c>
      <c r="C74" s="120">
        <f>VLOOKUP($A$4:$A$85,'2017 Individual scores unweight'!$B$13:$CK$94,85, FALSE)</f>
        <v>75</v>
      </c>
      <c r="D74" s="120">
        <f t="shared" ref="D74:D85" si="2">AVERAGE(B74:C74)</f>
        <v>69.444444444444443</v>
      </c>
      <c r="G74" s="147">
        <v>51.3</v>
      </c>
    </row>
    <row r="75" spans="1:7">
      <c r="A75" t="s">
        <v>200</v>
      </c>
      <c r="B75" s="120">
        <f>VLOOKUP($A$4:$A$85,'2017 Individual scores unweight'!$B$13:$CK$94,80, FALSE)</f>
        <v>79.365079365079353</v>
      </c>
      <c r="C75" s="120">
        <f>VLOOKUP($A$4:$A$85,'2017 Individual scores unweight'!$B$13:$CK$94,85, FALSE)</f>
        <v>100</v>
      </c>
      <c r="D75" s="120">
        <f t="shared" si="2"/>
        <v>89.682539682539669</v>
      </c>
      <c r="E75">
        <v>65.5</v>
      </c>
      <c r="F75">
        <v>27</v>
      </c>
      <c r="G75" s="147">
        <v>19.899999999999999</v>
      </c>
    </row>
    <row r="76" spans="1:7">
      <c r="A76" t="s">
        <v>201</v>
      </c>
      <c r="B76" s="120">
        <f>VLOOKUP($A$4:$A$85,'2017 Individual scores unweight'!$B$13:$CK$94,80, FALSE)</f>
        <v>60</v>
      </c>
      <c r="C76" s="120">
        <f>VLOOKUP($A$4:$A$85,'2017 Individual scores unweight'!$B$13:$CK$94,85, FALSE)</f>
        <v>100</v>
      </c>
      <c r="D76" s="120">
        <f t="shared" si="2"/>
        <v>80</v>
      </c>
      <c r="E76">
        <v>28.9</v>
      </c>
      <c r="F76">
        <v>54.7</v>
      </c>
      <c r="G76" s="147">
        <v>28.4</v>
      </c>
    </row>
    <row r="77" spans="1:7">
      <c r="A77" t="s">
        <v>203</v>
      </c>
      <c r="B77" s="120">
        <f>VLOOKUP($A$4:$A$85,'2017 Individual scores unweight'!$B$13:$CK$94,80, FALSE)</f>
        <v>27.777777777777779</v>
      </c>
      <c r="C77" s="120">
        <f>VLOOKUP($A$4:$A$85,'2017 Individual scores unweight'!$B$13:$CK$94,85, FALSE)</f>
        <v>72.727272727272734</v>
      </c>
      <c r="D77" s="120">
        <f t="shared" si="2"/>
        <v>50.25252525252526</v>
      </c>
      <c r="E77">
        <v>36.799999999999997</v>
      </c>
      <c r="F77" s="120">
        <v>54</v>
      </c>
      <c r="G77" s="147">
        <v>14.9</v>
      </c>
    </row>
    <row r="78" spans="1:7">
      <c r="A78" t="s">
        <v>204</v>
      </c>
      <c r="B78" s="120">
        <f>VLOOKUP($A$4:$A$85,'2017 Individual scores unweight'!$B$13:$CK$94,80, FALSE)</f>
        <v>69.696969696969688</v>
      </c>
      <c r="C78" s="120">
        <f>VLOOKUP($A$4:$A$85,'2017 Individual scores unweight'!$B$13:$CK$94,85, FALSE)</f>
        <v>63.636363636363633</v>
      </c>
      <c r="D78" s="120">
        <f t="shared" si="2"/>
        <v>66.666666666666657</v>
      </c>
      <c r="E78">
        <v>31.8</v>
      </c>
      <c r="F78" s="120">
        <v>58.2</v>
      </c>
      <c r="G78" s="147">
        <v>19.7</v>
      </c>
    </row>
    <row r="79" spans="1:7">
      <c r="A79" t="s">
        <v>205</v>
      </c>
      <c r="B79" s="120">
        <f>VLOOKUP($A$4:$A$85,'2017 Individual scores unweight'!$B$13:$CK$94,80, FALSE)</f>
        <v>25.396825396825395</v>
      </c>
      <c r="C79" s="120">
        <f>VLOOKUP($A$4:$A$85,'2017 Individual scores unweight'!$B$13:$CK$94,85, FALSE)</f>
        <v>50</v>
      </c>
      <c r="D79" s="120">
        <f t="shared" si="2"/>
        <v>37.698412698412696</v>
      </c>
      <c r="E79">
        <v>88.4</v>
      </c>
      <c r="F79">
        <v>5.6</v>
      </c>
      <c r="G79" s="147">
        <v>33.200000000000003</v>
      </c>
    </row>
    <row r="80" spans="1:7">
      <c r="A80" t="s">
        <v>206</v>
      </c>
      <c r="B80" s="120">
        <f>VLOOKUP($A$4:$A$85,'2017 Individual scores unweight'!$B$13:$CK$94,80, FALSE)</f>
        <v>43.333333333333336</v>
      </c>
      <c r="C80" s="120">
        <f>VLOOKUP($A$4:$A$85,'2017 Individual scores unweight'!$B$13:$CK$94,85, FALSE)</f>
        <v>90.909090909090907</v>
      </c>
      <c r="D80" s="120">
        <f t="shared" si="2"/>
        <v>67.121212121212125</v>
      </c>
      <c r="E80">
        <v>27.6</v>
      </c>
      <c r="F80">
        <v>60.4</v>
      </c>
      <c r="G80" s="147">
        <v>28</v>
      </c>
    </row>
    <row r="81" spans="1:7">
      <c r="A81" t="s">
        <v>207</v>
      </c>
      <c r="B81" s="120">
        <f>VLOOKUP($A$4:$A$85,'2017 Individual scores unweight'!$B$13:$CK$94,80, FALSE)</f>
        <v>45.833333333333329</v>
      </c>
      <c r="C81" s="120">
        <f>VLOOKUP($A$4:$A$85,'2017 Individual scores unweight'!$B$13:$CK$94,85, FALSE)</f>
        <v>50</v>
      </c>
      <c r="D81" s="120">
        <f t="shared" si="2"/>
        <v>47.916666666666664</v>
      </c>
      <c r="G81" s="147">
        <v>43</v>
      </c>
    </row>
    <row r="82" spans="1:7">
      <c r="A82" t="s">
        <v>208</v>
      </c>
      <c r="B82" s="120">
        <f>VLOOKUP($A$4:$A$85,'2017 Individual scores unweight'!$B$13:$CK$94,80, FALSE)</f>
        <v>65.925925925925924</v>
      </c>
      <c r="C82" s="120">
        <f>VLOOKUP($A$4:$A$85,'2017 Individual scores unweight'!$B$13:$CK$94,85, FALSE)</f>
        <v>80</v>
      </c>
      <c r="D82" s="120">
        <f t="shared" si="2"/>
        <v>72.962962962962962</v>
      </c>
      <c r="G82" s="147">
        <v>45</v>
      </c>
    </row>
    <row r="83" spans="1:7">
      <c r="A83" t="s">
        <v>209</v>
      </c>
      <c r="B83" s="120">
        <f>VLOOKUP($A$4:$A$85,'2017 Individual scores unweight'!$B$13:$CK$94,80, FALSE)</f>
        <v>57.037037037037038</v>
      </c>
      <c r="C83" s="120">
        <f>VLOOKUP($A$4:$A$85,'2017 Individual scores unweight'!$B$13:$CK$94,85, FALSE)</f>
        <v>93.333333333333329</v>
      </c>
      <c r="D83" s="120">
        <f t="shared" si="2"/>
        <v>75.18518518518519</v>
      </c>
      <c r="E83">
        <v>49.7</v>
      </c>
      <c r="F83" s="120">
        <v>36</v>
      </c>
      <c r="G83" s="147">
        <v>48.4</v>
      </c>
    </row>
    <row r="84" spans="1:7">
      <c r="A84" t="s">
        <v>210</v>
      </c>
      <c r="B84" s="120">
        <f>VLOOKUP($A$4:$A$85,'2017 Individual scores unweight'!$B$13:$CK$94,80, FALSE)</f>
        <v>46.464646464646464</v>
      </c>
      <c r="C84" s="120">
        <f>VLOOKUP($A$4:$A$85,'2017 Individual scores unweight'!$B$13:$CK$94,85, FALSE)</f>
        <v>84.615384615384613</v>
      </c>
      <c r="D84" s="120">
        <f t="shared" si="2"/>
        <v>65.540015540015531</v>
      </c>
      <c r="E84">
        <v>20.399999999999999</v>
      </c>
      <c r="F84" s="120">
        <v>74.7</v>
      </c>
      <c r="G84" s="147">
        <v>33.299999999999997</v>
      </c>
    </row>
    <row r="85" spans="1:7">
      <c r="A85" t="s">
        <v>211</v>
      </c>
      <c r="B85" s="120">
        <f>VLOOKUP($A$4:$A$85,'2017 Individual scores unweight'!$B$13:$CK$94,80, FALSE)</f>
        <v>45.833333333333329</v>
      </c>
      <c r="C85" s="120">
        <f>VLOOKUP($A$4:$A$85,'2017 Individual scores unweight'!$B$13:$CK$94,85, FALSE)</f>
        <v>100</v>
      </c>
      <c r="D85" s="120">
        <f t="shared" si="2"/>
        <v>72.916666666666657</v>
      </c>
      <c r="G85" s="147">
        <v>48.1</v>
      </c>
    </row>
  </sheetData>
  <mergeCells count="1">
    <mergeCell ref="E1:F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9188-5D8D-4388-A4C6-0DC639B93D50}">
  <dimension ref="A1:H73"/>
  <sheetViews>
    <sheetView workbookViewId="0"/>
  </sheetViews>
  <sheetFormatPr defaultRowHeight="14.5"/>
  <cols>
    <col min="2" max="2" width="18" bestFit="1" customWidth="1"/>
  </cols>
  <sheetData>
    <row r="1" spans="1:8">
      <c r="B1" s="240" t="s">
        <v>418</v>
      </c>
      <c r="C1" s="240"/>
      <c r="D1" s="240"/>
      <c r="F1" s="240" t="s">
        <v>419</v>
      </c>
      <c r="G1" s="240"/>
    </row>
    <row r="2" spans="1:8">
      <c r="A2" t="s">
        <v>222</v>
      </c>
      <c r="B2" s="124" t="s">
        <v>223</v>
      </c>
      <c r="C2" s="124">
        <v>2014</v>
      </c>
      <c r="D2">
        <v>2017</v>
      </c>
      <c r="E2" s="148" t="s">
        <v>420</v>
      </c>
      <c r="F2">
        <v>2014</v>
      </c>
      <c r="G2">
        <v>2017</v>
      </c>
      <c r="H2" t="s">
        <v>421</v>
      </c>
    </row>
    <row r="3" spans="1:8">
      <c r="A3" t="s">
        <v>276</v>
      </c>
      <c r="B3" t="s">
        <v>111</v>
      </c>
      <c r="C3" s="120">
        <f>AVERAGEIFS('2014 2017 Global results'!$J$3:$J$144,'2014 2017 Global results'!$B$3:$B$144,'% change in LAPM'!B3,'2014 2017 Global results'!$C$3:$C$144,2014)</f>
        <v>32.493949336126207</v>
      </c>
      <c r="D3" s="120">
        <f>VLOOKUP($B$3:$B$73,'2017 Global results'!C5:I86,7,FALSE)</f>
        <v>62.96676533861406</v>
      </c>
      <c r="E3" s="120">
        <f>((D3-C3)/C3)*100</f>
        <v>93.779970194662383</v>
      </c>
      <c r="F3" s="149">
        <v>3.4</v>
      </c>
      <c r="G3" s="149">
        <v>3.4</v>
      </c>
    </row>
    <row r="4" spans="1:8">
      <c r="A4" t="s">
        <v>276</v>
      </c>
      <c r="B4" t="s">
        <v>116</v>
      </c>
      <c r="C4" s="120">
        <f>AVERAGEIFS('2014 2017 Global results'!$J$3:$J$144,'2014 2017 Global results'!$B$3:$B$144,'% change in LAPM'!B4,'2014 2017 Global results'!$C$3:$C$144,2014)</f>
        <v>39.752996436669896</v>
      </c>
      <c r="D4" s="120">
        <f>VLOOKUP($B$3:$B$73,'2017 Global results'!C6:I87,7,FALSE)</f>
        <v>74.871453766691872</v>
      </c>
      <c r="E4" s="120">
        <f t="shared" ref="E4:E67" si="0">((D4-C4)/C4)*100</f>
        <v>88.341660951191031</v>
      </c>
      <c r="F4" s="149">
        <v>9.6</v>
      </c>
      <c r="G4" s="149">
        <v>9.6</v>
      </c>
    </row>
    <row r="5" spans="1:8">
      <c r="A5" t="s">
        <v>276</v>
      </c>
      <c r="B5" t="s">
        <v>118</v>
      </c>
      <c r="C5" s="120">
        <f>AVERAGEIFS('2014 2017 Global results'!$J$3:$J$144,'2014 2017 Global results'!$B$3:$B$144,'% change in LAPM'!B5,'2014 2017 Global results'!$C$3:$C$144,2014)</f>
        <v>52.216168487597052</v>
      </c>
      <c r="D5" s="120">
        <f>VLOOKUP($B$3:$B$73,'2017 Global results'!C7:I88,7,FALSE)</f>
        <v>62.950015288766565</v>
      </c>
      <c r="E5" s="120">
        <f t="shared" si="0"/>
        <v>20.556557694805072</v>
      </c>
    </row>
    <row r="6" spans="1:8">
      <c r="A6" t="s">
        <v>276</v>
      </c>
      <c r="B6" t="s">
        <v>123</v>
      </c>
      <c r="C6" s="120">
        <f>AVERAGEIFS('2014 2017 Global results'!$J$3:$J$144,'2014 2017 Global results'!$B$3:$B$144,'% change in LAPM'!B6,'2014 2017 Global results'!$C$3:$C$144,2014)</f>
        <v>58.761422508818342</v>
      </c>
      <c r="D6" s="120">
        <f>VLOOKUP($B$3:$B$73,'2017 Global results'!C8:I89,7,FALSE)</f>
        <v>45.906315906315918</v>
      </c>
      <c r="E6" s="120">
        <f t="shared" si="0"/>
        <v>-21.87677910719955</v>
      </c>
      <c r="G6">
        <v>20.399999999999999</v>
      </c>
    </row>
    <row r="7" spans="1:8">
      <c r="A7" t="s">
        <v>275</v>
      </c>
      <c r="B7" t="s">
        <v>125</v>
      </c>
      <c r="C7" s="120">
        <f>AVERAGEIFS('2014 2017 Global results'!$J$3:$J$144,'2014 2017 Global results'!$B$3:$B$144,'% change in LAPM'!B7,'2014 2017 Global results'!$C$3:$C$144,2014)</f>
        <v>56.623125677547449</v>
      </c>
      <c r="D7" s="120">
        <f>VLOOKUP($B$3:$B$73,'2017 Global results'!C9:I90,7,FALSE)</f>
        <v>71.846706203849038</v>
      </c>
      <c r="E7" s="120">
        <f t="shared" si="0"/>
        <v>26.885800358312146</v>
      </c>
      <c r="G7">
        <v>7.5</v>
      </c>
    </row>
    <row r="8" spans="1:8">
      <c r="A8" t="s">
        <v>276</v>
      </c>
      <c r="B8" t="s">
        <v>126</v>
      </c>
      <c r="C8" s="120">
        <f>AVERAGEIFS('2014 2017 Global results'!$J$3:$J$144,'2014 2017 Global results'!$B$3:$B$144,'% change in LAPM'!B8,'2014 2017 Global results'!$C$3:$C$144,2014)</f>
        <v>52.506095030604833</v>
      </c>
      <c r="D8" s="120">
        <f>VLOOKUP($B$3:$B$73,'2017 Global results'!C10:I91,7,FALSE)</f>
        <v>64.977339767815963</v>
      </c>
      <c r="E8" s="120">
        <f t="shared" si="0"/>
        <v>23.751994373113963</v>
      </c>
    </row>
    <row r="9" spans="1:8">
      <c r="A9" t="s">
        <v>275</v>
      </c>
      <c r="B9" t="s">
        <v>128</v>
      </c>
      <c r="C9" s="120">
        <f>AVERAGEIFS('2014 2017 Global results'!$J$3:$J$144,'2014 2017 Global results'!$B$3:$B$144,'% change in LAPM'!B9,'2014 2017 Global results'!$C$3:$C$144,2014)</f>
        <v>50.550189555565893</v>
      </c>
      <c r="D9" s="120">
        <f>VLOOKUP($B$3:$B$73,'2017 Global results'!C11:I92,7,FALSE)</f>
        <v>67.201029129600556</v>
      </c>
      <c r="E9" s="120">
        <f t="shared" si="0"/>
        <v>32.939222820780309</v>
      </c>
      <c r="F9">
        <v>1.8</v>
      </c>
      <c r="G9">
        <v>3.8</v>
      </c>
      <c r="H9">
        <f>((G9-F9)/F9)*100</f>
        <v>111.1111111111111</v>
      </c>
    </row>
    <row r="10" spans="1:8">
      <c r="A10" t="s">
        <v>275</v>
      </c>
      <c r="B10" t="s">
        <v>130</v>
      </c>
      <c r="C10" s="120">
        <f>AVERAGEIFS('2014 2017 Global results'!$J$3:$J$144,'2014 2017 Global results'!$B$3:$B$144,'% change in LAPM'!B10,'2014 2017 Global results'!$C$3:$C$144,2014)</f>
        <v>51.441470346232244</v>
      </c>
      <c r="D10" s="120">
        <f>VLOOKUP($B$3:$B$73,'2017 Global results'!C12:I93,7,FALSE)</f>
        <v>46.988284202569929</v>
      </c>
      <c r="E10" s="120">
        <f t="shared" si="0"/>
        <v>-8.6568018248500209</v>
      </c>
    </row>
    <row r="11" spans="1:8">
      <c r="A11" t="s">
        <v>275</v>
      </c>
      <c r="B11" t="s">
        <v>132</v>
      </c>
      <c r="C11" s="120">
        <f>AVERAGEIFS('2014 2017 Global results'!$J$3:$J$144,'2014 2017 Global results'!$B$3:$B$144,'% change in LAPM'!B11,'2014 2017 Global results'!$C$3:$C$144,2014)</f>
        <v>50.439007024721313</v>
      </c>
      <c r="D11" s="120">
        <f>VLOOKUP($B$3:$B$73,'2017 Global results'!C13:I94,7,FALSE)</f>
        <v>61.611763897478198</v>
      </c>
      <c r="E11" s="120">
        <f t="shared" si="0"/>
        <v>22.151024637104495</v>
      </c>
    </row>
    <row r="12" spans="1:8">
      <c r="A12" t="s">
        <v>275</v>
      </c>
      <c r="B12" t="s">
        <v>133</v>
      </c>
      <c r="C12" s="120">
        <f>AVERAGEIFS('2014 2017 Global results'!$J$3:$J$144,'2014 2017 Global results'!$B$3:$B$144,'% change in LAPM'!B12,'2014 2017 Global results'!$C$3:$C$144,2014)</f>
        <v>52.329881582262544</v>
      </c>
      <c r="D12" s="120">
        <f>VLOOKUP($B$3:$B$73,'2017 Global results'!C14:I95,7,FALSE)</f>
        <v>65.984919930158028</v>
      </c>
      <c r="E12" s="120">
        <f t="shared" si="0"/>
        <v>26.094151056752864</v>
      </c>
      <c r="G12">
        <v>3.1</v>
      </c>
    </row>
    <row r="13" spans="1:8">
      <c r="A13" t="s">
        <v>276</v>
      </c>
      <c r="B13" t="s">
        <v>134</v>
      </c>
      <c r="C13" s="120">
        <f>AVERAGEIFS('2014 2017 Global results'!$J$3:$J$144,'2014 2017 Global results'!$B$3:$B$144,'% change in LAPM'!B13,'2014 2017 Global results'!$C$3:$C$144,2014)</f>
        <v>48.303347446204597</v>
      </c>
      <c r="D13" s="120">
        <f>VLOOKUP($B$3:$B$73,'2017 Global results'!C15:I101,7,FALSE)</f>
        <v>59.014858157715288</v>
      </c>
      <c r="E13" s="120">
        <f t="shared" si="0"/>
        <v>22.175503930530059</v>
      </c>
    </row>
    <row r="14" spans="1:8">
      <c r="A14" t="s">
        <v>275</v>
      </c>
      <c r="B14" t="s">
        <v>135</v>
      </c>
      <c r="C14" s="120">
        <f>AVERAGEIFS('2014 2017 Global results'!$J$3:$J$144,'2014 2017 Global results'!$B$3:$B$144,'% change in LAPM'!B14,'2014 2017 Global results'!$C$3:$C$144,2014)</f>
        <v>49.409874252731406</v>
      </c>
      <c r="D14" s="120">
        <f>VLOOKUP($B$3:$B$73,'2017 Global results'!C16:I96,7,FALSE)</f>
        <v>60.012522045855377</v>
      </c>
      <c r="E14" s="120">
        <f t="shared" si="0"/>
        <v>21.458560568058623</v>
      </c>
    </row>
    <row r="15" spans="1:8">
      <c r="A15" t="s">
        <v>276</v>
      </c>
      <c r="B15" t="s">
        <v>136</v>
      </c>
      <c r="C15" s="120">
        <f>AVERAGEIFS('2014 2017 Global results'!$J$3:$J$144,'2014 2017 Global results'!$B$3:$B$144,'% change in LAPM'!B15,'2014 2017 Global results'!$C$3:$C$144,2014)</f>
        <v>48.091361397483851</v>
      </c>
      <c r="D15" s="120">
        <f>VLOOKUP($B$3:$B$73,'2017 Global results'!C17:I97,7,FALSE)</f>
        <v>61.591726791726799</v>
      </c>
      <c r="E15" s="120">
        <f t="shared" si="0"/>
        <v>28.072329420371307</v>
      </c>
    </row>
    <row r="16" spans="1:8">
      <c r="A16" t="s">
        <v>276</v>
      </c>
      <c r="B16" t="s">
        <v>137</v>
      </c>
      <c r="C16" s="120">
        <f>AVERAGEIFS('2014 2017 Global results'!$J$3:$J$144,'2014 2017 Global results'!$B$3:$B$144,'% change in LAPM'!B16,'2014 2017 Global results'!$C$3:$C$144,2014)</f>
        <v>52.39347625163952</v>
      </c>
      <c r="D16" s="120">
        <f>VLOOKUP($B$3:$B$73,'2017 Global results'!C18:I98,7,FALSE)</f>
        <v>67.728789728789749</v>
      </c>
      <c r="E16" s="120">
        <f t="shared" si="0"/>
        <v>29.269509439489333</v>
      </c>
    </row>
    <row r="17" spans="1:8">
      <c r="A17" t="s">
        <v>275</v>
      </c>
      <c r="B17" t="s">
        <v>138</v>
      </c>
      <c r="C17" s="120">
        <f>AVERAGEIFS('2014 2017 Global results'!$J$3:$J$144,'2014 2017 Global results'!$B$3:$B$144,'% change in LAPM'!B17,'2014 2017 Global results'!$C$3:$C$144,2014)</f>
        <v>40.939273689273683</v>
      </c>
      <c r="D17" s="120">
        <f>VLOOKUP($B$3:$B$73,'2017 Global results'!C19:I99,7,FALSE)</f>
        <v>38.625268910983188</v>
      </c>
      <c r="E17" s="120">
        <f t="shared" si="0"/>
        <v>-5.6522858608915127</v>
      </c>
    </row>
    <row r="18" spans="1:8">
      <c r="A18" t="s">
        <v>275</v>
      </c>
      <c r="B18" t="s">
        <v>139</v>
      </c>
      <c r="C18" s="120">
        <f>AVERAGEIFS('2014 2017 Global results'!$J$3:$J$144,'2014 2017 Global results'!$B$3:$B$144,'% change in LAPM'!B18,'2014 2017 Global results'!$C$3:$C$144,2014)</f>
        <v>60.193254968765174</v>
      </c>
      <c r="D18" s="120">
        <f>VLOOKUP($B$3:$B$73,'2017 Global results'!C20:I100,7,FALSE)</f>
        <v>71.144109858395566</v>
      </c>
      <c r="E18" s="120">
        <f t="shared" si="0"/>
        <v>18.192827245034167</v>
      </c>
      <c r="F18">
        <v>8.1999999999999993</v>
      </c>
      <c r="G18">
        <v>9.8000000000000007</v>
      </c>
      <c r="H18">
        <f>((G18-F18)/F18)*100</f>
        <v>19.51219512195124</v>
      </c>
    </row>
    <row r="19" spans="1:8">
      <c r="A19" t="s">
        <v>275</v>
      </c>
      <c r="B19" t="s">
        <v>140</v>
      </c>
      <c r="C19" s="120">
        <f>AVERAGEIFS('2014 2017 Global results'!$J$3:$J$144,'2014 2017 Global results'!$B$3:$B$144,'% change in LAPM'!B19,'2014 2017 Global results'!$C$3:$C$144,2014)</f>
        <v>49.122202753155129</v>
      </c>
      <c r="D19" s="120">
        <f>VLOOKUP($B$3:$B$73,'2017 Global results'!C21:I101,7,FALSE)</f>
        <v>70.044624687481829</v>
      </c>
      <c r="E19" s="120">
        <f t="shared" si="0"/>
        <v>42.592597159097977</v>
      </c>
    </row>
    <row r="20" spans="1:8">
      <c r="A20" t="s">
        <v>276</v>
      </c>
      <c r="B20" t="s">
        <v>141</v>
      </c>
      <c r="C20" s="120">
        <f>AVERAGEIFS('2014 2017 Global results'!$J$3:$J$144,'2014 2017 Global results'!$B$3:$B$144,'% change in LAPM'!B20,'2014 2017 Global results'!$C$3:$C$144,2014)</f>
        <v>47.580705009276443</v>
      </c>
      <c r="D20" s="120">
        <f>VLOOKUP($B$3:$B$73,'2017 Global results'!C22:I103,7,FALSE)</f>
        <v>39.886262282690858</v>
      </c>
      <c r="E20" s="120">
        <f t="shared" si="0"/>
        <v>-16.171350813497735</v>
      </c>
      <c r="G20">
        <v>12.3</v>
      </c>
    </row>
    <row r="21" spans="1:8">
      <c r="A21" t="s">
        <v>275</v>
      </c>
      <c r="B21" t="s">
        <v>142</v>
      </c>
      <c r="C21" s="120">
        <f>AVERAGEIFS('2014 2017 Global results'!$J$3:$J$144,'2014 2017 Global results'!$B$3:$B$144,'% change in LAPM'!B21,'2014 2017 Global results'!$C$3:$C$144,2014)</f>
        <v>74.110675039246459</v>
      </c>
      <c r="D21" s="120">
        <f>VLOOKUP($B$3:$B$73,'2017 Global results'!C23:I104,7,FALSE)</f>
        <v>84.613027184455774</v>
      </c>
      <c r="E21" s="120">
        <f t="shared" si="0"/>
        <v>14.171173234689377</v>
      </c>
      <c r="F21">
        <v>7.9</v>
      </c>
      <c r="G21">
        <v>10.1</v>
      </c>
      <c r="H21">
        <f t="shared" ref="H21" si="1">((G21-F21)/F21)*100</f>
        <v>27.848101265822773</v>
      </c>
    </row>
    <row r="22" spans="1:8">
      <c r="A22" t="s">
        <v>276</v>
      </c>
      <c r="B22" t="s">
        <v>143</v>
      </c>
      <c r="C22" s="120">
        <f>AVERAGEIFS('2014 2017 Global results'!$J$3:$J$144,'2014 2017 Global results'!$B$3:$B$144,'% change in LAPM'!B22,'2014 2017 Global results'!$C$3:$C$144,2014)</f>
        <v>31.645605717034279</v>
      </c>
      <c r="D22" s="120">
        <f>VLOOKUP($B$3:$B$73,'2017 Global results'!C24:I105,7,FALSE)</f>
        <v>48.080447330447328</v>
      </c>
      <c r="E22" s="120">
        <f t="shared" si="0"/>
        <v>51.934040259392034</v>
      </c>
    </row>
    <row r="23" spans="1:8">
      <c r="A23" t="s">
        <v>275</v>
      </c>
      <c r="B23" t="s">
        <v>145</v>
      </c>
      <c r="C23" s="120">
        <f>AVERAGEIFS('2014 2017 Global results'!$J$3:$J$144,'2014 2017 Global results'!$B$3:$B$144,'% change in LAPM'!B23,'2014 2017 Global results'!$C$3:$C$144,2014)</f>
        <v>58.652052885386212</v>
      </c>
      <c r="D23" s="120">
        <f>VLOOKUP($B$3:$B$73,'2017 Global results'!C25:I106,7,FALSE)</f>
        <v>73.615268329554041</v>
      </c>
      <c r="E23" s="120">
        <f t="shared" si="0"/>
        <v>25.511835831915231</v>
      </c>
    </row>
    <row r="24" spans="1:8">
      <c r="A24" t="s">
        <v>276</v>
      </c>
      <c r="B24" t="s">
        <v>146</v>
      </c>
      <c r="C24" s="120">
        <f>AVERAGEIFS('2014 2017 Global results'!$J$3:$J$144,'2014 2017 Global results'!$B$3:$B$144,'% change in LAPM'!B24,'2014 2017 Global results'!$C$3:$C$144,2014)</f>
        <v>61.678252888456974</v>
      </c>
      <c r="D24" s="120">
        <f>VLOOKUP($B$3:$B$73,'2017 Global results'!C26:I107,7,FALSE)</f>
        <v>56.697370530703864</v>
      </c>
      <c r="E24" s="120">
        <f t="shared" si="0"/>
        <v>-8.0755892466034442</v>
      </c>
      <c r="G24">
        <v>4</v>
      </c>
    </row>
    <row r="25" spans="1:8">
      <c r="A25" t="s">
        <v>276</v>
      </c>
      <c r="B25" t="s">
        <v>147</v>
      </c>
      <c r="C25" s="120">
        <f>AVERAGEIFS('2014 2017 Global results'!$J$3:$J$144,'2014 2017 Global results'!$B$3:$B$144,'% change in LAPM'!B25,'2014 2017 Global results'!$C$3:$C$144,2014)</f>
        <v>60.77208875780304</v>
      </c>
      <c r="D25" s="120">
        <f>VLOOKUP($B$3:$B$73,'2017 Global results'!C27:I108,7,FALSE)</f>
        <v>61.033950617283949</v>
      </c>
      <c r="E25" s="120">
        <f t="shared" si="0"/>
        <v>0.43089165574761751</v>
      </c>
    </row>
    <row r="26" spans="1:8">
      <c r="A26" t="s">
        <v>276</v>
      </c>
      <c r="B26" t="s">
        <v>148</v>
      </c>
      <c r="C26" s="120">
        <f>AVERAGEIFS('2014 2017 Global results'!$J$3:$J$144,'2014 2017 Global results'!$B$3:$B$144,'% change in LAPM'!B26,'2014 2017 Global results'!$C$3:$C$144,2014)</f>
        <v>53.877276162990448</v>
      </c>
      <c r="D26" s="120">
        <f>VLOOKUP($B$3:$B$73,'2017 Global results'!C28:I109,7,FALSE)</f>
        <v>64.386087061087068</v>
      </c>
      <c r="E26" s="120">
        <f t="shared" si="0"/>
        <v>19.505089430106278</v>
      </c>
      <c r="F26" s="149">
        <v>37.799999999999997</v>
      </c>
      <c r="G26" s="149">
        <v>37.799999999999997</v>
      </c>
    </row>
    <row r="27" spans="1:8">
      <c r="A27" t="s">
        <v>276</v>
      </c>
      <c r="B27" t="s">
        <v>150</v>
      </c>
      <c r="C27" s="120">
        <f>AVERAGEIFS('2014 2017 Global results'!$J$3:$J$144,'2014 2017 Global results'!$B$3:$B$144,'% change in LAPM'!B27,'2014 2017 Global results'!$C$3:$C$144,2014)</f>
        <v>42.514537666918621</v>
      </c>
      <c r="D27" s="120">
        <f>VLOOKUP($B$3:$B$73,'2017 Global results'!C29:I110,7,FALSE)</f>
        <v>59.749822487917726</v>
      </c>
      <c r="E27" s="120">
        <f t="shared" si="0"/>
        <v>40.539744207097925</v>
      </c>
      <c r="G27">
        <v>12.1</v>
      </c>
    </row>
    <row r="28" spans="1:8">
      <c r="A28" t="s">
        <v>276</v>
      </c>
      <c r="B28" t="s">
        <v>151</v>
      </c>
      <c r="C28" s="120">
        <f>AVERAGEIFS('2014 2017 Global results'!$J$3:$J$144,'2014 2017 Global results'!$B$3:$B$144,'% change in LAPM'!B28,'2014 2017 Global results'!$C$3:$C$144,2014)</f>
        <v>63.318277577801382</v>
      </c>
      <c r="D28" s="120">
        <f>VLOOKUP($B$3:$B$73,'2017 Global results'!C30:I111,7,FALSE)</f>
        <v>68.415789037001176</v>
      </c>
      <c r="E28" s="120">
        <f t="shared" si="0"/>
        <v>8.0506161162332681</v>
      </c>
    </row>
    <row r="29" spans="1:8">
      <c r="A29" t="s">
        <v>276</v>
      </c>
      <c r="B29" t="s">
        <v>152</v>
      </c>
      <c r="C29" s="120">
        <f>AVERAGEIFS('2014 2017 Global results'!$J$3:$J$144,'2014 2017 Global results'!$B$3:$B$144,'% change in LAPM'!B29,'2014 2017 Global results'!$C$3:$C$144,2014)</f>
        <v>63.288241388241389</v>
      </c>
      <c r="D29" s="120">
        <f>VLOOKUP($B$3:$B$73,'2017 Global results'!C31:I111,7,FALSE)</f>
        <v>74.723661743899825</v>
      </c>
      <c r="E29" s="120">
        <f t="shared" si="0"/>
        <v>18.068791460814829</v>
      </c>
      <c r="G29">
        <v>22.6</v>
      </c>
    </row>
    <row r="30" spans="1:8">
      <c r="A30" t="s">
        <v>276</v>
      </c>
      <c r="B30" t="s">
        <v>153</v>
      </c>
      <c r="C30" s="120">
        <f>AVERAGEIFS('2014 2017 Global results'!$J$3:$J$144,'2014 2017 Global results'!$B$3:$B$144,'% change in LAPM'!B30,'2014 2017 Global results'!$C$3:$C$144,2014)</f>
        <v>46.556989747465934</v>
      </c>
      <c r="D30" s="120">
        <f>VLOOKUP($B$3:$B$73,'2017 Global results'!C32:I112,7,FALSE)</f>
        <v>60.580409097075766</v>
      </c>
      <c r="E30" s="120">
        <f t="shared" si="0"/>
        <v>30.120975229875373</v>
      </c>
    </row>
    <row r="31" spans="1:8">
      <c r="A31" t="s">
        <v>275</v>
      </c>
      <c r="B31" t="s">
        <v>154</v>
      </c>
      <c r="C31" s="120">
        <f>AVERAGEIFS('2014 2017 Global results'!$J$3:$J$144,'2014 2017 Global results'!$B$3:$B$144,'% change in LAPM'!B31,'2014 2017 Global results'!$C$3:$C$144,2014)</f>
        <v>59.775888133030989</v>
      </c>
      <c r="D31" s="120">
        <f>VLOOKUP($B$3:$B$73,'2017 Global results'!C33:I113,7,FALSE)</f>
        <v>78.780959780959776</v>
      </c>
      <c r="E31" s="120">
        <f t="shared" si="0"/>
        <v>31.793875827713475</v>
      </c>
      <c r="F31">
        <v>17.3</v>
      </c>
      <c r="G31">
        <v>25</v>
      </c>
      <c r="H31">
        <f>((G31-F31)/F31)*100</f>
        <v>44.508670520231206</v>
      </c>
    </row>
    <row r="32" spans="1:8">
      <c r="A32" t="s">
        <v>276</v>
      </c>
      <c r="B32" t="s">
        <v>155</v>
      </c>
      <c r="C32" s="120">
        <f>AVERAGEIFS('2014 2017 Global results'!$J$3:$J$144,'2014 2017 Global results'!$B$3:$B$144,'% change in LAPM'!B32,'2014 2017 Global results'!$C$3:$C$144,2014)</f>
        <v>57.511383552199874</v>
      </c>
      <c r="D32" s="120">
        <f>VLOOKUP($B$3:$B$73,'2017 Global results'!C34:I114,7,FALSE)</f>
        <v>53.581968498900537</v>
      </c>
      <c r="E32" s="120">
        <f>((D32-C32)/C32)*100</f>
        <v>-6.832412664412475</v>
      </c>
      <c r="F32">
        <v>23.7</v>
      </c>
      <c r="G32">
        <v>21.3</v>
      </c>
      <c r="H32">
        <f t="shared" ref="H32:H42" si="2">((G32-F32)/F32)*100</f>
        <v>-10.126582278481006</v>
      </c>
    </row>
    <row r="33" spans="1:8">
      <c r="A33" t="s">
        <v>275</v>
      </c>
      <c r="B33" t="s">
        <v>157</v>
      </c>
      <c r="C33" s="120">
        <f>AVERAGEIFS('2014 2017 Global results'!$J$3:$J$144,'2014 2017 Global results'!$B$3:$B$144,'% change in LAPM'!B33,'2014 2017 Global results'!$C$3:$C$144,2014)</f>
        <v>40.997148354291205</v>
      </c>
      <c r="D33" s="120">
        <f>VLOOKUP($B$3:$B$73,'2017 Global results'!C35:I115,7,FALSE)</f>
        <v>74.393143364571912</v>
      </c>
      <c r="E33" s="120">
        <f t="shared" si="0"/>
        <v>81.45931205184695</v>
      </c>
      <c r="F33">
        <v>4.5</v>
      </c>
      <c r="G33">
        <v>10</v>
      </c>
      <c r="H33">
        <f t="shared" si="2"/>
        <v>122.22222222222223</v>
      </c>
    </row>
    <row r="34" spans="1:8">
      <c r="A34" t="s">
        <v>275</v>
      </c>
      <c r="B34" t="s">
        <v>158</v>
      </c>
      <c r="C34" s="120">
        <f>AVERAGEIFS('2014 2017 Global results'!$J$3:$J$144,'2014 2017 Global results'!$B$3:$B$144,'% change in LAPM'!B34,'2014 2017 Global results'!$C$3:$C$144,2014)</f>
        <v>56.587828397352212</v>
      </c>
      <c r="D34" s="120">
        <f>VLOOKUP($B$3:$B$73,'2017 Global results'!C36:I116,7,FALSE)</f>
        <v>58.270135214579653</v>
      </c>
      <c r="E34" s="120">
        <f t="shared" si="0"/>
        <v>2.9729128416353192</v>
      </c>
      <c r="F34">
        <v>2.4</v>
      </c>
      <c r="G34">
        <v>4.7</v>
      </c>
      <c r="H34">
        <f t="shared" si="2"/>
        <v>95.833333333333343</v>
      </c>
    </row>
    <row r="35" spans="1:8">
      <c r="A35" t="s">
        <v>275</v>
      </c>
      <c r="B35" t="s">
        <v>159</v>
      </c>
      <c r="C35" s="120">
        <f>AVERAGEIFS('2014 2017 Global results'!$J$3:$J$144,'2014 2017 Global results'!$B$3:$B$144,'% change in LAPM'!B35,'2014 2017 Global results'!$C$3:$C$144,2014)</f>
        <v>53.67882822644728</v>
      </c>
      <c r="D35" s="120">
        <f>VLOOKUP($B$3:$B$73,'2017 Global results'!C37:I117,7,FALSE)</f>
        <v>68.321513231037045</v>
      </c>
      <c r="E35" s="120">
        <f t="shared" si="0"/>
        <v>27.278324599074221</v>
      </c>
      <c r="F35">
        <v>4.7</v>
      </c>
      <c r="G35">
        <v>8.1999999999999993</v>
      </c>
      <c r="H35">
        <f t="shared" si="2"/>
        <v>74.468085106382958</v>
      </c>
    </row>
    <row r="36" spans="1:8">
      <c r="A36" t="s">
        <v>275</v>
      </c>
      <c r="B36" t="s">
        <v>160</v>
      </c>
      <c r="C36" s="120">
        <f>AVERAGEIFS('2014 2017 Global results'!$J$3:$J$144,'2014 2017 Global results'!$B$3:$B$144,'% change in LAPM'!B36,'2014 2017 Global results'!$C$3:$C$144,2014)</f>
        <v>61.314817105293294</v>
      </c>
      <c r="D36" s="120">
        <f>VLOOKUP($B$3:$B$73,'2017 Global results'!C38:I118,7,FALSE)</f>
        <v>80.998519998519996</v>
      </c>
      <c r="E36" s="120">
        <f t="shared" si="0"/>
        <v>32.10268548860666</v>
      </c>
      <c r="F36">
        <v>20.7</v>
      </c>
      <c r="G36">
        <v>23.6</v>
      </c>
      <c r="H36">
        <f t="shared" si="2"/>
        <v>14.009661835748801</v>
      </c>
    </row>
    <row r="37" spans="1:8">
      <c r="A37" t="s">
        <v>276</v>
      </c>
      <c r="B37" t="s">
        <v>161</v>
      </c>
      <c r="C37" s="120">
        <f>AVERAGEIFS('2014 2017 Global results'!$J$3:$J$144,'2014 2017 Global results'!$B$3:$B$144,'% change in LAPM'!B37,'2014 2017 Global results'!$C$3:$C$144,2014)</f>
        <v>71.792578136592383</v>
      </c>
      <c r="D37" s="120">
        <f>VLOOKUP($B$3:$B$73,'2017 Global results'!C39:I119,7,FALSE)</f>
        <v>58.404088504088506</v>
      </c>
      <c r="E37" s="120">
        <f t="shared" si="0"/>
        <v>-18.648849198632998</v>
      </c>
    </row>
    <row r="38" spans="1:8">
      <c r="A38" t="s">
        <v>275</v>
      </c>
      <c r="B38" t="s">
        <v>162</v>
      </c>
      <c r="C38" s="120">
        <f>AVERAGEIFS('2014 2017 Global results'!$J$3:$J$144,'2014 2017 Global results'!$B$3:$B$144,'% change in LAPM'!B38,'2014 2017 Global results'!$C$3:$C$144,2014)</f>
        <v>63.230025769141434</v>
      </c>
      <c r="D38" s="120">
        <f>VLOOKUP($B$3:$B$73,'2017 Global results'!C40:I120,7,FALSE)</f>
        <v>77.454895104895101</v>
      </c>
      <c r="E38" s="120">
        <f t="shared" si="0"/>
        <v>22.497016508723174</v>
      </c>
      <c r="F38">
        <v>3</v>
      </c>
      <c r="G38">
        <v>8.1</v>
      </c>
      <c r="H38">
        <f t="shared" si="2"/>
        <v>170</v>
      </c>
    </row>
    <row r="39" spans="1:8">
      <c r="A39" t="s">
        <v>275</v>
      </c>
      <c r="B39" t="s">
        <v>163</v>
      </c>
      <c r="C39" s="120">
        <f>AVERAGEIFS('2014 2017 Global results'!$J$3:$J$144,'2014 2017 Global results'!$B$3:$B$144,'% change in LAPM'!B39,'2014 2017 Global results'!$C$3:$C$144,2014)</f>
        <v>25.072779072779074</v>
      </c>
      <c r="D39" s="120">
        <f>VLOOKUP($B$3:$B$73,'2017 Global results'!C41:I121,7,FALSE)</f>
        <v>56.692921716731242</v>
      </c>
      <c r="E39" s="120">
        <f t="shared" si="0"/>
        <v>126.11343382465891</v>
      </c>
    </row>
    <row r="40" spans="1:8">
      <c r="A40" t="s">
        <v>276</v>
      </c>
      <c r="B40" t="s">
        <v>164</v>
      </c>
      <c r="C40" s="120">
        <f>AVERAGEIFS('2014 2017 Global results'!$J$3:$J$144,'2014 2017 Global results'!$B$3:$B$144,'% change in LAPM'!B40,'2014 2017 Global results'!$C$3:$C$144,2014)</f>
        <v>53.632124111715946</v>
      </c>
      <c r="D40" s="120">
        <f>VLOOKUP($B$3:$B$73,'2017 Global results'!C42:I122,7,FALSE)</f>
        <v>70.078035985178829</v>
      </c>
      <c r="E40" s="120">
        <f t="shared" si="0"/>
        <v>30.664293361206386</v>
      </c>
      <c r="F40">
        <v>53</v>
      </c>
      <c r="G40">
        <v>55.2</v>
      </c>
      <c r="H40">
        <f t="shared" si="2"/>
        <v>4.1509433962264204</v>
      </c>
    </row>
    <row r="41" spans="1:8">
      <c r="A41" t="s">
        <v>276</v>
      </c>
      <c r="B41" t="s">
        <v>165</v>
      </c>
      <c r="C41" s="120">
        <f>AVERAGEIFS('2014 2017 Global results'!$J$3:$J$144,'2014 2017 Global results'!$B$3:$B$144,'% change in LAPM'!B41,'2014 2017 Global results'!$C$3:$C$144,2014)</f>
        <v>39.764539466580274</v>
      </c>
      <c r="D41" s="120">
        <f>VLOOKUP($B$3:$B$73,'2017 Global results'!C43:I123,7,FALSE)</f>
        <v>41.669337606837594</v>
      </c>
      <c r="E41" s="120">
        <f>((D41-C41)/C41)*100</f>
        <v>4.7901928849400841</v>
      </c>
    </row>
    <row r="42" spans="1:8">
      <c r="A42" t="s">
        <v>276</v>
      </c>
      <c r="B42" t="s">
        <v>166</v>
      </c>
      <c r="C42" s="120">
        <f>AVERAGEIFS('2014 2017 Global results'!$J$3:$J$144,'2014 2017 Global results'!$B$3:$B$144,'% change in LAPM'!B42,'2014 2017 Global results'!$C$3:$C$144,2014)</f>
        <v>71.036114905502671</v>
      </c>
      <c r="D42" s="120">
        <f>VLOOKUP($B$3:$B$73,'2017 Global results'!C44:I124,7,FALSE)</f>
        <v>78.319105761962916</v>
      </c>
      <c r="E42" s="120">
        <f t="shared" si="0"/>
        <v>10.252518547992947</v>
      </c>
      <c r="F42">
        <v>27.2</v>
      </c>
      <c r="G42">
        <v>31.6</v>
      </c>
      <c r="H42">
        <f t="shared" si="2"/>
        <v>16.176470588235304</v>
      </c>
    </row>
    <row r="43" spans="1:8">
      <c r="A43" t="s">
        <v>276</v>
      </c>
      <c r="B43" t="s">
        <v>167</v>
      </c>
      <c r="C43" s="120">
        <f>AVERAGEIFS('2014 2017 Global results'!$J$3:$J$144,'2014 2017 Global results'!$B$3:$B$144,'% change in LAPM'!B43,'2014 2017 Global results'!$C$3:$C$144,2014)</f>
        <v>67.914934272077133</v>
      </c>
      <c r="D43" s="120">
        <f>VLOOKUP($B$3:$B$73,'2017 Global results'!C45:I125,7,FALSE)</f>
        <v>59.515845752227754</v>
      </c>
      <c r="E43" s="120">
        <f t="shared" si="0"/>
        <v>-12.367071557783454</v>
      </c>
      <c r="G43">
        <v>5.6</v>
      </c>
    </row>
    <row r="44" spans="1:8">
      <c r="A44" t="s">
        <v>275</v>
      </c>
      <c r="B44" t="s">
        <v>168</v>
      </c>
      <c r="C44" s="120">
        <f>AVERAGEIFS('2014 2017 Global results'!$J$3:$J$144,'2014 2017 Global results'!$B$3:$B$144,'% change in LAPM'!B44,'2014 2017 Global results'!$C$3:$C$144,2014)</f>
        <v>59.110513504452896</v>
      </c>
      <c r="D44" s="120">
        <f>VLOOKUP($B$3:$B$73,'2017 Global results'!C46:I126,7,FALSE)</f>
        <v>69.081334406334392</v>
      </c>
      <c r="E44" s="120">
        <f t="shared" si="0"/>
        <v>16.868100631760502</v>
      </c>
    </row>
    <row r="45" spans="1:8">
      <c r="A45" t="s">
        <v>276</v>
      </c>
      <c r="B45" t="s">
        <v>169</v>
      </c>
      <c r="C45" s="120">
        <f>AVERAGEIFS('2014 2017 Global results'!$J$3:$J$144,'2014 2017 Global results'!$B$3:$B$144,'% change in LAPM'!B45,'2014 2017 Global results'!$C$3:$C$144,2014)</f>
        <v>39.629711558282985</v>
      </c>
      <c r="D45" s="120">
        <f>VLOOKUP($B$3:$B$73,'2017 Global results'!C47:I127,7,FALSE)</f>
        <v>61.600585217251876</v>
      </c>
      <c r="E45" s="120">
        <f t="shared" si="0"/>
        <v>55.440407701823837</v>
      </c>
      <c r="F45" s="149">
        <v>8.8000000000000007</v>
      </c>
      <c r="G45" s="149">
        <v>8.8000000000000007</v>
      </c>
    </row>
    <row r="46" spans="1:8">
      <c r="A46" t="s">
        <v>275</v>
      </c>
      <c r="B46" t="s">
        <v>170</v>
      </c>
      <c r="C46" s="120">
        <f>AVERAGEIFS('2014 2017 Global results'!$J$3:$J$144,'2014 2017 Global results'!$B$3:$B$144,'% change in LAPM'!B46,'2014 2017 Global results'!$C$3:$C$144,2014)</f>
        <v>47.248510748510746</v>
      </c>
      <c r="D46" s="120">
        <f>VLOOKUP($B$3:$B$73,'2017 Global results'!C48:I128,7,FALSE)</f>
        <v>60.524367695796279</v>
      </c>
      <c r="E46" s="120">
        <f t="shared" si="0"/>
        <v>28.097937346531037</v>
      </c>
    </row>
    <row r="47" spans="1:8">
      <c r="A47" t="s">
        <v>276</v>
      </c>
      <c r="B47" t="s">
        <v>171</v>
      </c>
      <c r="C47" s="120">
        <f>AVERAGEIFS('2014 2017 Global results'!$J$3:$J$144,'2014 2017 Global results'!$B$3:$B$144,'% change in LAPM'!B47,'2014 2017 Global results'!$C$3:$C$144,2014)</f>
        <v>52.646409674981101</v>
      </c>
      <c r="D47" s="120">
        <f>VLOOKUP($B$3:$B$73,'2017 Global results'!C49:I129,7,FALSE)</f>
        <v>82.45860566448799</v>
      </c>
      <c r="E47" s="120">
        <f t="shared" si="0"/>
        <v>56.627215746631244</v>
      </c>
      <c r="F47">
        <v>25.7</v>
      </c>
      <c r="G47">
        <v>24.9</v>
      </c>
      <c r="H47">
        <f>((G47-F47)/F47)*100</f>
        <v>-3.1128404669260727</v>
      </c>
    </row>
    <row r="48" spans="1:8">
      <c r="A48" t="s">
        <v>276</v>
      </c>
      <c r="B48" t="s">
        <v>172</v>
      </c>
      <c r="C48" s="120">
        <f>AVERAGEIFS('2014 2017 Global results'!$J$3:$J$144,'2014 2017 Global results'!$B$3:$B$144,'% change in LAPM'!B48,'2014 2017 Global results'!$C$3:$C$144,2014)</f>
        <v>61.669071669071649</v>
      </c>
      <c r="D48" s="120">
        <f>VLOOKUP($B$3:$B$73,'2017 Global results'!C50:I130,7,FALSE)</f>
        <v>77.585785290547207</v>
      </c>
      <c r="E48" s="120">
        <f t="shared" si="0"/>
        <v>25.809880367403242</v>
      </c>
    </row>
    <row r="49" spans="1:8">
      <c r="A49" t="s">
        <v>275</v>
      </c>
      <c r="B49" t="s">
        <v>173</v>
      </c>
      <c r="C49" s="120">
        <f>AVERAGEIFS('2014 2017 Global results'!$J$3:$J$144,'2014 2017 Global results'!$B$3:$B$144,'% change in LAPM'!B49,'2014 2017 Global results'!$C$3:$C$144,2014)</f>
        <v>60.32044674901816</v>
      </c>
      <c r="D49" s="120">
        <f>VLOOKUP($B$3:$B$73,'2017 Global results'!C51:I131,7,FALSE)</f>
        <v>75.336118907547487</v>
      </c>
      <c r="E49" s="120">
        <f t="shared" si="0"/>
        <v>24.893171333771228</v>
      </c>
      <c r="F49">
        <v>2.5</v>
      </c>
      <c r="G49">
        <v>3.4</v>
      </c>
      <c r="H49">
        <f t="shared" ref="H49:H55" si="3">((G49-F49)/F49)*100</f>
        <v>36</v>
      </c>
    </row>
    <row r="50" spans="1:8">
      <c r="A50" t="s">
        <v>275</v>
      </c>
      <c r="B50" t="s">
        <v>174</v>
      </c>
      <c r="C50" s="120">
        <f>AVERAGEIFS('2014 2017 Global results'!$J$3:$J$144,'2014 2017 Global results'!$B$3:$B$144,'% change in LAPM'!B50,'2014 2017 Global results'!$C$3:$C$144,2014)</f>
        <v>49.519814438521927</v>
      </c>
      <c r="D50" s="120">
        <f>VLOOKUP($B$3:$B$73,'2017 Global results'!C52:I132,7,FALSE)</f>
        <v>62.353514739229027</v>
      </c>
      <c r="E50" s="120">
        <f t="shared" si="0"/>
        <v>25.916293197422895</v>
      </c>
      <c r="F50">
        <v>1.8</v>
      </c>
      <c r="G50" s="120">
        <v>4.5999999999999996</v>
      </c>
      <c r="H50">
        <f t="shared" si="3"/>
        <v>155.55555555555554</v>
      </c>
    </row>
    <row r="51" spans="1:8">
      <c r="A51" t="s">
        <v>276</v>
      </c>
      <c r="B51" t="s">
        <v>177</v>
      </c>
      <c r="C51" s="120">
        <f>AVERAGEIFS('2014 2017 Global results'!$J$3:$J$144,'2014 2017 Global results'!$B$3:$B$144,'% change in LAPM'!B51,'2014 2017 Global results'!$C$3:$C$144,2014)</f>
        <v>42.832592451640075</v>
      </c>
      <c r="D51" s="120">
        <f>VLOOKUP($B$3:$B$73,'2017 Global results'!C53:I133,7,FALSE)</f>
        <v>51.452122128312602</v>
      </c>
      <c r="E51" s="120">
        <f t="shared" si="0"/>
        <v>20.123763665261134</v>
      </c>
      <c r="F51">
        <v>8.9</v>
      </c>
      <c r="G51">
        <v>11.4</v>
      </c>
      <c r="H51">
        <f t="shared" si="3"/>
        <v>28.089887640449433</v>
      </c>
    </row>
    <row r="52" spans="1:8">
      <c r="A52" t="s">
        <v>276</v>
      </c>
      <c r="B52" t="s">
        <v>183</v>
      </c>
      <c r="C52" s="120">
        <f>AVERAGEIFS('2014 2017 Global results'!$J$3:$J$144,'2014 2017 Global results'!$B$3:$B$144,'% change in LAPM'!B52,'2014 2017 Global results'!$C$3:$C$144,2014)</f>
        <v>38.787904335523386</v>
      </c>
      <c r="D52" s="120">
        <f>VLOOKUP($B$3:$B$73,'2017 Global results'!C54:I134,7,FALSE)</f>
        <v>64.363784363784347</v>
      </c>
      <c r="E52" s="120">
        <f t="shared" si="0"/>
        <v>65.937772267932587</v>
      </c>
    </row>
    <row r="53" spans="1:8">
      <c r="A53" t="s">
        <v>276</v>
      </c>
      <c r="B53" t="s">
        <v>184</v>
      </c>
      <c r="C53" s="120">
        <f>AVERAGEIFS('2014 2017 Global results'!$J$3:$J$144,'2014 2017 Global results'!$B$3:$B$144,'% change in LAPM'!B53,'2014 2017 Global results'!$C$3:$C$144,2014)</f>
        <v>34.481490006194626</v>
      </c>
      <c r="D53" s="120">
        <f>VLOOKUP($B$3:$B$73,'2017 Global results'!C55:I135,7,FALSE)</f>
        <v>52.537202480059619</v>
      </c>
      <c r="E53" s="120">
        <f t="shared" si="0"/>
        <v>52.363492617695087</v>
      </c>
      <c r="G53">
        <v>18.3</v>
      </c>
    </row>
    <row r="54" spans="1:8">
      <c r="A54" t="s">
        <v>276</v>
      </c>
      <c r="B54" t="s">
        <v>185</v>
      </c>
      <c r="C54" s="120">
        <f>AVERAGEIFS('2014 2017 Global results'!$J$3:$J$144,'2014 2017 Global results'!$B$3:$B$144,'% change in LAPM'!B54,'2014 2017 Global results'!$C$3:$C$144,2014)</f>
        <v>46.860492329539937</v>
      </c>
      <c r="D54" s="120">
        <f>VLOOKUP($B$3:$B$73,'2017 Global results'!C56:I136,7,FALSE)</f>
        <v>59.212825269968121</v>
      </c>
      <c r="E54" s="120">
        <f t="shared" si="0"/>
        <v>26.359801885055134</v>
      </c>
      <c r="F54">
        <v>12</v>
      </c>
      <c r="G54">
        <v>13.4</v>
      </c>
      <c r="H54">
        <f t="shared" si="3"/>
        <v>11.66666666666667</v>
      </c>
    </row>
    <row r="55" spans="1:8">
      <c r="A55" t="s">
        <v>276</v>
      </c>
      <c r="B55" t="s">
        <v>186</v>
      </c>
      <c r="C55" s="120">
        <f>AVERAGEIFS('2014 2017 Global results'!$J$3:$J$144,'2014 2017 Global results'!$B$3:$B$144,'% change in LAPM'!B55,'2014 2017 Global results'!$C$3:$C$144,2014)</f>
        <v>58.211491330538948</v>
      </c>
      <c r="D55" s="120">
        <f>VLOOKUP($B$3:$B$73,'2017 Global results'!C57:I136,7,FALSE)</f>
        <v>64.074025974025986</v>
      </c>
      <c r="E55" s="120">
        <f t="shared" si="0"/>
        <v>10.071095087047583</v>
      </c>
      <c r="F55">
        <v>12.1</v>
      </c>
      <c r="G55">
        <v>12</v>
      </c>
      <c r="H55">
        <f t="shared" si="3"/>
        <v>-0.82644628099173256</v>
      </c>
    </row>
    <row r="56" spans="1:8">
      <c r="A56" t="s">
        <v>276</v>
      </c>
      <c r="B56" t="s">
        <v>187</v>
      </c>
      <c r="C56" s="120">
        <f>AVERAGEIFS('2014 2017 Global results'!$J$3:$J$144,'2014 2017 Global results'!$B$3:$B$144,'% change in LAPM'!B56,'2014 2017 Global results'!$C$3:$C$144,2014)</f>
        <v>24.899978328549757</v>
      </c>
      <c r="D56" s="120">
        <f>VLOOKUP($B$3:$B$73,'2017 Global results'!C58:I136,7,FALSE)</f>
        <v>29.969348008563692</v>
      </c>
      <c r="E56" s="120">
        <f t="shared" si="0"/>
        <v>20.358932096746081</v>
      </c>
    </row>
    <row r="57" spans="1:8">
      <c r="A57" t="s">
        <v>276</v>
      </c>
      <c r="B57" t="s">
        <v>188</v>
      </c>
      <c r="C57" s="120">
        <f>AVERAGEIFS('2014 2017 Global results'!$J$3:$J$144,'2014 2017 Global results'!$B$3:$B$144,'% change in LAPM'!B57,'2014 2017 Global results'!$C$3:$C$144,2014)</f>
        <v>31.371756109851333</v>
      </c>
      <c r="D57" s="120">
        <f>VLOOKUP($B$3:$B$73,'2017 Global results'!C59:I136,7,FALSE)</f>
        <v>35.870799835085542</v>
      </c>
      <c r="E57" s="120">
        <f>((D57-C57)/C57)*100</f>
        <v>14.341064330222251</v>
      </c>
    </row>
    <row r="58" spans="1:8">
      <c r="A58" t="s">
        <v>275</v>
      </c>
      <c r="B58" t="s">
        <v>189</v>
      </c>
      <c r="C58" s="120">
        <f>AVERAGEIFS('2014 2017 Global results'!$J$3:$J$144,'2014 2017 Global results'!$B$3:$B$144,'% change in LAPM'!B58,'2014 2017 Global results'!$C$3:$C$144,2014)</f>
        <v>87.62528688242972</v>
      </c>
      <c r="D58" s="120">
        <f>VLOOKUP($B$3:$B$73,'2017 Global results'!C60:I136,7,FALSE)</f>
        <v>91.579510436653308</v>
      </c>
      <c r="E58" s="120">
        <f t="shared" si="0"/>
        <v>4.5126511934039373</v>
      </c>
    </row>
    <row r="59" spans="1:8">
      <c r="A59" t="s">
        <v>275</v>
      </c>
      <c r="B59" t="s">
        <v>191</v>
      </c>
      <c r="C59" s="120">
        <f>AVERAGEIFS('2014 2017 Global results'!$J$3:$J$144,'2014 2017 Global results'!$B$3:$B$144,'% change in LAPM'!B59,'2014 2017 Global results'!$C$3:$C$144,2014)</f>
        <v>71.850965301945678</v>
      </c>
      <c r="D59" s="120">
        <f>VLOOKUP($B$3:$B$73,'2017 Global results'!C61:I136,7,FALSE)</f>
        <v>71.756552970838655</v>
      </c>
      <c r="E59" s="120">
        <f t="shared" si="0"/>
        <v>-0.13140022644130883</v>
      </c>
      <c r="F59">
        <v>6</v>
      </c>
      <c r="G59">
        <v>10.6</v>
      </c>
      <c r="H59">
        <f>((G59-F59)/F59)*100</f>
        <v>76.666666666666657</v>
      </c>
    </row>
    <row r="60" spans="1:8">
      <c r="A60" t="s">
        <v>275</v>
      </c>
      <c r="B60" t="s">
        <v>196</v>
      </c>
      <c r="C60" s="120">
        <f>AVERAGEIFS('2014 2017 Global results'!$J$3:$J$144,'2014 2017 Global results'!$B$3:$B$144,'% change in LAPM'!B60,'2014 2017 Global results'!$C$3:$C$144,2014)</f>
        <v>27.937217984837023</v>
      </c>
      <c r="D60" s="120">
        <f>VLOOKUP($B$3:$B$73,'2017 Global results'!C62:I136,7,FALSE)</f>
        <v>43.327801827801821</v>
      </c>
      <c r="E60" s="120">
        <f t="shared" si="0"/>
        <v>55.089894245440142</v>
      </c>
    </row>
    <row r="61" spans="1:8">
      <c r="A61" t="s">
        <v>276</v>
      </c>
      <c r="B61" t="s">
        <v>197</v>
      </c>
      <c r="C61" s="120">
        <f>AVERAGEIFS('2014 2017 Global results'!$J$3:$J$144,'2014 2017 Global results'!$B$3:$B$144,'% change in LAPM'!B61,'2014 2017 Global results'!$C$3:$C$144,2014)</f>
        <v>66.203490160633024</v>
      </c>
      <c r="D61" s="120">
        <f>VLOOKUP($B$3:$B$73,'2017 Global results'!C63:I136,7,FALSE)</f>
        <v>65.429919287062134</v>
      </c>
      <c r="E61" s="120">
        <f t="shared" si="0"/>
        <v>-1.1684744591167835</v>
      </c>
      <c r="G61">
        <v>28.3</v>
      </c>
    </row>
    <row r="62" spans="1:8">
      <c r="A62" t="s">
        <v>275</v>
      </c>
      <c r="B62" t="s">
        <v>230</v>
      </c>
      <c r="C62" s="120">
        <f>AVERAGEIFS('2014 2017 Global results'!$J$3:$J$144,'2014 2017 Global results'!$B$3:$B$144,'% change in LAPM'!B62,'2014 2017 Global results'!$C$3:$C$144,2014)</f>
        <v>74.698806851584621</v>
      </c>
      <c r="D62" s="120">
        <f>VLOOKUP($B$3:$B$73,'2017 Global results'!C64:I136,7,FALSE)</f>
        <v>77.809423468947273</v>
      </c>
      <c r="E62" s="120">
        <f t="shared" si="0"/>
        <v>4.1642119177927208</v>
      </c>
    </row>
    <row r="63" spans="1:8">
      <c r="A63" t="s">
        <v>276</v>
      </c>
      <c r="B63" t="s">
        <v>200</v>
      </c>
      <c r="C63" s="120">
        <f>AVERAGEIFS('2014 2017 Global results'!$J$3:$J$144,'2014 2017 Global results'!$B$3:$B$144,'% change in LAPM'!B63,'2014 2017 Global results'!$C$3:$C$144,2014)</f>
        <v>64.663076341647781</v>
      </c>
      <c r="D63" s="120">
        <f>VLOOKUP($B$3:$B$73,'2017 Global results'!C65:I136,7,FALSE)</f>
        <v>87.866707366707388</v>
      </c>
      <c r="E63" s="120">
        <f t="shared" si="0"/>
        <v>35.883895938484386</v>
      </c>
      <c r="G63">
        <v>19.2</v>
      </c>
    </row>
    <row r="64" spans="1:8">
      <c r="A64" t="s">
        <v>275</v>
      </c>
      <c r="B64" t="s">
        <v>201</v>
      </c>
      <c r="C64" s="120">
        <f>AVERAGEIFS('2014 2017 Global results'!$J$3:$J$144,'2014 2017 Global results'!$B$3:$B$144,'% change in LAPM'!B64,'2014 2017 Global results'!$C$3:$C$144,2014)</f>
        <v>57.864104952115156</v>
      </c>
      <c r="D64" s="120">
        <f>VLOOKUP($B$3:$B$73,'2017 Global results'!C66:I136,7,FALSE)</f>
        <v>82.770642937309589</v>
      </c>
      <c r="E64" s="120">
        <f t="shared" si="0"/>
        <v>43.043157767333625</v>
      </c>
      <c r="F64" s="149">
        <v>11.1</v>
      </c>
      <c r="G64" s="149">
        <v>11.1</v>
      </c>
    </row>
    <row r="65" spans="1:8">
      <c r="A65" t="s">
        <v>276</v>
      </c>
      <c r="B65" t="s">
        <v>203</v>
      </c>
      <c r="C65" s="120">
        <f>AVERAGEIFS('2014 2017 Global results'!$J$3:$J$144,'2014 2017 Global results'!$B$3:$B$144,'% change in LAPM'!B65,'2014 2017 Global results'!$C$3:$C$144,2014)</f>
        <v>34.268437533743651</v>
      </c>
      <c r="D65" s="120">
        <f>VLOOKUP($B$3:$B$73,'2017 Global results'!C67:I136,7,FALSE)</f>
        <v>40.692712842712844</v>
      </c>
      <c r="E65" s="120">
        <f t="shared" si="0"/>
        <v>18.746916321012009</v>
      </c>
      <c r="G65">
        <v>9.6</v>
      </c>
    </row>
    <row r="66" spans="1:8">
      <c r="A66" t="s">
        <v>275</v>
      </c>
      <c r="B66" t="s">
        <v>204</v>
      </c>
      <c r="C66" s="120">
        <f>AVERAGEIFS('2014 2017 Global results'!$J$3:$J$144,'2014 2017 Global results'!$B$3:$B$144,'% change in LAPM'!B66,'2014 2017 Global results'!$C$3:$C$144,2014)</f>
        <v>66.800829153210103</v>
      </c>
      <c r="D66" s="120">
        <f>VLOOKUP($B$3:$B$73,'2017 Global results'!C68:I136,7,FALSE)</f>
        <v>74.666843033509693</v>
      </c>
      <c r="E66" s="120">
        <f t="shared" si="0"/>
        <v>11.775323719797855</v>
      </c>
      <c r="F66">
        <v>5.8</v>
      </c>
      <c r="G66">
        <v>7.6</v>
      </c>
      <c r="H66">
        <f>((G66-F66)/F66)*100</f>
        <v>31.034482758620683</v>
      </c>
    </row>
    <row r="67" spans="1:8">
      <c r="A67" t="s">
        <v>276</v>
      </c>
      <c r="B67" t="s">
        <v>205</v>
      </c>
      <c r="C67" s="120">
        <f>AVERAGEIFS('2014 2017 Global results'!$J$3:$J$144,'2014 2017 Global results'!$B$3:$B$144,'% change in LAPM'!B67,'2014 2017 Global results'!$C$3:$C$144,2014)</f>
        <v>69.497604428976999</v>
      </c>
      <c r="D67" s="120">
        <f>VLOOKUP($B$3:$B$73,'2017 Global results'!C69:I136,7,FALSE)</f>
        <v>56.50686086400372</v>
      </c>
      <c r="E67" s="120">
        <f t="shared" si="0"/>
        <v>-18.692361660104638</v>
      </c>
      <c r="F67" s="149">
        <v>44.4</v>
      </c>
      <c r="G67" s="149">
        <v>44.4</v>
      </c>
    </row>
    <row r="68" spans="1:8">
      <c r="A68" t="s">
        <v>275</v>
      </c>
      <c r="B68" t="s">
        <v>206</v>
      </c>
      <c r="C68" s="120">
        <f>AVERAGEIFS('2014 2017 Global results'!$J$3:$J$144,'2014 2017 Global results'!$B$3:$B$144,'% change in LAPM'!B68,'2014 2017 Global results'!$C$3:$C$144,2014)</f>
        <v>62.183969469683738</v>
      </c>
      <c r="D68" s="120">
        <f>VLOOKUP($B$3:$B$73,'2017 Global results'!C70:I136,7,FALSE)</f>
        <v>73.439242855909498</v>
      </c>
      <c r="E68" s="120">
        <f t="shared" ref="E68:E73" si="4">((D68-C68)/C68)*100</f>
        <v>18.099959655539504</v>
      </c>
      <c r="F68">
        <v>6</v>
      </c>
      <c r="G68">
        <v>10.6</v>
      </c>
      <c r="H68">
        <f t="shared" ref="H68:H72" si="5">((G68-F68)/F68)*100</f>
        <v>76.666666666666657</v>
      </c>
    </row>
    <row r="69" spans="1:8">
      <c r="A69" t="s">
        <v>276</v>
      </c>
      <c r="B69" t="s">
        <v>207</v>
      </c>
      <c r="C69" s="120">
        <f>AVERAGEIFS('2014 2017 Global results'!$J$3:$J$144,'2014 2017 Global results'!$B$3:$B$144,'% change in LAPM'!B69,'2014 2017 Global results'!$C$3:$C$144,2014)</f>
        <v>41.741617037535399</v>
      </c>
      <c r="D69" s="120">
        <f>VLOOKUP($B$3:$B$73,'2017 Global results'!C71:I136,7,FALSE)</f>
        <v>62.739487276392033</v>
      </c>
      <c r="E69" s="120">
        <f t="shared" si="4"/>
        <v>50.304400569759132</v>
      </c>
    </row>
    <row r="70" spans="1:8">
      <c r="A70" t="s">
        <v>276</v>
      </c>
      <c r="B70" t="s">
        <v>208</v>
      </c>
      <c r="C70" s="120">
        <f>AVERAGEIFS('2014 2017 Global results'!$J$3:$J$144,'2014 2017 Global results'!$B$3:$B$144,'% change in LAPM'!B70,'2014 2017 Global results'!$C$3:$C$144,2014)</f>
        <v>57.556986588619246</v>
      </c>
      <c r="D70" s="120">
        <f>VLOOKUP($B$3:$B$73,'2017 Global results'!C72:I136,7,FALSE)</f>
        <v>70.942200127914418</v>
      </c>
      <c r="E70" s="120">
        <f t="shared" si="4"/>
        <v>23.255584304585248</v>
      </c>
    </row>
    <row r="71" spans="1:8">
      <c r="A71" t="s">
        <v>276</v>
      </c>
      <c r="B71" t="s">
        <v>209</v>
      </c>
      <c r="C71" s="120">
        <f>AVERAGEIFS('2014 2017 Global results'!$J$3:$J$144,'2014 2017 Global results'!$B$3:$B$144,'% change in LAPM'!B71,'2014 2017 Global results'!$C$3:$C$144,2014)</f>
        <v>65.302017005418364</v>
      </c>
      <c r="D71" s="120">
        <f>VLOOKUP($B$3:$B$73,'2017 Global results'!C73:I136,7,FALSE)</f>
        <v>81.432703451751067</v>
      </c>
      <c r="E71" s="120">
        <f t="shared" si="4"/>
        <v>24.701666481441574</v>
      </c>
      <c r="F71">
        <v>31.3</v>
      </c>
      <c r="G71">
        <v>38.5</v>
      </c>
      <c r="H71">
        <f t="shared" si="5"/>
        <v>23.003194888178911</v>
      </c>
    </row>
    <row r="72" spans="1:8">
      <c r="A72" t="s">
        <v>275</v>
      </c>
      <c r="B72" t="s">
        <v>210</v>
      </c>
      <c r="C72" s="120">
        <f>AVERAGEIFS('2014 2017 Global results'!$J$3:$J$144,'2014 2017 Global results'!$B$3:$B$144,'% change in LAPM'!B72,'2014 2017 Global results'!$C$3:$C$144,2014)</f>
        <v>51.213062070204934</v>
      </c>
      <c r="D72" s="120">
        <f>VLOOKUP($B$3:$B$73,'2017 Global results'!C74:I136,7,FALSE)</f>
        <v>69.979870129870136</v>
      </c>
      <c r="E72" s="120">
        <f t="shared" si="4"/>
        <v>36.644573280814377</v>
      </c>
      <c r="F72">
        <v>8.6</v>
      </c>
      <c r="G72">
        <v>10.1</v>
      </c>
      <c r="H72">
        <f t="shared" si="5"/>
        <v>17.441860465116278</v>
      </c>
    </row>
    <row r="73" spans="1:8">
      <c r="A73" t="s">
        <v>275</v>
      </c>
      <c r="B73" t="s">
        <v>211</v>
      </c>
      <c r="C73" s="120">
        <f>AVERAGEIFS('2014 2017 Global results'!$J$3:$J$144,'2014 2017 Global results'!$B$3:$B$144,'% change in LAPM'!B73,'2014 2017 Global results'!$C$3:$C$144,2014)</f>
        <v>65.792355528069791</v>
      </c>
      <c r="D73" s="120">
        <f>VLOOKUP($B$3:$B$73,'2017 Global results'!C75:I136,7,FALSE)</f>
        <v>75.158485077532688</v>
      </c>
      <c r="E73" s="120">
        <f t="shared" si="4"/>
        <v>14.235893325732823</v>
      </c>
    </row>
  </sheetData>
  <mergeCells count="2">
    <mergeCell ref="B1:D1"/>
    <mergeCell ref="F1:G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80D02-6C43-42C7-8AB6-DA1F68FA0922}">
  <dimension ref="A1:V22"/>
  <sheetViews>
    <sheetView topLeftCell="A13" zoomScale="80" zoomScaleNormal="80" workbookViewId="0">
      <selection activeCell="G24" sqref="G24"/>
    </sheetView>
  </sheetViews>
  <sheetFormatPr defaultRowHeight="14.5"/>
  <cols>
    <col min="4" max="4" width="24.54296875" bestFit="1" customWidth="1"/>
    <col min="5" max="6" width="19.54296875" customWidth="1"/>
    <col min="7" max="7" width="22.6328125" customWidth="1"/>
    <col min="8" max="9" width="18.6328125" bestFit="1" customWidth="1"/>
    <col min="10" max="10" width="18.6328125" customWidth="1"/>
    <col min="14" max="14" width="14.36328125" customWidth="1"/>
    <col min="15" max="17" width="15.90625" customWidth="1"/>
    <col min="18" max="18" width="14.36328125" customWidth="1"/>
    <col min="19" max="19" width="14.7265625" customWidth="1"/>
    <col min="20" max="20" width="15.54296875" bestFit="1" customWidth="1"/>
    <col min="21" max="21" width="16.08984375" bestFit="1" customWidth="1"/>
  </cols>
  <sheetData>
    <row r="1" spans="1:22" ht="14.5" customHeight="1">
      <c r="D1" t="s">
        <v>466</v>
      </c>
      <c r="E1" s="240" t="s">
        <v>455</v>
      </c>
      <c r="F1" s="240"/>
      <c r="G1" s="240"/>
      <c r="H1" s="241" t="s">
        <v>422</v>
      </c>
      <c r="I1" s="241"/>
      <c r="J1" s="241"/>
      <c r="K1" s="240" t="s">
        <v>423</v>
      </c>
      <c r="L1" s="240"/>
      <c r="M1" s="240"/>
      <c r="N1" s="240" t="s">
        <v>461</v>
      </c>
      <c r="O1" s="240"/>
      <c r="P1" s="240"/>
      <c r="Q1" s="240"/>
      <c r="R1" s="240" t="s">
        <v>464</v>
      </c>
      <c r="S1" s="240"/>
      <c r="T1" s="240"/>
      <c r="U1" s="240"/>
      <c r="V1" s="240"/>
    </row>
    <row r="2" spans="1:22">
      <c r="A2" t="s">
        <v>465</v>
      </c>
      <c r="B2" t="s">
        <v>466</v>
      </c>
      <c r="D2" t="s">
        <v>467</v>
      </c>
      <c r="E2" t="s">
        <v>456</v>
      </c>
      <c r="F2" t="s">
        <v>457</v>
      </c>
      <c r="G2" t="s">
        <v>458</v>
      </c>
      <c r="H2" s="125" t="s">
        <v>426</v>
      </c>
      <c r="I2" s="125" t="s">
        <v>427</v>
      </c>
      <c r="J2" s="125" t="s">
        <v>428</v>
      </c>
      <c r="K2" t="s">
        <v>424</v>
      </c>
      <c r="L2" t="s">
        <v>425</v>
      </c>
      <c r="M2" t="s">
        <v>415</v>
      </c>
      <c r="N2" t="s">
        <v>462</v>
      </c>
      <c r="O2" t="s">
        <v>463</v>
      </c>
      <c r="P2" t="s">
        <v>468</v>
      </c>
      <c r="Q2" t="s">
        <v>469</v>
      </c>
      <c r="R2" t="s">
        <v>462</v>
      </c>
      <c r="S2" t="s">
        <v>463</v>
      </c>
      <c r="T2" t="s">
        <v>468</v>
      </c>
      <c r="U2" t="s">
        <v>469</v>
      </c>
    </row>
    <row r="3" spans="1:22">
      <c r="A3" t="s">
        <v>459</v>
      </c>
      <c r="B3" t="s">
        <v>460</v>
      </c>
      <c r="C3" t="s">
        <v>116</v>
      </c>
      <c r="D3">
        <v>20</v>
      </c>
      <c r="E3">
        <v>4.03</v>
      </c>
      <c r="F3">
        <v>35.619999999999997</v>
      </c>
      <c r="G3">
        <v>21.75</v>
      </c>
      <c r="H3">
        <v>20.57</v>
      </c>
      <c r="I3">
        <v>24.86</v>
      </c>
      <c r="J3">
        <v>24.51</v>
      </c>
      <c r="K3" cm="1">
        <f t="array" ref="K3:K19">VLOOKUP($C$3:$C$19,'2017 Individual scores unweight'!$B$13:$BR$94,63, FALSE)</f>
        <v>71.111111111111114</v>
      </c>
      <c r="L3" cm="1">
        <f t="array" ref="L3:L19">VLOOKUP($C$3:$C$19,'2017 Individual scores unweight'!$B$13:$CK$94,73, FALSE)</f>
        <v>79.259259259259252</v>
      </c>
      <c r="M3">
        <f>AVERAGE(K3:L3)</f>
        <v>75.18518518518519</v>
      </c>
      <c r="N3" cm="1">
        <f t="array" ref="N3:N19">IF($A$3:$A$19="low",J3:J19,NA())</f>
        <v>24.51</v>
      </c>
      <c r="O3" t="e" cm="1">
        <f t="array" ref="O3:O19">IF($A$3:$A$19="high",J3:J19,NA())</f>
        <v>#N/A</v>
      </c>
      <c r="P3" t="e" cm="1">
        <f t="array" ref="P3:P19">IF(B3:B19="low",J3:J19,NA())</f>
        <v>#N/A</v>
      </c>
      <c r="Q3" cm="1">
        <f t="array" ref="Q3:Q19">IF(B3:B19="high",J3:J19,NA())</f>
        <v>24.51</v>
      </c>
      <c r="R3" cm="1">
        <f t="array" ref="R3:R19">IF($A$3:$A$19="low",M3:M19,NA())</f>
        <v>75.18518518518519</v>
      </c>
      <c r="S3" t="e" cm="1">
        <f t="array" ref="S3:S19">IF($A$3:$A$19="high",M3:M19,NA())</f>
        <v>#N/A</v>
      </c>
      <c r="T3" t="e" cm="1">
        <f t="array" ref="T3:T19">IF(B3:B19="low",M3:M19,NA())</f>
        <v>#N/A</v>
      </c>
      <c r="U3" cm="1">
        <f t="array" ref="U3:U19">IF(B3:B19="high",M3:M19,NA())</f>
        <v>75.18518518518519</v>
      </c>
    </row>
    <row r="4" spans="1:22">
      <c r="A4" t="s">
        <v>459</v>
      </c>
      <c r="B4" t="s">
        <v>460</v>
      </c>
      <c r="C4" t="s">
        <v>125</v>
      </c>
      <c r="D4">
        <v>19</v>
      </c>
      <c r="E4">
        <v>5.95</v>
      </c>
      <c r="F4">
        <v>41.6</v>
      </c>
      <c r="G4">
        <v>22.23</v>
      </c>
      <c r="H4">
        <v>23.29</v>
      </c>
      <c r="I4">
        <v>27.35</v>
      </c>
      <c r="J4">
        <v>26.76</v>
      </c>
      <c r="K4">
        <v>77.301587301587304</v>
      </c>
      <c r="L4">
        <v>66.666666666666657</v>
      </c>
      <c r="M4">
        <f t="shared" ref="M4:M19" si="0">AVERAGE(K4:L4)</f>
        <v>71.984126984126988</v>
      </c>
      <c r="N4">
        <v>26.76</v>
      </c>
      <c r="O4" t="e">
        <v>#N/A</v>
      </c>
      <c r="P4" t="e">
        <v>#N/A</v>
      </c>
      <c r="Q4">
        <v>26.76</v>
      </c>
      <c r="R4">
        <v>71.984126984126988</v>
      </c>
      <c r="S4" t="e">
        <v>#N/A</v>
      </c>
      <c r="T4" t="e">
        <v>#N/A</v>
      </c>
      <c r="U4">
        <v>71.984126984126988</v>
      </c>
    </row>
    <row r="5" spans="1:22">
      <c r="A5" t="s">
        <v>460</v>
      </c>
      <c r="B5" t="s">
        <v>459</v>
      </c>
      <c r="C5" t="s">
        <v>130</v>
      </c>
      <c r="D5">
        <v>15</v>
      </c>
      <c r="E5">
        <v>29.71</v>
      </c>
      <c r="F5">
        <v>60.42</v>
      </c>
      <c r="G5">
        <v>43.13</v>
      </c>
      <c r="H5">
        <v>3.94</v>
      </c>
      <c r="I5">
        <v>4.71</v>
      </c>
      <c r="J5">
        <v>4.42</v>
      </c>
      <c r="K5">
        <v>80.148148148148152</v>
      </c>
      <c r="L5">
        <v>14.814814814814817</v>
      </c>
      <c r="M5">
        <f t="shared" si="0"/>
        <v>47.481481481481481</v>
      </c>
      <c r="N5" t="e">
        <v>#N/A</v>
      </c>
      <c r="O5">
        <v>4.42</v>
      </c>
      <c r="P5">
        <v>4.42</v>
      </c>
      <c r="Q5" t="e">
        <v>#N/A</v>
      </c>
      <c r="R5" t="e">
        <v>#N/A</v>
      </c>
      <c r="S5">
        <v>47.481481481481481</v>
      </c>
      <c r="T5">
        <v>47.481481481481481</v>
      </c>
      <c r="U5" t="e">
        <v>#N/A</v>
      </c>
    </row>
    <row r="6" spans="1:22">
      <c r="A6" t="s">
        <v>460</v>
      </c>
      <c r="B6" t="s">
        <v>460</v>
      </c>
      <c r="C6" t="s">
        <v>131</v>
      </c>
      <c r="D6">
        <v>19</v>
      </c>
      <c r="E6">
        <v>25.83</v>
      </c>
      <c r="F6">
        <v>59.78</v>
      </c>
      <c r="G6">
        <v>42.67</v>
      </c>
      <c r="H6">
        <v>71.72</v>
      </c>
      <c r="I6">
        <v>75.430000000000007</v>
      </c>
      <c r="J6">
        <v>74.3</v>
      </c>
      <c r="K6">
        <v>69.696969696969703</v>
      </c>
      <c r="L6">
        <v>56.481481481481474</v>
      </c>
      <c r="M6">
        <f t="shared" si="0"/>
        <v>63.089225589225592</v>
      </c>
      <c r="N6" t="e">
        <v>#N/A</v>
      </c>
      <c r="O6">
        <v>74.3</v>
      </c>
      <c r="P6" t="e">
        <v>#N/A</v>
      </c>
      <c r="Q6">
        <v>74.3</v>
      </c>
      <c r="R6" t="e">
        <v>#N/A</v>
      </c>
      <c r="S6">
        <v>63.089225589225592</v>
      </c>
      <c r="T6" t="e">
        <v>#N/A</v>
      </c>
      <c r="U6">
        <v>63.089225589225592</v>
      </c>
    </row>
    <row r="7" spans="1:22">
      <c r="A7" t="s">
        <v>460</v>
      </c>
      <c r="B7" t="s">
        <v>459</v>
      </c>
      <c r="C7" t="s">
        <v>139</v>
      </c>
      <c r="D7">
        <v>16</v>
      </c>
      <c r="E7">
        <v>14.9</v>
      </c>
      <c r="F7">
        <v>51.14</v>
      </c>
      <c r="G7">
        <v>31.19</v>
      </c>
      <c r="H7">
        <v>39.299999999999997</v>
      </c>
      <c r="I7">
        <v>43.7</v>
      </c>
      <c r="J7">
        <v>42.55</v>
      </c>
      <c r="K7">
        <v>80.720390720390725</v>
      </c>
      <c r="L7">
        <v>39.682539682539677</v>
      </c>
      <c r="M7">
        <f t="shared" si="0"/>
        <v>60.201465201465197</v>
      </c>
      <c r="N7" t="e">
        <v>#N/A</v>
      </c>
      <c r="O7">
        <v>42.55</v>
      </c>
      <c r="P7">
        <v>42.55</v>
      </c>
      <c r="Q7" t="e">
        <v>#N/A</v>
      </c>
      <c r="R7" t="e">
        <v>#N/A</v>
      </c>
      <c r="S7">
        <v>60.201465201465197</v>
      </c>
      <c r="T7">
        <v>60.201465201465197</v>
      </c>
      <c r="U7" t="e">
        <v>#N/A</v>
      </c>
    </row>
    <row r="8" spans="1:22">
      <c r="A8" t="s">
        <v>460</v>
      </c>
      <c r="B8" t="s">
        <v>459</v>
      </c>
      <c r="C8" t="s">
        <v>143</v>
      </c>
      <c r="D8">
        <v>18</v>
      </c>
      <c r="E8">
        <v>17.329999999999998</v>
      </c>
      <c r="F8">
        <v>45</v>
      </c>
      <c r="G8">
        <v>29.96</v>
      </c>
      <c r="H8">
        <v>38.630000000000003</v>
      </c>
      <c r="I8">
        <v>51.77</v>
      </c>
      <c r="J8">
        <v>47.64</v>
      </c>
      <c r="K8">
        <v>55.555555555555557</v>
      </c>
      <c r="L8">
        <v>38.888888888888886</v>
      </c>
      <c r="M8">
        <f t="shared" si="0"/>
        <v>47.222222222222221</v>
      </c>
      <c r="N8" t="e">
        <v>#N/A</v>
      </c>
      <c r="O8">
        <v>47.64</v>
      </c>
      <c r="P8">
        <v>47.64</v>
      </c>
      <c r="Q8" t="e">
        <v>#N/A</v>
      </c>
      <c r="R8" t="e">
        <v>#N/A</v>
      </c>
      <c r="S8">
        <v>47.222222222222221</v>
      </c>
      <c r="T8">
        <v>47.222222222222221</v>
      </c>
      <c r="U8" t="e">
        <v>#N/A</v>
      </c>
    </row>
    <row r="9" spans="1:22">
      <c r="A9" t="s">
        <v>460</v>
      </c>
      <c r="B9" t="s">
        <v>460</v>
      </c>
      <c r="C9" t="s">
        <v>146</v>
      </c>
      <c r="D9">
        <v>20</v>
      </c>
      <c r="E9">
        <v>15.17</v>
      </c>
      <c r="F9">
        <v>43.96</v>
      </c>
      <c r="G9">
        <v>28.8</v>
      </c>
      <c r="H9">
        <v>28.27</v>
      </c>
      <c r="I9">
        <v>28.61</v>
      </c>
      <c r="J9">
        <v>35.74</v>
      </c>
      <c r="K9">
        <v>82.424242424242422</v>
      </c>
      <c r="L9">
        <v>20.202020202020204</v>
      </c>
      <c r="M9">
        <f t="shared" si="0"/>
        <v>51.313131313131315</v>
      </c>
      <c r="N9" t="e">
        <v>#N/A</v>
      </c>
      <c r="O9">
        <v>35.74</v>
      </c>
      <c r="P9" t="e">
        <v>#N/A</v>
      </c>
      <c r="Q9">
        <v>35.74</v>
      </c>
      <c r="R9" t="e">
        <v>#N/A</v>
      </c>
      <c r="S9">
        <v>51.313131313131315</v>
      </c>
      <c r="T9" t="e">
        <v>#N/A</v>
      </c>
      <c r="U9">
        <v>51.313131313131315</v>
      </c>
    </row>
    <row r="10" spans="1:22">
      <c r="A10" t="s">
        <v>460</v>
      </c>
      <c r="B10" t="s">
        <v>459</v>
      </c>
      <c r="C10" t="s">
        <v>160</v>
      </c>
      <c r="D10">
        <v>17</v>
      </c>
      <c r="E10">
        <v>20.309999999999999</v>
      </c>
      <c r="F10">
        <v>58.87</v>
      </c>
      <c r="G10">
        <v>38.68</v>
      </c>
      <c r="H10">
        <v>29.9</v>
      </c>
      <c r="I10">
        <v>45.04</v>
      </c>
      <c r="J10">
        <v>40.880000000000003</v>
      </c>
      <c r="K10">
        <v>72.578347578347575</v>
      </c>
      <c r="L10">
        <v>42.735042735042732</v>
      </c>
      <c r="M10">
        <f t="shared" si="0"/>
        <v>57.65669515669515</v>
      </c>
      <c r="N10" t="e">
        <v>#N/A</v>
      </c>
      <c r="O10">
        <v>40.880000000000003</v>
      </c>
      <c r="P10">
        <v>40.880000000000003</v>
      </c>
      <c r="Q10" t="e">
        <v>#N/A</v>
      </c>
      <c r="R10" t="e">
        <v>#N/A</v>
      </c>
      <c r="S10">
        <v>57.65669515669515</v>
      </c>
      <c r="T10">
        <v>57.65669515669515</v>
      </c>
      <c r="U10" t="e">
        <v>#N/A</v>
      </c>
    </row>
    <row r="11" spans="1:22">
      <c r="A11" t="s">
        <v>459</v>
      </c>
      <c r="B11" t="s">
        <v>460</v>
      </c>
      <c r="C11" t="s">
        <v>169</v>
      </c>
      <c r="D11">
        <v>20</v>
      </c>
      <c r="E11">
        <v>10.59</v>
      </c>
      <c r="F11">
        <v>36.11</v>
      </c>
      <c r="G11">
        <v>23.55</v>
      </c>
      <c r="H11">
        <v>56.94</v>
      </c>
      <c r="I11">
        <v>66.739999999999995</v>
      </c>
      <c r="J11">
        <v>64.569999999999993</v>
      </c>
      <c r="K11">
        <v>69.309764309764319</v>
      </c>
      <c r="L11">
        <v>49.074074074074076</v>
      </c>
      <c r="M11">
        <f t="shared" si="0"/>
        <v>59.191919191919197</v>
      </c>
      <c r="N11">
        <v>64.569999999999993</v>
      </c>
      <c r="O11" t="e">
        <v>#N/A</v>
      </c>
      <c r="P11" t="e">
        <v>#N/A</v>
      </c>
      <c r="Q11">
        <v>64.569999999999993</v>
      </c>
      <c r="R11">
        <v>59.191919191919197</v>
      </c>
      <c r="S11" t="e">
        <v>#N/A</v>
      </c>
      <c r="T11" t="e">
        <v>#N/A</v>
      </c>
      <c r="U11">
        <v>59.191919191919197</v>
      </c>
    </row>
    <row r="12" spans="1:22">
      <c r="A12" t="s">
        <v>460</v>
      </c>
      <c r="B12" t="s">
        <v>459</v>
      </c>
      <c r="C12" t="s">
        <v>215</v>
      </c>
      <c r="D12">
        <v>17</v>
      </c>
      <c r="E12">
        <v>22.65</v>
      </c>
      <c r="F12">
        <v>57.86</v>
      </c>
      <c r="G12">
        <v>38.39</v>
      </c>
      <c r="H12">
        <v>5.42</v>
      </c>
      <c r="I12">
        <v>10.61</v>
      </c>
      <c r="J12">
        <v>8.92</v>
      </c>
      <c r="K12">
        <v>62.83986928104575</v>
      </c>
      <c r="L12">
        <v>56.862745098039206</v>
      </c>
      <c r="M12">
        <f t="shared" si="0"/>
        <v>59.851307189542482</v>
      </c>
      <c r="N12" t="e">
        <v>#N/A</v>
      </c>
      <c r="O12">
        <v>8.92</v>
      </c>
      <c r="P12">
        <v>8.92</v>
      </c>
      <c r="Q12" t="e">
        <v>#N/A</v>
      </c>
      <c r="R12" t="e">
        <v>#N/A</v>
      </c>
      <c r="S12">
        <v>59.851307189542482</v>
      </c>
      <c r="T12">
        <v>59.851307189542482</v>
      </c>
      <c r="U12" t="e">
        <v>#N/A</v>
      </c>
    </row>
    <row r="13" spans="1:22">
      <c r="A13" t="s">
        <v>459</v>
      </c>
      <c r="B13" t="s">
        <v>460</v>
      </c>
      <c r="C13" t="s">
        <v>184</v>
      </c>
      <c r="D13">
        <v>19</v>
      </c>
      <c r="E13">
        <v>11.92</v>
      </c>
      <c r="F13">
        <v>39.82</v>
      </c>
      <c r="G13">
        <v>25.41</v>
      </c>
      <c r="H13">
        <v>19.27</v>
      </c>
      <c r="I13">
        <v>28.94</v>
      </c>
      <c r="J13">
        <v>26.59</v>
      </c>
      <c r="K13">
        <v>53.216931216931222</v>
      </c>
      <c r="L13">
        <v>18.803418803418804</v>
      </c>
      <c r="M13">
        <f t="shared" si="0"/>
        <v>36.010175010175011</v>
      </c>
      <c r="N13">
        <v>26.59</v>
      </c>
      <c r="O13" t="e">
        <v>#N/A</v>
      </c>
      <c r="P13" t="e">
        <v>#N/A</v>
      </c>
      <c r="Q13">
        <v>26.59</v>
      </c>
      <c r="R13">
        <v>36.010175010175011</v>
      </c>
      <c r="S13" t="e">
        <v>#N/A</v>
      </c>
      <c r="T13" t="e">
        <v>#N/A</v>
      </c>
      <c r="U13">
        <v>36.010175010175011</v>
      </c>
    </row>
    <row r="14" spans="1:22">
      <c r="A14" t="s">
        <v>459</v>
      </c>
      <c r="B14" t="s">
        <v>460</v>
      </c>
      <c r="C14" t="s">
        <v>186</v>
      </c>
      <c r="D14">
        <v>20</v>
      </c>
      <c r="E14">
        <v>6.94</v>
      </c>
      <c r="F14">
        <v>32.630000000000003</v>
      </c>
      <c r="G14">
        <v>18.760000000000002</v>
      </c>
      <c r="H14">
        <v>29.05</v>
      </c>
      <c r="I14">
        <v>47.76</v>
      </c>
      <c r="J14">
        <v>44.02</v>
      </c>
      <c r="K14">
        <v>56.481481481481481</v>
      </c>
      <c r="L14">
        <v>62.962962962962962</v>
      </c>
      <c r="M14">
        <f t="shared" si="0"/>
        <v>59.722222222222221</v>
      </c>
      <c r="N14">
        <v>44.02</v>
      </c>
      <c r="O14" t="e">
        <v>#N/A</v>
      </c>
      <c r="P14" t="e">
        <v>#N/A</v>
      </c>
      <c r="Q14">
        <v>44.02</v>
      </c>
      <c r="R14">
        <v>59.722222222222221</v>
      </c>
      <c r="S14" t="e">
        <v>#N/A</v>
      </c>
      <c r="T14" t="e">
        <v>#N/A</v>
      </c>
      <c r="U14">
        <v>59.722222222222221</v>
      </c>
    </row>
    <row r="15" spans="1:22">
      <c r="A15" t="s">
        <v>459</v>
      </c>
      <c r="B15" t="s">
        <v>460</v>
      </c>
      <c r="C15" t="s">
        <v>189</v>
      </c>
      <c r="D15">
        <v>21</v>
      </c>
      <c r="E15">
        <v>5.23</v>
      </c>
      <c r="F15">
        <v>36.64</v>
      </c>
      <c r="G15">
        <v>20</v>
      </c>
      <c r="H15">
        <v>23.64</v>
      </c>
      <c r="I15">
        <v>45.19</v>
      </c>
      <c r="J15">
        <v>42.21</v>
      </c>
      <c r="K15">
        <v>77.301587301587304</v>
      </c>
      <c r="L15">
        <v>80.740740740740748</v>
      </c>
      <c r="M15">
        <f t="shared" si="0"/>
        <v>79.021164021164026</v>
      </c>
      <c r="N15">
        <v>42.21</v>
      </c>
      <c r="O15" t="e">
        <v>#N/A</v>
      </c>
      <c r="P15" t="e">
        <v>#N/A</v>
      </c>
      <c r="Q15">
        <v>42.21</v>
      </c>
      <c r="R15">
        <v>79.021164021164026</v>
      </c>
      <c r="S15" t="e">
        <v>#N/A</v>
      </c>
      <c r="T15" t="e">
        <v>#N/A</v>
      </c>
      <c r="U15">
        <v>79.021164021164026</v>
      </c>
    </row>
    <row r="16" spans="1:22">
      <c r="A16" t="s">
        <v>459</v>
      </c>
      <c r="B16" t="s">
        <v>459</v>
      </c>
      <c r="C16" t="s">
        <v>191</v>
      </c>
      <c r="D16">
        <v>18</v>
      </c>
      <c r="E16">
        <v>13.86</v>
      </c>
      <c r="F16">
        <v>35.869999999999997</v>
      </c>
      <c r="G16">
        <v>23.82</v>
      </c>
      <c r="H16">
        <v>9.3699999999999992</v>
      </c>
      <c r="I16">
        <v>24.07</v>
      </c>
      <c r="J16">
        <v>19.39</v>
      </c>
      <c r="K16">
        <v>69.841269841269849</v>
      </c>
      <c r="L16">
        <v>50</v>
      </c>
      <c r="M16">
        <f t="shared" si="0"/>
        <v>59.920634920634924</v>
      </c>
      <c r="N16">
        <v>19.39</v>
      </c>
      <c r="O16" t="e">
        <v>#N/A</v>
      </c>
      <c r="P16">
        <v>19.39</v>
      </c>
      <c r="Q16" t="e">
        <v>#N/A</v>
      </c>
      <c r="R16">
        <v>59.920634920634924</v>
      </c>
      <c r="S16" t="e">
        <v>#N/A</v>
      </c>
      <c r="T16">
        <v>59.920634920634924</v>
      </c>
      <c r="U16" t="e">
        <v>#N/A</v>
      </c>
    </row>
    <row r="17" spans="1:21">
      <c r="A17" t="s">
        <v>459</v>
      </c>
      <c r="B17" t="s">
        <v>460</v>
      </c>
      <c r="C17" t="s">
        <v>200</v>
      </c>
      <c r="D17">
        <v>19</v>
      </c>
      <c r="E17">
        <v>9.48</v>
      </c>
      <c r="F17">
        <v>46.77</v>
      </c>
      <c r="G17">
        <v>28.7</v>
      </c>
      <c r="H17">
        <v>2.42</v>
      </c>
      <c r="I17">
        <v>20.170000000000002</v>
      </c>
      <c r="J17">
        <v>17.329999999999998</v>
      </c>
      <c r="K17">
        <v>89.43833943833944</v>
      </c>
      <c r="L17">
        <v>98.412698412698418</v>
      </c>
      <c r="M17">
        <f t="shared" si="0"/>
        <v>93.925518925518929</v>
      </c>
      <c r="N17">
        <v>17.329999999999998</v>
      </c>
      <c r="O17" t="e">
        <v>#N/A</v>
      </c>
      <c r="P17" t="e">
        <v>#N/A</v>
      </c>
      <c r="Q17">
        <v>17.329999999999998</v>
      </c>
      <c r="R17">
        <v>93.925518925518929</v>
      </c>
      <c r="S17" t="e">
        <v>#N/A</v>
      </c>
      <c r="T17" t="e">
        <v>#N/A</v>
      </c>
      <c r="U17">
        <v>93.925518925518929</v>
      </c>
    </row>
    <row r="18" spans="1:21">
      <c r="A18" t="s">
        <v>460</v>
      </c>
      <c r="B18" t="s">
        <v>459</v>
      </c>
      <c r="C18" t="s">
        <v>206</v>
      </c>
      <c r="D18">
        <v>18</v>
      </c>
      <c r="E18">
        <v>20.59</v>
      </c>
      <c r="F18">
        <v>56.54</v>
      </c>
      <c r="G18">
        <v>37.58</v>
      </c>
      <c r="H18">
        <v>27.62</v>
      </c>
      <c r="I18">
        <v>35.869999999999997</v>
      </c>
      <c r="J18">
        <v>33.479999999999997</v>
      </c>
      <c r="K18">
        <v>73.333333333333343</v>
      </c>
      <c r="L18">
        <v>45.370370370370367</v>
      </c>
      <c r="M18">
        <f t="shared" si="0"/>
        <v>59.351851851851855</v>
      </c>
      <c r="N18" t="e">
        <v>#N/A</v>
      </c>
      <c r="O18">
        <v>33.479999999999997</v>
      </c>
      <c r="P18">
        <v>33.479999999999997</v>
      </c>
      <c r="Q18" t="e">
        <v>#N/A</v>
      </c>
      <c r="R18" t="e">
        <v>#N/A</v>
      </c>
      <c r="S18">
        <v>59.351851851851855</v>
      </c>
      <c r="T18">
        <v>59.351851851851855</v>
      </c>
      <c r="U18" t="e">
        <v>#N/A</v>
      </c>
    </row>
    <row r="19" spans="1:21">
      <c r="A19" t="s">
        <v>460</v>
      </c>
      <c r="B19" t="s">
        <v>459</v>
      </c>
      <c r="C19" t="s">
        <v>211</v>
      </c>
      <c r="D19">
        <v>18</v>
      </c>
      <c r="E19">
        <v>17.47</v>
      </c>
      <c r="F19">
        <v>55.46</v>
      </c>
      <c r="G19">
        <v>34</v>
      </c>
      <c r="H19">
        <v>45.52</v>
      </c>
      <c r="I19">
        <v>68.099999999999994</v>
      </c>
      <c r="J19">
        <v>61.54</v>
      </c>
      <c r="K19">
        <v>65.456790123456798</v>
      </c>
      <c r="L19">
        <v>39.999999999999993</v>
      </c>
      <c r="M19">
        <f t="shared" si="0"/>
        <v>52.728395061728392</v>
      </c>
      <c r="N19" t="e">
        <v>#N/A</v>
      </c>
      <c r="O19">
        <v>61.54</v>
      </c>
      <c r="P19">
        <v>61.54</v>
      </c>
      <c r="Q19" t="e">
        <v>#N/A</v>
      </c>
      <c r="R19" t="e">
        <v>#N/A</v>
      </c>
      <c r="S19">
        <v>52.728395061728392</v>
      </c>
      <c r="T19">
        <v>52.728395061728392</v>
      </c>
      <c r="U19" t="e">
        <v>#N/A</v>
      </c>
    </row>
    <row r="21" spans="1:21">
      <c r="C21" t="s">
        <v>214</v>
      </c>
      <c r="D21">
        <f>MEDIAN(D3:D19)</f>
        <v>19</v>
      </c>
      <c r="E21">
        <f>MEDIAN(E3:E19)</f>
        <v>14.9</v>
      </c>
      <c r="F21">
        <f>MEDIAN(F3:F19)</f>
        <v>45</v>
      </c>
      <c r="G21" s="149">
        <f>MEDIAN(G3:G19)</f>
        <v>28.8</v>
      </c>
    </row>
    <row r="22" spans="1:21">
      <c r="C22" s="137"/>
      <c r="D22" s="137"/>
      <c r="E22" s="137"/>
      <c r="F22" s="137"/>
      <c r="G22" s="137"/>
      <c r="H22" s="145"/>
      <c r="I22" s="145"/>
      <c r="J22" s="145"/>
      <c r="K22" s="145"/>
    </row>
  </sheetData>
  <mergeCells count="5">
    <mergeCell ref="N1:Q1"/>
    <mergeCell ref="R1:V1"/>
    <mergeCell ref="E1:G1"/>
    <mergeCell ref="K1:M1"/>
    <mergeCell ref="H1:J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38AB-63FA-4D55-BC57-0025EF3AF8D4}">
  <dimension ref="A1:J107"/>
  <sheetViews>
    <sheetView topLeftCell="A5" zoomScale="60" zoomScaleNormal="60" workbookViewId="0">
      <selection activeCell="A7" sqref="A7"/>
    </sheetView>
  </sheetViews>
  <sheetFormatPr defaultRowHeight="14.5"/>
  <sheetData>
    <row r="1" spans="1:10">
      <c r="A1" s="1"/>
      <c r="B1" t="s">
        <v>0</v>
      </c>
      <c r="C1" t="s">
        <v>1</v>
      </c>
      <c r="D1" t="s">
        <v>1</v>
      </c>
      <c r="E1" t="s">
        <v>1</v>
      </c>
      <c r="F1" t="s">
        <v>1</v>
      </c>
      <c r="G1" t="s">
        <v>1</v>
      </c>
      <c r="H1" t="s">
        <v>1</v>
      </c>
      <c r="I1" t="s">
        <v>1</v>
      </c>
    </row>
    <row r="2" spans="1:10">
      <c r="A2" s="1"/>
      <c r="B2" s="2" t="s">
        <v>2</v>
      </c>
      <c r="C2" t="s">
        <v>5</v>
      </c>
      <c r="D2" t="s">
        <v>5</v>
      </c>
      <c r="E2" t="s">
        <v>5</v>
      </c>
      <c r="F2" t="s">
        <v>5</v>
      </c>
      <c r="G2" t="s">
        <v>5</v>
      </c>
      <c r="H2" t="s">
        <v>5</v>
      </c>
      <c r="I2" t="s">
        <v>5</v>
      </c>
    </row>
    <row r="3" spans="1:10" ht="15.5">
      <c r="A3" s="1"/>
      <c r="B3" s="3" t="s">
        <v>8</v>
      </c>
      <c r="C3" s="3" t="s">
        <v>9</v>
      </c>
      <c r="D3" s="3" t="s">
        <v>9</v>
      </c>
      <c r="E3" s="3" t="s">
        <v>9</v>
      </c>
      <c r="F3" s="3" t="s">
        <v>9</v>
      </c>
      <c r="G3" s="3" t="s">
        <v>9</v>
      </c>
      <c r="H3" s="3" t="s">
        <v>9</v>
      </c>
      <c r="I3" s="3" t="s">
        <v>9</v>
      </c>
    </row>
    <row r="4" spans="1:10">
      <c r="A4" s="1"/>
      <c r="B4" t="s">
        <v>10</v>
      </c>
      <c r="H4" t="s">
        <v>11</v>
      </c>
      <c r="I4" t="s">
        <v>11</v>
      </c>
    </row>
    <row r="5" spans="1:10" ht="34.5" customHeight="1">
      <c r="A5" s="1"/>
      <c r="B5" t="s">
        <v>12</v>
      </c>
      <c r="G5" t="s">
        <v>14</v>
      </c>
      <c r="I5" s="115" t="s">
        <v>15</v>
      </c>
    </row>
    <row r="6" spans="1:10">
      <c r="A6" s="6"/>
    </row>
    <row r="7" spans="1:10" ht="208.5" customHeight="1">
      <c r="A7" s="7"/>
      <c r="B7" s="8" t="s">
        <v>18</v>
      </c>
      <c r="C7" s="72" t="s">
        <v>37</v>
      </c>
      <c r="D7" s="73" t="s">
        <v>39</v>
      </c>
      <c r="E7" s="74" t="s">
        <v>40</v>
      </c>
      <c r="F7" s="73" t="s">
        <v>41</v>
      </c>
      <c r="G7" s="74" t="s">
        <v>42</v>
      </c>
      <c r="H7" s="73" t="s">
        <v>43</v>
      </c>
      <c r="I7" s="74" t="s">
        <v>46</v>
      </c>
    </row>
    <row r="8" spans="1:10" ht="29">
      <c r="A8" s="25"/>
      <c r="B8" s="26" t="s">
        <v>76</v>
      </c>
      <c r="C8" s="33" t="s">
        <v>77</v>
      </c>
      <c r="D8" s="35" t="s">
        <v>77</v>
      </c>
      <c r="E8" s="34" t="s">
        <v>77</v>
      </c>
      <c r="F8" s="35" t="s">
        <v>77</v>
      </c>
      <c r="G8" s="34" t="s">
        <v>77</v>
      </c>
      <c r="H8" s="35" t="s">
        <v>78</v>
      </c>
      <c r="I8" s="34" t="s">
        <v>78</v>
      </c>
    </row>
    <row r="9" spans="1:10" ht="43.5">
      <c r="A9" s="4"/>
      <c r="B9" s="4" t="s">
        <v>79</v>
      </c>
      <c r="C9" s="50" t="s">
        <v>85</v>
      </c>
      <c r="D9" s="50" t="s">
        <v>86</v>
      </c>
      <c r="E9" s="51" t="s">
        <v>87</v>
      </c>
      <c r="F9" s="50" t="s">
        <v>88</v>
      </c>
      <c r="G9" s="51" t="s">
        <v>89</v>
      </c>
      <c r="H9" s="50" t="s">
        <v>90</v>
      </c>
      <c r="I9" s="51" t="s">
        <v>91</v>
      </c>
    </row>
    <row r="10" spans="1:10" ht="73.5" customHeight="1">
      <c r="A10" s="58"/>
      <c r="B10" s="58" t="s">
        <v>109</v>
      </c>
      <c r="C10" s="59" t="str">
        <f t="shared" ref="C10:I10" si="0">C9&amp;":"&amp;C8</f>
        <v>Quality_improvement:Yes/No</v>
      </c>
      <c r="D10" s="59" t="str">
        <f t="shared" si="0"/>
        <v>Quality_public sector:Yes/No</v>
      </c>
      <c r="E10" s="59" t="str">
        <f t="shared" si="0"/>
        <v>Quality_private sector:Yes/No</v>
      </c>
      <c r="F10" s="59" t="str">
        <f t="shared" si="0"/>
        <v>Quality_participatory M&amp;E:Yes/No</v>
      </c>
      <c r="G10" s="59" t="str">
        <f t="shared" si="0"/>
        <v>Quality_provider bias:Yes/No</v>
      </c>
      <c r="H10" s="59" t="str">
        <f t="shared" si="0"/>
        <v>trainpgr:Rating (1-10)</v>
      </c>
      <c r="I10" s="59" t="str">
        <f t="shared" si="0"/>
        <v>steriliza:Rating (1-10)</v>
      </c>
      <c r="J10" t="s">
        <v>227</v>
      </c>
    </row>
    <row r="11" spans="1:10">
      <c r="A11" s="60" t="s">
        <v>110</v>
      </c>
      <c r="B11" s="61" t="s">
        <v>111</v>
      </c>
      <c r="C11" s="62">
        <v>100</v>
      </c>
      <c r="D11" s="62">
        <v>71.428571428571431</v>
      </c>
      <c r="E11" s="62">
        <v>40</v>
      </c>
      <c r="F11" s="62">
        <v>88.235294117647058</v>
      </c>
      <c r="G11" s="62">
        <v>40</v>
      </c>
      <c r="H11" s="62">
        <v>64.052287581699346</v>
      </c>
      <c r="I11" s="62">
        <v>56.349206349206341</v>
      </c>
      <c r="J11" s="120">
        <f>AVERAGE(C11:I11)</f>
        <v>65.723622782446313</v>
      </c>
    </row>
    <row r="12" spans="1:10">
      <c r="A12" s="60" t="s">
        <v>115</v>
      </c>
      <c r="B12" s="61" t="s">
        <v>116</v>
      </c>
      <c r="C12" s="62">
        <v>100</v>
      </c>
      <c r="D12" s="62">
        <v>100</v>
      </c>
      <c r="E12" s="62">
        <v>73.333333333333329</v>
      </c>
      <c r="F12" s="62">
        <v>100</v>
      </c>
      <c r="G12" s="62">
        <v>33.333333333333329</v>
      </c>
      <c r="H12" s="62">
        <v>77.777777777777771</v>
      </c>
      <c r="I12" s="62">
        <v>91.1111111111111</v>
      </c>
      <c r="J12" s="120">
        <f t="shared" ref="J12:J75" si="1">AVERAGE(C12:I12)</f>
        <v>82.222222222222214</v>
      </c>
    </row>
    <row r="13" spans="1:10">
      <c r="A13" s="60" t="s">
        <v>110</v>
      </c>
      <c r="B13" s="61" t="s">
        <v>118</v>
      </c>
      <c r="C13" s="62">
        <v>100</v>
      </c>
      <c r="D13" s="62">
        <v>94.444444444444443</v>
      </c>
      <c r="E13" s="62">
        <v>43.75</v>
      </c>
      <c r="F13" s="62">
        <v>72.222222222222214</v>
      </c>
      <c r="G13" s="62">
        <v>50</v>
      </c>
      <c r="H13" s="62">
        <v>55.555555555555557</v>
      </c>
      <c r="I13" s="62">
        <v>67.901234567901227</v>
      </c>
      <c r="J13" s="120">
        <f t="shared" si="1"/>
        <v>69.124779541446202</v>
      </c>
    </row>
    <row r="14" spans="1:10">
      <c r="A14" s="60" t="s">
        <v>110</v>
      </c>
      <c r="B14" s="61" t="s">
        <v>121</v>
      </c>
      <c r="C14" s="62">
        <v>100</v>
      </c>
      <c r="D14" s="62">
        <v>66.666666666666657</v>
      </c>
      <c r="E14" s="62">
        <v>9.0909090909090917</v>
      </c>
      <c r="F14" s="62">
        <v>80</v>
      </c>
      <c r="G14" s="62">
        <v>46.153846153846153</v>
      </c>
      <c r="H14" s="62">
        <v>55.555555555555557</v>
      </c>
      <c r="I14" s="62">
        <v>62.037037037037031</v>
      </c>
      <c r="J14" s="120">
        <f t="shared" si="1"/>
        <v>59.929144929144918</v>
      </c>
    </row>
    <row r="15" spans="1:10">
      <c r="A15" s="60" t="s">
        <v>122</v>
      </c>
      <c r="B15" s="61" t="s">
        <v>123</v>
      </c>
      <c r="C15" s="62">
        <v>100</v>
      </c>
      <c r="D15" s="62">
        <v>23.076923076923077</v>
      </c>
      <c r="E15" s="62">
        <v>23.076923076923077</v>
      </c>
      <c r="F15" s="62">
        <v>46.153846153846153</v>
      </c>
      <c r="G15" s="62">
        <v>0</v>
      </c>
      <c r="H15" s="62">
        <v>64.102564102564102</v>
      </c>
      <c r="I15" s="62">
        <v>64.102564102564102</v>
      </c>
      <c r="J15" s="120">
        <f t="shared" si="1"/>
        <v>45.787545787545788</v>
      </c>
    </row>
    <row r="16" spans="1:10">
      <c r="A16" s="60" t="s">
        <v>119</v>
      </c>
      <c r="B16" s="61" t="s">
        <v>124</v>
      </c>
      <c r="C16" s="62">
        <v>84.615384615384613</v>
      </c>
      <c r="D16" s="62">
        <v>100</v>
      </c>
      <c r="E16" s="62">
        <v>100</v>
      </c>
      <c r="F16" s="62">
        <v>92.307692307692307</v>
      </c>
      <c r="G16" s="62">
        <v>76.923076923076934</v>
      </c>
      <c r="H16" s="62">
        <v>45.299145299145295</v>
      </c>
      <c r="I16" s="62">
        <v>58.119658119658119</v>
      </c>
      <c r="J16" s="120">
        <f t="shared" si="1"/>
        <v>79.609279609279611</v>
      </c>
    </row>
    <row r="17" spans="1:10">
      <c r="A17" s="60" t="s">
        <v>119</v>
      </c>
      <c r="B17" s="61" t="s">
        <v>125</v>
      </c>
      <c r="C17" s="62">
        <v>100</v>
      </c>
      <c r="D17" s="62">
        <v>85.714285714285708</v>
      </c>
      <c r="E17" s="62">
        <v>64.285714285714292</v>
      </c>
      <c r="F17" s="62">
        <v>100</v>
      </c>
      <c r="G17" s="62">
        <v>78.571428571428569</v>
      </c>
      <c r="H17" s="62">
        <v>54.761904761904766</v>
      </c>
      <c r="I17" s="62">
        <v>76.984126984126988</v>
      </c>
      <c r="J17" s="120">
        <f t="shared" si="1"/>
        <v>80.045351473922892</v>
      </c>
    </row>
    <row r="18" spans="1:10">
      <c r="A18" s="60" t="s">
        <v>110</v>
      </c>
      <c r="B18" s="61" t="s">
        <v>126</v>
      </c>
      <c r="C18" s="62">
        <v>100</v>
      </c>
      <c r="D18" s="62">
        <v>100</v>
      </c>
      <c r="E18" s="62">
        <v>33.333333333333329</v>
      </c>
      <c r="F18" s="62">
        <v>86.666666666666671</v>
      </c>
      <c r="G18" s="62">
        <v>33.333333333333329</v>
      </c>
      <c r="H18" s="62">
        <v>55.555555555555557</v>
      </c>
      <c r="I18" s="62">
        <v>45.925925925925931</v>
      </c>
      <c r="J18" s="120">
        <f t="shared" si="1"/>
        <v>64.973544973544975</v>
      </c>
    </row>
    <row r="19" spans="1:10">
      <c r="A19" s="60" t="s">
        <v>127</v>
      </c>
      <c r="B19" s="61" t="s">
        <v>128</v>
      </c>
      <c r="C19" s="62">
        <v>90.909090909090907</v>
      </c>
      <c r="D19" s="62">
        <v>92.307692307692307</v>
      </c>
      <c r="E19" s="62">
        <v>80</v>
      </c>
      <c r="F19" s="62">
        <v>61.53846153846154</v>
      </c>
      <c r="G19" s="62">
        <v>54.54545454545454</v>
      </c>
      <c r="H19" s="62">
        <v>57.407407407407412</v>
      </c>
      <c r="I19" s="62">
        <v>46.296296296296298</v>
      </c>
      <c r="J19" s="120">
        <f t="shared" si="1"/>
        <v>69.000629000629004</v>
      </c>
    </row>
    <row r="20" spans="1:10">
      <c r="A20" s="60" t="s">
        <v>119</v>
      </c>
      <c r="B20" s="61" t="s">
        <v>129</v>
      </c>
      <c r="C20" s="62">
        <v>100</v>
      </c>
      <c r="D20" s="62">
        <v>90.909090909090907</v>
      </c>
      <c r="E20" s="62">
        <v>72.727272727272734</v>
      </c>
      <c r="F20" s="62">
        <v>36.363636363636367</v>
      </c>
      <c r="G20" s="62">
        <v>50</v>
      </c>
      <c r="H20" s="62">
        <v>62.962962962962962</v>
      </c>
      <c r="I20" s="62">
        <v>23.809523809523807</v>
      </c>
      <c r="J20" s="120">
        <f t="shared" si="1"/>
        <v>62.396069538926675</v>
      </c>
    </row>
    <row r="21" spans="1:10">
      <c r="A21" s="60" t="s">
        <v>119</v>
      </c>
      <c r="B21" s="61" t="s">
        <v>130</v>
      </c>
      <c r="C21" s="62">
        <v>100</v>
      </c>
      <c r="D21" s="62">
        <v>93.333333333333329</v>
      </c>
      <c r="E21" s="62">
        <v>73.333333333333329</v>
      </c>
      <c r="F21" s="62">
        <v>78.571428571428569</v>
      </c>
      <c r="G21" s="62">
        <v>40</v>
      </c>
      <c r="H21" s="62">
        <v>23.703703703703702</v>
      </c>
      <c r="I21" s="62">
        <v>8.8888888888888893</v>
      </c>
      <c r="J21" s="120">
        <f t="shared" si="1"/>
        <v>59.690098261526828</v>
      </c>
    </row>
    <row r="22" spans="1:10">
      <c r="A22" s="60" t="s">
        <v>122</v>
      </c>
      <c r="B22" s="61" t="s">
        <v>131</v>
      </c>
      <c r="C22" s="62">
        <v>90.909090909090907</v>
      </c>
      <c r="D22" s="62">
        <v>72.727272727272734</v>
      </c>
      <c r="E22" s="62">
        <v>72.727272727272734</v>
      </c>
      <c r="F22" s="62">
        <v>40</v>
      </c>
      <c r="G22" s="62">
        <v>60</v>
      </c>
      <c r="H22" s="62">
        <v>39.81481481481481</v>
      </c>
      <c r="I22" s="62">
        <v>65.656565656565661</v>
      </c>
      <c r="J22" s="120">
        <f t="shared" si="1"/>
        <v>63.119288119288115</v>
      </c>
    </row>
    <row r="23" spans="1:10">
      <c r="A23" s="60" t="s">
        <v>119</v>
      </c>
      <c r="B23" s="61" t="s">
        <v>236</v>
      </c>
      <c r="C23" s="62">
        <v>100</v>
      </c>
      <c r="D23" s="62">
        <v>92.307692307692307</v>
      </c>
      <c r="E23" s="62">
        <v>92.307692307692307</v>
      </c>
      <c r="F23" s="62">
        <v>75</v>
      </c>
      <c r="G23" s="62">
        <v>63.636363636363633</v>
      </c>
      <c r="H23" s="62">
        <v>53.968253968253961</v>
      </c>
      <c r="I23" s="62">
        <v>26.984126984126981</v>
      </c>
      <c r="J23" s="120">
        <f t="shared" si="1"/>
        <v>72.029161314875608</v>
      </c>
    </row>
    <row r="24" spans="1:10">
      <c r="A24" s="60" t="s">
        <v>119</v>
      </c>
      <c r="B24" s="61" t="s">
        <v>133</v>
      </c>
      <c r="C24" s="62">
        <v>100</v>
      </c>
      <c r="D24" s="62">
        <v>100</v>
      </c>
      <c r="E24" s="62">
        <v>88.888888888888886</v>
      </c>
      <c r="F24" s="62">
        <v>100</v>
      </c>
      <c r="G24" s="62">
        <v>57.142857142857139</v>
      </c>
      <c r="H24" s="62">
        <v>50</v>
      </c>
      <c r="I24" s="62">
        <v>18.055555555555554</v>
      </c>
      <c r="J24" s="120">
        <f t="shared" si="1"/>
        <v>73.441043083900226</v>
      </c>
    </row>
    <row r="25" spans="1:10">
      <c r="A25" s="60" t="s">
        <v>122</v>
      </c>
      <c r="B25" s="61" t="s">
        <v>134</v>
      </c>
      <c r="C25" s="62">
        <v>85.714285714285708</v>
      </c>
      <c r="D25" s="62">
        <v>78.571428571428569</v>
      </c>
      <c r="E25" s="62">
        <v>53.846153846153847</v>
      </c>
      <c r="F25" s="62">
        <v>78.571428571428569</v>
      </c>
      <c r="G25" s="62">
        <v>50</v>
      </c>
      <c r="H25" s="62">
        <v>68.253968253968253</v>
      </c>
      <c r="I25" s="62">
        <v>62.62626262626263</v>
      </c>
      <c r="J25" s="120">
        <f t="shared" si="1"/>
        <v>68.226218226218222</v>
      </c>
    </row>
    <row r="26" spans="1:10">
      <c r="A26" s="60" t="s">
        <v>119</v>
      </c>
      <c r="B26" s="61" t="s">
        <v>135</v>
      </c>
      <c r="C26" s="62">
        <v>100</v>
      </c>
      <c r="D26" s="62">
        <v>90</v>
      </c>
      <c r="E26" s="62">
        <v>88.888888888888886</v>
      </c>
      <c r="F26" s="62">
        <v>50</v>
      </c>
      <c r="G26" s="62">
        <v>10</v>
      </c>
      <c r="H26" s="62">
        <v>76.666666666666671</v>
      </c>
      <c r="I26" s="62">
        <v>62.962962962962962</v>
      </c>
      <c r="J26" s="120">
        <f t="shared" si="1"/>
        <v>68.359788359788368</v>
      </c>
    </row>
    <row r="27" spans="1:10">
      <c r="A27" s="60" t="s">
        <v>112</v>
      </c>
      <c r="B27" s="61" t="s">
        <v>136</v>
      </c>
      <c r="C27" s="62">
        <v>100</v>
      </c>
      <c r="D27" s="62">
        <v>91.666666666666657</v>
      </c>
      <c r="E27" s="62">
        <v>25</v>
      </c>
      <c r="F27" s="62">
        <v>27.27272727272727</v>
      </c>
      <c r="G27" s="62">
        <v>58.333333333333336</v>
      </c>
      <c r="H27" s="62">
        <v>63.888888888888886</v>
      </c>
      <c r="I27" s="62">
        <v>42.222222222222221</v>
      </c>
      <c r="J27" s="120">
        <f t="shared" si="1"/>
        <v>58.340548340548345</v>
      </c>
    </row>
    <row r="28" spans="1:10">
      <c r="A28" s="60" t="s">
        <v>122</v>
      </c>
      <c r="B28" s="61" t="s">
        <v>137</v>
      </c>
      <c r="C28" s="62">
        <v>100</v>
      </c>
      <c r="D28" s="62">
        <v>100</v>
      </c>
      <c r="E28" s="62">
        <v>25</v>
      </c>
      <c r="F28" s="62">
        <v>83.333333333333343</v>
      </c>
      <c r="G28" s="62">
        <v>90</v>
      </c>
      <c r="H28" s="62">
        <v>67.521367521367509</v>
      </c>
      <c r="I28" s="62">
        <v>76.92307692307692</v>
      </c>
      <c r="J28" s="120">
        <f t="shared" si="1"/>
        <v>77.539682539682545</v>
      </c>
    </row>
    <row r="29" spans="1:10">
      <c r="A29" s="60" t="s">
        <v>127</v>
      </c>
      <c r="B29" s="61" t="s">
        <v>138</v>
      </c>
      <c r="C29" s="62">
        <v>46.666666666666664</v>
      </c>
      <c r="D29" s="62">
        <v>40</v>
      </c>
      <c r="E29" s="62">
        <v>7.1428571428571423</v>
      </c>
      <c r="F29" s="62">
        <v>26.666666666666668</v>
      </c>
      <c r="G29" s="62">
        <v>35.714285714285715</v>
      </c>
      <c r="H29" s="62">
        <v>32.592592592592588</v>
      </c>
      <c r="I29" s="62">
        <v>26.666666666666664</v>
      </c>
      <c r="J29" s="120">
        <f t="shared" si="1"/>
        <v>30.778533635676489</v>
      </c>
    </row>
    <row r="30" spans="1:10">
      <c r="A30" s="60" t="s">
        <v>127</v>
      </c>
      <c r="B30" s="61" t="s">
        <v>139</v>
      </c>
      <c r="C30" s="62">
        <v>100</v>
      </c>
      <c r="D30" s="62">
        <v>84.615384615384613</v>
      </c>
      <c r="E30" s="62">
        <v>63.636363636363633</v>
      </c>
      <c r="F30" s="62">
        <v>78.571428571428569</v>
      </c>
      <c r="G30" s="62">
        <v>57.142857142857139</v>
      </c>
      <c r="H30" s="62">
        <v>65.873015873015873</v>
      </c>
      <c r="I30" s="62">
        <v>68.518518518518519</v>
      </c>
      <c r="J30" s="120">
        <f t="shared" si="1"/>
        <v>74.05108119393833</v>
      </c>
    </row>
    <row r="31" spans="1:10">
      <c r="A31" s="60" t="s">
        <v>127</v>
      </c>
      <c r="B31" s="61" t="s">
        <v>140</v>
      </c>
      <c r="C31" s="62">
        <v>100</v>
      </c>
      <c r="D31" s="62">
        <v>92.307692307692307</v>
      </c>
      <c r="E31" s="62">
        <v>75</v>
      </c>
      <c r="F31" s="62">
        <v>85.714285714285708</v>
      </c>
      <c r="G31" s="62">
        <v>46.153846153846153</v>
      </c>
      <c r="H31" s="62">
        <v>53.17460317460317</v>
      </c>
      <c r="I31" s="62">
        <v>75.213675213675216</v>
      </c>
      <c r="J31" s="120">
        <f t="shared" si="1"/>
        <v>75.366300366300365</v>
      </c>
    </row>
    <row r="32" spans="1:10">
      <c r="A32" s="60" t="s">
        <v>115</v>
      </c>
      <c r="B32" s="61" t="s">
        <v>141</v>
      </c>
      <c r="C32" s="62">
        <v>80</v>
      </c>
      <c r="D32" s="62">
        <v>31.25</v>
      </c>
      <c r="E32" s="62">
        <v>40</v>
      </c>
      <c r="F32" s="62">
        <v>33.333333333333329</v>
      </c>
      <c r="G32" s="62">
        <v>18.75</v>
      </c>
      <c r="H32" s="62">
        <v>38.194444444444443</v>
      </c>
      <c r="I32" s="62">
        <v>39.25925925925926</v>
      </c>
      <c r="J32" s="120">
        <f t="shared" si="1"/>
        <v>40.112433862433861</v>
      </c>
    </row>
    <row r="33" spans="1:10">
      <c r="A33" s="60" t="s">
        <v>127</v>
      </c>
      <c r="B33" s="61" t="s">
        <v>142</v>
      </c>
      <c r="C33" s="62">
        <v>100</v>
      </c>
      <c r="D33" s="62">
        <v>100</v>
      </c>
      <c r="E33" s="62">
        <v>84.615384615384613</v>
      </c>
      <c r="F33" s="62">
        <v>100</v>
      </c>
      <c r="G33" s="62">
        <v>91.666666666666657</v>
      </c>
      <c r="H33" s="62">
        <v>74.603174603174608</v>
      </c>
      <c r="I33" s="62">
        <v>84.126984126984127</v>
      </c>
      <c r="J33" s="120">
        <f t="shared" si="1"/>
        <v>90.716030001744272</v>
      </c>
    </row>
    <row r="34" spans="1:10">
      <c r="A34" s="60" t="s">
        <v>122</v>
      </c>
      <c r="B34" s="61" t="s">
        <v>143</v>
      </c>
      <c r="C34" s="62">
        <v>80</v>
      </c>
      <c r="D34" s="62">
        <v>33.333333333333329</v>
      </c>
      <c r="E34" s="62">
        <v>50</v>
      </c>
      <c r="F34" s="62">
        <v>50</v>
      </c>
      <c r="G34" s="62">
        <v>66.666666666666657</v>
      </c>
      <c r="H34" s="62">
        <v>60.185185185185183</v>
      </c>
      <c r="I34" s="62">
        <v>65.740740740740748</v>
      </c>
      <c r="J34" s="120">
        <f t="shared" si="1"/>
        <v>57.989417989417987</v>
      </c>
    </row>
    <row r="35" spans="1:10">
      <c r="A35" s="60" t="s">
        <v>119</v>
      </c>
      <c r="B35" s="61" t="s">
        <v>144</v>
      </c>
      <c r="C35" s="62">
        <v>100</v>
      </c>
      <c r="D35" s="62">
        <v>93.333333333333329</v>
      </c>
      <c r="E35" s="62">
        <v>100</v>
      </c>
      <c r="F35" s="62">
        <v>93.333333333333329</v>
      </c>
      <c r="G35" s="62">
        <v>71.428571428571431</v>
      </c>
      <c r="H35" s="62">
        <v>36.296296296296298</v>
      </c>
      <c r="I35" s="62">
        <v>60</v>
      </c>
      <c r="J35" s="120">
        <f t="shared" si="1"/>
        <v>79.198790627362058</v>
      </c>
    </row>
    <row r="36" spans="1:10">
      <c r="A36" s="60" t="s">
        <v>119</v>
      </c>
      <c r="B36" s="61" t="s">
        <v>145</v>
      </c>
      <c r="C36" s="62">
        <v>85.714285714285708</v>
      </c>
      <c r="D36" s="62">
        <v>92.857142857142861</v>
      </c>
      <c r="E36" s="62">
        <v>42.857142857142854</v>
      </c>
      <c r="F36" s="62">
        <v>92.857142857142861</v>
      </c>
      <c r="G36" s="62">
        <v>85.714285714285708</v>
      </c>
      <c r="H36" s="62">
        <v>86.50793650793652</v>
      </c>
      <c r="I36" s="62">
        <v>45.238095238095234</v>
      </c>
      <c r="J36" s="120">
        <f t="shared" si="1"/>
        <v>75.963718820861672</v>
      </c>
    </row>
    <row r="37" spans="1:10">
      <c r="A37" s="60" t="s">
        <v>122</v>
      </c>
      <c r="B37" s="61" t="s">
        <v>146</v>
      </c>
      <c r="C37" s="62">
        <v>91.666666666666657</v>
      </c>
      <c r="D37" s="62">
        <v>91.666666666666657</v>
      </c>
      <c r="E37" s="62">
        <v>66.666666666666657</v>
      </c>
      <c r="F37" s="62">
        <v>66.666666666666657</v>
      </c>
      <c r="G37" s="62">
        <v>40</v>
      </c>
      <c r="H37" s="62">
        <v>53.703703703703695</v>
      </c>
      <c r="I37" s="62">
        <v>66.666666666666657</v>
      </c>
      <c r="J37" s="120">
        <f t="shared" si="1"/>
        <v>68.148148148148138</v>
      </c>
    </row>
    <row r="38" spans="1:10">
      <c r="A38" s="60" t="s">
        <v>122</v>
      </c>
      <c r="B38" s="61" t="s">
        <v>147</v>
      </c>
      <c r="C38" s="62">
        <v>100</v>
      </c>
      <c r="D38" s="62">
        <v>83.333333333333343</v>
      </c>
      <c r="E38" s="62">
        <v>16.666666666666664</v>
      </c>
      <c r="F38" s="62">
        <v>66.666666666666657</v>
      </c>
      <c r="G38" s="62">
        <v>58.333333333333336</v>
      </c>
      <c r="H38" s="62">
        <v>62.037037037037031</v>
      </c>
      <c r="I38" s="62">
        <v>87.962962962962948</v>
      </c>
      <c r="J38" s="120">
        <f t="shared" si="1"/>
        <v>67.857142857142847</v>
      </c>
    </row>
    <row r="39" spans="1:10">
      <c r="A39" s="60" t="s">
        <v>110</v>
      </c>
      <c r="B39" s="61" t="s">
        <v>148</v>
      </c>
      <c r="C39" s="62">
        <v>100</v>
      </c>
      <c r="D39" s="62">
        <v>90.909090909090907</v>
      </c>
      <c r="E39" s="62">
        <v>36.363636363636367</v>
      </c>
      <c r="F39" s="62">
        <v>90.909090909090907</v>
      </c>
      <c r="G39" s="62">
        <v>45.454545454545453</v>
      </c>
      <c r="H39" s="62">
        <v>57.407407407407412</v>
      </c>
      <c r="I39" s="62">
        <v>77.777777777777771</v>
      </c>
      <c r="J39" s="120">
        <f t="shared" si="1"/>
        <v>71.260221260221257</v>
      </c>
    </row>
    <row r="40" spans="1:10">
      <c r="A40" s="60" t="s">
        <v>112</v>
      </c>
      <c r="B40" s="61" t="s">
        <v>150</v>
      </c>
      <c r="C40" s="62">
        <v>70</v>
      </c>
      <c r="D40" s="62">
        <v>70</v>
      </c>
      <c r="E40" s="62">
        <v>70</v>
      </c>
      <c r="F40" s="62">
        <v>42.857142857142854</v>
      </c>
      <c r="G40" s="62">
        <v>25</v>
      </c>
      <c r="H40" s="62">
        <v>55.555555555555557</v>
      </c>
      <c r="I40" s="62">
        <v>54.320987654320987</v>
      </c>
      <c r="J40" s="120">
        <f t="shared" si="1"/>
        <v>55.390526581002781</v>
      </c>
    </row>
    <row r="41" spans="1:10">
      <c r="A41" s="60" t="s">
        <v>122</v>
      </c>
      <c r="B41" s="61" t="s">
        <v>151</v>
      </c>
      <c r="C41" s="62">
        <v>100</v>
      </c>
      <c r="D41" s="62">
        <v>71.428571428571431</v>
      </c>
      <c r="E41" s="62">
        <v>45.454545454545453</v>
      </c>
      <c r="F41" s="62">
        <v>66.666666666666657</v>
      </c>
      <c r="G41" s="62">
        <v>23.076923076923077</v>
      </c>
      <c r="H41" s="62">
        <v>65.185185185185176</v>
      </c>
      <c r="I41" s="62">
        <v>75.213675213675216</v>
      </c>
      <c r="J41" s="120">
        <f t="shared" si="1"/>
        <v>63.86079528936672</v>
      </c>
    </row>
    <row r="42" spans="1:10">
      <c r="A42" s="60" t="s">
        <v>112</v>
      </c>
      <c r="B42" s="61" t="s">
        <v>152</v>
      </c>
      <c r="C42" s="62">
        <v>100</v>
      </c>
      <c r="D42" s="62">
        <v>93.333333333333329</v>
      </c>
      <c r="E42" s="62">
        <v>66.666666666666657</v>
      </c>
      <c r="F42" s="62">
        <v>93.75</v>
      </c>
      <c r="G42" s="62">
        <v>71.428571428571431</v>
      </c>
      <c r="H42" s="62">
        <v>66.666666666666657</v>
      </c>
      <c r="I42" s="62">
        <v>70.833333333333329</v>
      </c>
      <c r="J42" s="120">
        <f t="shared" si="1"/>
        <v>80.382653061224488</v>
      </c>
    </row>
    <row r="43" spans="1:10">
      <c r="A43" s="60" t="s">
        <v>115</v>
      </c>
      <c r="B43" s="61" t="s">
        <v>153</v>
      </c>
      <c r="C43" s="62">
        <v>100</v>
      </c>
      <c r="D43" s="62">
        <v>92.307692307692307</v>
      </c>
      <c r="E43" s="62">
        <v>23.076923076923077</v>
      </c>
      <c r="F43" s="62">
        <v>66.666666666666657</v>
      </c>
      <c r="G43" s="62">
        <v>27.27272727272727</v>
      </c>
      <c r="H43" s="62">
        <v>59.82905982905983</v>
      </c>
      <c r="I43" s="62">
        <v>65.740740740740748</v>
      </c>
      <c r="J43" s="120">
        <f t="shared" si="1"/>
        <v>62.127687127687125</v>
      </c>
    </row>
    <row r="44" spans="1:10">
      <c r="A44" s="60" t="s">
        <v>127</v>
      </c>
      <c r="B44" s="61" t="s">
        <v>154</v>
      </c>
      <c r="C44" s="62">
        <v>100</v>
      </c>
      <c r="D44" s="62">
        <v>84.615384615384613</v>
      </c>
      <c r="E44" s="62">
        <v>76.923076923076934</v>
      </c>
      <c r="F44" s="62">
        <v>100</v>
      </c>
      <c r="G44" s="62">
        <v>63.636363636363633</v>
      </c>
      <c r="H44" s="62">
        <v>72.222222222222214</v>
      </c>
      <c r="I44" s="62">
        <v>75</v>
      </c>
      <c r="J44" s="120">
        <f t="shared" si="1"/>
        <v>81.771006771006768</v>
      </c>
    </row>
    <row r="45" spans="1:10">
      <c r="A45" s="60" t="s">
        <v>115</v>
      </c>
      <c r="B45" s="61" t="s">
        <v>155</v>
      </c>
      <c r="C45" s="62">
        <v>84.210526315789465</v>
      </c>
      <c r="D45" s="62">
        <v>73.68421052631578</v>
      </c>
      <c r="E45" s="62">
        <v>50</v>
      </c>
      <c r="F45" s="62">
        <v>77.777777777777786</v>
      </c>
      <c r="G45" s="62">
        <v>25</v>
      </c>
      <c r="H45" s="62">
        <v>57.89473684210526</v>
      </c>
      <c r="I45" s="62">
        <v>59.064327485380119</v>
      </c>
      <c r="J45" s="120">
        <f t="shared" si="1"/>
        <v>61.090225563909776</v>
      </c>
    </row>
    <row r="46" spans="1:10">
      <c r="A46" s="60" t="s">
        <v>110</v>
      </c>
      <c r="B46" s="61" t="s">
        <v>156</v>
      </c>
      <c r="C46" s="62">
        <v>100</v>
      </c>
      <c r="D46" s="62">
        <v>44.444444444444443</v>
      </c>
      <c r="E46" s="62">
        <v>33.333333333333329</v>
      </c>
      <c r="F46" s="62">
        <v>30</v>
      </c>
      <c r="G46" s="62">
        <v>20</v>
      </c>
      <c r="H46" s="62">
        <v>74.444444444444443</v>
      </c>
      <c r="I46" s="62">
        <v>61.111111111111107</v>
      </c>
      <c r="J46" s="120">
        <f t="shared" si="1"/>
        <v>51.904761904761905</v>
      </c>
    </row>
    <row r="47" spans="1:10">
      <c r="A47" s="60" t="s">
        <v>127</v>
      </c>
      <c r="B47" s="61" t="s">
        <v>157</v>
      </c>
      <c r="C47" s="62">
        <v>100</v>
      </c>
      <c r="D47" s="62">
        <v>80</v>
      </c>
      <c r="E47" s="62">
        <v>80</v>
      </c>
      <c r="F47" s="62">
        <v>86.666666666666671</v>
      </c>
      <c r="G47" s="62">
        <v>76.923076923076934</v>
      </c>
      <c r="H47" s="62">
        <v>71.111111111111114</v>
      </c>
      <c r="I47" s="62">
        <v>74.074074074074076</v>
      </c>
      <c r="J47" s="120">
        <f t="shared" si="1"/>
        <v>81.253561253561273</v>
      </c>
    </row>
    <row r="48" spans="1:10">
      <c r="A48" s="60" t="s">
        <v>127</v>
      </c>
      <c r="B48" s="61" t="s">
        <v>158</v>
      </c>
      <c r="C48" s="62">
        <v>88.235294117647058</v>
      </c>
      <c r="D48" s="62">
        <v>68.75</v>
      </c>
      <c r="E48" s="62">
        <v>58.82352941176471</v>
      </c>
      <c r="F48" s="62">
        <v>64.705882352941174</v>
      </c>
      <c r="G48" s="62">
        <v>43.75</v>
      </c>
      <c r="H48" s="62">
        <v>50</v>
      </c>
      <c r="I48" s="62">
        <v>53.703703703703695</v>
      </c>
      <c r="J48" s="120">
        <f t="shared" si="1"/>
        <v>61.13834422657952</v>
      </c>
    </row>
    <row r="49" spans="1:10">
      <c r="A49" s="60" t="s">
        <v>119</v>
      </c>
      <c r="B49" s="61" t="s">
        <v>159</v>
      </c>
      <c r="C49" s="62">
        <v>100</v>
      </c>
      <c r="D49" s="62">
        <v>100</v>
      </c>
      <c r="E49" s="62">
        <v>76.923076923076934</v>
      </c>
      <c r="F49" s="62">
        <v>92.307692307692307</v>
      </c>
      <c r="G49" s="62">
        <v>30.76923076923077</v>
      </c>
      <c r="H49" s="62">
        <v>60</v>
      </c>
      <c r="I49" s="62">
        <v>60.185185185185183</v>
      </c>
      <c r="J49" s="120">
        <f t="shared" si="1"/>
        <v>74.312169312169317</v>
      </c>
    </row>
    <row r="50" spans="1:10">
      <c r="A50" s="60" t="s">
        <v>127</v>
      </c>
      <c r="B50" s="61" t="s">
        <v>160</v>
      </c>
      <c r="C50" s="62">
        <v>100</v>
      </c>
      <c r="D50" s="62">
        <v>92.307692307692307</v>
      </c>
      <c r="E50" s="62">
        <v>83.333333333333343</v>
      </c>
      <c r="F50" s="62">
        <v>92.307692307692307</v>
      </c>
      <c r="G50" s="62">
        <v>72.727272727272734</v>
      </c>
      <c r="H50" s="62">
        <v>77.777777777777771</v>
      </c>
      <c r="I50" s="62">
        <v>84.615384615384613</v>
      </c>
      <c r="J50" s="120">
        <f t="shared" si="1"/>
        <v>86.152736152736153</v>
      </c>
    </row>
    <row r="51" spans="1:10">
      <c r="A51" s="60" t="s">
        <v>110</v>
      </c>
      <c r="B51" s="61" t="s">
        <v>161</v>
      </c>
      <c r="C51" s="62">
        <v>70</v>
      </c>
      <c r="D51" s="62">
        <v>50</v>
      </c>
      <c r="E51" s="62">
        <v>16.666666666666664</v>
      </c>
      <c r="F51" s="62">
        <v>33.333333333333329</v>
      </c>
      <c r="G51" s="62">
        <v>14.285714285714285</v>
      </c>
      <c r="H51" s="62">
        <v>57.777777777777779</v>
      </c>
      <c r="I51" s="62">
        <v>73.015873015873012</v>
      </c>
      <c r="J51" s="120">
        <f t="shared" si="1"/>
        <v>45.011337868480723</v>
      </c>
    </row>
    <row r="52" spans="1:10">
      <c r="A52" s="60" t="s">
        <v>119</v>
      </c>
      <c r="B52" s="61" t="s">
        <v>162</v>
      </c>
      <c r="C52" s="62">
        <v>100</v>
      </c>
      <c r="D52" s="62">
        <v>100</v>
      </c>
      <c r="E52" s="62">
        <v>91.666666666666657</v>
      </c>
      <c r="F52" s="62">
        <v>91.666666666666657</v>
      </c>
      <c r="G52" s="62">
        <v>66.666666666666657</v>
      </c>
      <c r="H52" s="62">
        <v>76.068376068376068</v>
      </c>
      <c r="I52" s="62">
        <v>65.740740740740748</v>
      </c>
      <c r="J52" s="120">
        <f t="shared" si="1"/>
        <v>84.544159544159541</v>
      </c>
    </row>
    <row r="53" spans="1:10">
      <c r="A53" s="60" t="s">
        <v>119</v>
      </c>
      <c r="B53" s="61" t="s">
        <v>163</v>
      </c>
      <c r="C53" s="62">
        <v>92.857142857142861</v>
      </c>
      <c r="D53" s="62">
        <v>100</v>
      </c>
      <c r="E53" s="62">
        <v>76.923076923076934</v>
      </c>
      <c r="F53" s="62">
        <v>46.153846153846153</v>
      </c>
      <c r="G53" s="62">
        <v>23.076923076923077</v>
      </c>
      <c r="H53" s="62">
        <v>56.349206349206341</v>
      </c>
      <c r="I53" s="62">
        <v>32.098765432098766</v>
      </c>
      <c r="J53" s="120">
        <f t="shared" si="1"/>
        <v>61.065565827470593</v>
      </c>
    </row>
    <row r="54" spans="1:10">
      <c r="A54" s="60" t="s">
        <v>122</v>
      </c>
      <c r="B54" s="61" t="s">
        <v>164</v>
      </c>
      <c r="C54" s="62">
        <v>100</v>
      </c>
      <c r="D54" s="62">
        <v>100</v>
      </c>
      <c r="E54" s="62">
        <v>38.461538461538467</v>
      </c>
      <c r="F54" s="62">
        <v>75</v>
      </c>
      <c r="G54" s="62">
        <v>83.333333333333343</v>
      </c>
      <c r="H54" s="62">
        <v>54.365079365079367</v>
      </c>
      <c r="I54" s="62">
        <v>72.61904761904762</v>
      </c>
      <c r="J54" s="120">
        <f t="shared" si="1"/>
        <v>74.825571254142687</v>
      </c>
    </row>
    <row r="55" spans="1:10">
      <c r="A55" s="60" t="s">
        <v>115</v>
      </c>
      <c r="B55" s="61" t="s">
        <v>165</v>
      </c>
      <c r="C55" s="62">
        <v>100</v>
      </c>
      <c r="D55" s="62">
        <v>7.6923076923076925</v>
      </c>
      <c r="E55" s="62">
        <v>7.6923076923076925</v>
      </c>
      <c r="F55" s="62">
        <v>15.384615384615385</v>
      </c>
      <c r="G55" s="62">
        <v>0</v>
      </c>
      <c r="H55" s="62">
        <v>64.957264957264954</v>
      </c>
      <c r="I55" s="62">
        <v>80.341880341880326</v>
      </c>
      <c r="J55" s="120">
        <f t="shared" si="1"/>
        <v>39.438339438339433</v>
      </c>
    </row>
    <row r="56" spans="1:10">
      <c r="A56" s="60" t="s">
        <v>110</v>
      </c>
      <c r="B56" s="61" t="s">
        <v>166</v>
      </c>
      <c r="C56" s="62">
        <v>100</v>
      </c>
      <c r="D56" s="62">
        <v>100</v>
      </c>
      <c r="E56" s="62">
        <v>80</v>
      </c>
      <c r="F56" s="62">
        <v>92.857142857142861</v>
      </c>
      <c r="G56" s="62">
        <v>71.428571428571431</v>
      </c>
      <c r="H56" s="62">
        <v>54.814814814814817</v>
      </c>
      <c r="I56" s="62">
        <v>43.703703703703702</v>
      </c>
      <c r="J56" s="120">
        <f t="shared" si="1"/>
        <v>77.543461829176138</v>
      </c>
    </row>
    <row r="57" spans="1:10">
      <c r="A57" s="60" t="s">
        <v>112</v>
      </c>
      <c r="B57" s="61" t="s">
        <v>167</v>
      </c>
      <c r="C57" s="62">
        <v>78.94736842105263</v>
      </c>
      <c r="D57" s="62">
        <v>88.888888888888886</v>
      </c>
      <c r="E57" s="62">
        <v>29.411764705882355</v>
      </c>
      <c r="F57" s="62">
        <v>80</v>
      </c>
      <c r="G57" s="62">
        <v>63.157894736842103</v>
      </c>
      <c r="H57" s="62">
        <v>49.074074074074076</v>
      </c>
      <c r="I57" s="62">
        <v>59.259259259259252</v>
      </c>
      <c r="J57" s="120">
        <f t="shared" si="1"/>
        <v>64.105607155142749</v>
      </c>
    </row>
    <row r="58" spans="1:10">
      <c r="A58" s="60" t="s">
        <v>119</v>
      </c>
      <c r="B58" s="61" t="s">
        <v>168</v>
      </c>
      <c r="C58" s="62">
        <v>100</v>
      </c>
      <c r="D58" s="62">
        <v>92.307692307692307</v>
      </c>
      <c r="E58" s="62">
        <v>45.454545454545453</v>
      </c>
      <c r="F58" s="62">
        <v>91.666666666666657</v>
      </c>
      <c r="G58" s="62">
        <v>30</v>
      </c>
      <c r="H58" s="62">
        <v>61.111111111111107</v>
      </c>
      <c r="I58" s="62">
        <v>70</v>
      </c>
      <c r="J58" s="120">
        <f t="shared" si="1"/>
        <v>70.077145077145062</v>
      </c>
    </row>
    <row r="59" spans="1:10">
      <c r="A59" s="60" t="s">
        <v>110</v>
      </c>
      <c r="B59" s="61" t="s">
        <v>169</v>
      </c>
      <c r="C59" s="62">
        <v>91.666666666666657</v>
      </c>
      <c r="D59" s="62">
        <v>90.909090909090907</v>
      </c>
      <c r="E59" s="62">
        <v>27.27272727272727</v>
      </c>
      <c r="F59" s="62">
        <v>54.54545454545454</v>
      </c>
      <c r="G59" s="62">
        <v>60</v>
      </c>
      <c r="H59" s="62">
        <v>53.703703703703695</v>
      </c>
      <c r="I59" s="62">
        <v>64.81481481481481</v>
      </c>
      <c r="J59" s="120">
        <f t="shared" si="1"/>
        <v>63.273208273208262</v>
      </c>
    </row>
    <row r="60" spans="1:10">
      <c r="A60" s="60" t="s">
        <v>127</v>
      </c>
      <c r="B60" s="61" t="s">
        <v>170</v>
      </c>
      <c r="C60" s="62">
        <v>100</v>
      </c>
      <c r="D60" s="62">
        <v>60</v>
      </c>
      <c r="E60" s="62">
        <v>16.666666666666664</v>
      </c>
      <c r="F60" s="62">
        <v>60</v>
      </c>
      <c r="G60" s="62">
        <v>53.846153846153847</v>
      </c>
      <c r="H60" s="62">
        <v>58.518518518518519</v>
      </c>
      <c r="I60" s="62">
        <v>68.148148148148152</v>
      </c>
      <c r="J60" s="120">
        <f t="shared" si="1"/>
        <v>59.597069597069599</v>
      </c>
    </row>
    <row r="61" spans="1:10">
      <c r="A61" s="60" t="s">
        <v>110</v>
      </c>
      <c r="B61" s="61" t="s">
        <v>171</v>
      </c>
      <c r="C61" s="62">
        <v>100</v>
      </c>
      <c r="D61" s="62">
        <v>94.444444444444443</v>
      </c>
      <c r="E61" s="62">
        <v>82.35294117647058</v>
      </c>
      <c r="F61" s="62">
        <v>100</v>
      </c>
      <c r="G61" s="62">
        <v>88.235294117647058</v>
      </c>
      <c r="H61" s="62">
        <v>71.604938271604937</v>
      </c>
      <c r="I61" s="62">
        <v>83.950617283950606</v>
      </c>
      <c r="J61" s="120">
        <f t="shared" si="1"/>
        <v>88.655462184873954</v>
      </c>
    </row>
    <row r="62" spans="1:10">
      <c r="A62" s="60" t="s">
        <v>122</v>
      </c>
      <c r="B62" s="61" t="s">
        <v>172</v>
      </c>
      <c r="C62" s="62">
        <v>91.666666666666657</v>
      </c>
      <c r="D62" s="62">
        <v>100</v>
      </c>
      <c r="E62" s="62">
        <v>80</v>
      </c>
      <c r="F62" s="62">
        <v>90.909090909090907</v>
      </c>
      <c r="G62" s="62">
        <v>90</v>
      </c>
      <c r="H62" s="62">
        <v>74.074074074074076</v>
      </c>
      <c r="I62" s="62">
        <v>83.333333333333329</v>
      </c>
      <c r="J62" s="120">
        <f t="shared" si="1"/>
        <v>87.14045214045214</v>
      </c>
    </row>
    <row r="63" spans="1:10">
      <c r="A63" s="60" t="s">
        <v>119</v>
      </c>
      <c r="B63" s="61" t="s">
        <v>173</v>
      </c>
      <c r="C63" s="62">
        <v>100</v>
      </c>
      <c r="D63" s="62">
        <v>100</v>
      </c>
      <c r="E63" s="62">
        <v>71.428571428571431</v>
      </c>
      <c r="F63" s="62">
        <v>100</v>
      </c>
      <c r="G63" s="62">
        <v>64.285714285714292</v>
      </c>
      <c r="H63" s="62">
        <v>75.396825396825392</v>
      </c>
      <c r="I63" s="62">
        <v>41.414141414141419</v>
      </c>
      <c r="J63" s="120">
        <f t="shared" si="1"/>
        <v>78.932178932178928</v>
      </c>
    </row>
    <row r="64" spans="1:10">
      <c r="A64" s="60" t="s">
        <v>127</v>
      </c>
      <c r="B64" s="61" t="s">
        <v>215</v>
      </c>
      <c r="C64" s="62">
        <v>88.235294117647058</v>
      </c>
      <c r="D64" s="62">
        <v>68.75</v>
      </c>
      <c r="E64" s="62">
        <v>50</v>
      </c>
      <c r="F64" s="62">
        <v>82.35294117647058</v>
      </c>
      <c r="G64" s="62">
        <v>37.5</v>
      </c>
      <c r="H64" s="62">
        <v>64.052287581699346</v>
      </c>
      <c r="I64" s="62">
        <v>68.627450980392155</v>
      </c>
      <c r="J64" s="120">
        <f t="shared" si="1"/>
        <v>65.645424836601322</v>
      </c>
    </row>
    <row r="65" spans="1:10">
      <c r="A65" s="60" t="s">
        <v>110</v>
      </c>
      <c r="B65" s="61" t="s">
        <v>216</v>
      </c>
      <c r="C65" s="62">
        <v>92.857142857142861</v>
      </c>
      <c r="D65" s="62">
        <v>35.714285714285715</v>
      </c>
      <c r="E65" s="62">
        <v>28.571428571428569</v>
      </c>
      <c r="F65" s="62">
        <v>33.333333333333329</v>
      </c>
      <c r="G65" s="62">
        <v>21.428571428571427</v>
      </c>
      <c r="H65" s="62">
        <v>53.17460317460317</v>
      </c>
      <c r="I65" s="62">
        <v>71.428571428571431</v>
      </c>
      <c r="J65" s="120">
        <f t="shared" si="1"/>
        <v>48.072562358276642</v>
      </c>
    </row>
    <row r="66" spans="1:10">
      <c r="A66" s="60" t="s">
        <v>112</v>
      </c>
      <c r="B66" s="61" t="s">
        <v>182</v>
      </c>
      <c r="C66" s="62">
        <v>100</v>
      </c>
      <c r="D66" s="62">
        <v>60</v>
      </c>
      <c r="E66" s="62">
        <v>50</v>
      </c>
      <c r="F66" s="62">
        <v>81.25</v>
      </c>
      <c r="G66" s="62">
        <v>40</v>
      </c>
      <c r="H66" s="62">
        <v>70.588235294117638</v>
      </c>
      <c r="I66" s="62">
        <v>72.649572649572647</v>
      </c>
      <c r="J66" s="120">
        <f t="shared" si="1"/>
        <v>67.783972563384324</v>
      </c>
    </row>
    <row r="67" spans="1:10">
      <c r="A67" s="60" t="s">
        <v>122</v>
      </c>
      <c r="B67" s="61" t="s">
        <v>183</v>
      </c>
      <c r="C67" s="62">
        <v>91.666666666666657</v>
      </c>
      <c r="D67" s="62">
        <v>83.333333333333343</v>
      </c>
      <c r="E67" s="62">
        <v>66.666666666666657</v>
      </c>
      <c r="F67" s="62">
        <v>83.333333333333343</v>
      </c>
      <c r="G67" s="62">
        <v>81.818181818181827</v>
      </c>
      <c r="H67" s="62">
        <v>52.777777777777779</v>
      </c>
      <c r="I67" s="62">
        <v>62.62626262626263</v>
      </c>
      <c r="J67" s="120">
        <f t="shared" si="1"/>
        <v>74.603174603174594</v>
      </c>
    </row>
    <row r="68" spans="1:10">
      <c r="A68" s="60" t="s">
        <v>110</v>
      </c>
      <c r="B68" s="61" t="s">
        <v>184</v>
      </c>
      <c r="C68" s="62">
        <v>100</v>
      </c>
      <c r="D68" s="62">
        <v>75</v>
      </c>
      <c r="E68" s="62">
        <v>66.666666666666657</v>
      </c>
      <c r="F68" s="62">
        <v>84.615384615384613</v>
      </c>
      <c r="G68" s="62">
        <v>83.333333333333343</v>
      </c>
      <c r="H68" s="62">
        <v>68.518518518518519</v>
      </c>
      <c r="I68" s="62">
        <v>90.909090909090907</v>
      </c>
      <c r="J68" s="120">
        <f t="shared" si="1"/>
        <v>81.291856291856305</v>
      </c>
    </row>
    <row r="69" spans="1:10">
      <c r="A69" s="60" t="s">
        <v>122</v>
      </c>
      <c r="B69" s="61" t="s">
        <v>185</v>
      </c>
      <c r="C69" s="62">
        <v>92.857142857142861</v>
      </c>
      <c r="D69" s="62">
        <v>64.285714285714292</v>
      </c>
      <c r="E69" s="62">
        <v>21.428571428571427</v>
      </c>
      <c r="F69" s="62">
        <v>78.571428571428569</v>
      </c>
      <c r="G69" s="62">
        <v>64.285714285714292</v>
      </c>
      <c r="H69" s="62">
        <v>54.761904761904766</v>
      </c>
      <c r="I69" s="62">
        <v>71.111111111111114</v>
      </c>
      <c r="J69" s="120">
        <f t="shared" si="1"/>
        <v>63.900226757369623</v>
      </c>
    </row>
    <row r="70" spans="1:10">
      <c r="A70" s="60" t="s">
        <v>110</v>
      </c>
      <c r="B70" s="61" t="s">
        <v>186</v>
      </c>
      <c r="C70" s="62">
        <v>100</v>
      </c>
      <c r="D70" s="62">
        <v>75</v>
      </c>
      <c r="E70" s="62">
        <v>25</v>
      </c>
      <c r="F70" s="62">
        <v>66.666666666666657</v>
      </c>
      <c r="G70" s="62">
        <v>54.54545454545454</v>
      </c>
      <c r="H70" s="62">
        <v>61.111111111111107</v>
      </c>
      <c r="I70" s="62">
        <v>73.148148148148138</v>
      </c>
      <c r="J70" s="120">
        <f t="shared" si="1"/>
        <v>65.067340067340055</v>
      </c>
    </row>
    <row r="71" spans="1:10">
      <c r="A71" s="60" t="s">
        <v>115</v>
      </c>
      <c r="B71" s="61" t="s">
        <v>187</v>
      </c>
      <c r="C71" s="62">
        <v>41.17647058823529</v>
      </c>
      <c r="D71" s="62">
        <v>11.76470588235294</v>
      </c>
      <c r="E71" s="62">
        <v>6.25</v>
      </c>
      <c r="F71" s="62">
        <v>17.647058823529413</v>
      </c>
      <c r="G71" s="62">
        <v>29.411764705882355</v>
      </c>
      <c r="H71" s="62">
        <v>21.568627450980394</v>
      </c>
      <c r="I71" s="62">
        <v>32.026143790849673</v>
      </c>
      <c r="J71" s="120">
        <f t="shared" si="1"/>
        <v>22.834967320261438</v>
      </c>
    </row>
    <row r="72" spans="1:10">
      <c r="A72" s="60" t="s">
        <v>115</v>
      </c>
      <c r="B72" s="61" t="s">
        <v>188</v>
      </c>
      <c r="C72" s="62">
        <v>36.363636363636367</v>
      </c>
      <c r="D72" s="62">
        <v>27.27272727272727</v>
      </c>
      <c r="E72" s="62">
        <v>25</v>
      </c>
      <c r="F72" s="62">
        <v>27.27272727272727</v>
      </c>
      <c r="G72" s="62">
        <v>10</v>
      </c>
      <c r="H72" s="62">
        <v>38.383838383838381</v>
      </c>
      <c r="I72" s="62">
        <v>71.717171717171709</v>
      </c>
      <c r="J72" s="120">
        <f t="shared" si="1"/>
        <v>33.715728715728709</v>
      </c>
    </row>
    <row r="73" spans="1:10">
      <c r="A73" s="60" t="s">
        <v>127</v>
      </c>
      <c r="B73" s="61" t="s">
        <v>189</v>
      </c>
      <c r="C73" s="62">
        <v>100</v>
      </c>
      <c r="D73" s="62">
        <v>100</v>
      </c>
      <c r="E73" s="62">
        <v>80</v>
      </c>
      <c r="F73" s="62">
        <v>100</v>
      </c>
      <c r="G73" s="62">
        <v>91.666666666666657</v>
      </c>
      <c r="H73" s="62">
        <v>81.481481481481481</v>
      </c>
      <c r="I73" s="62">
        <v>93.162393162393158</v>
      </c>
      <c r="J73" s="120">
        <f t="shared" si="1"/>
        <v>92.33007733007733</v>
      </c>
    </row>
    <row r="74" spans="1:10">
      <c r="A74" s="60" t="s">
        <v>119</v>
      </c>
      <c r="B74" s="61" t="s">
        <v>190</v>
      </c>
      <c r="C74" s="62">
        <v>100</v>
      </c>
      <c r="D74" s="62">
        <v>93.333333333333329</v>
      </c>
      <c r="E74" s="62">
        <v>64.285714285714292</v>
      </c>
      <c r="F74" s="62">
        <v>86.666666666666671</v>
      </c>
      <c r="G74" s="62">
        <v>78.571428571428569</v>
      </c>
      <c r="H74" s="62">
        <v>66.666666666666657</v>
      </c>
      <c r="I74" s="62">
        <v>68.627450980392155</v>
      </c>
      <c r="J74" s="120">
        <f t="shared" si="1"/>
        <v>79.735894357743092</v>
      </c>
    </row>
    <row r="75" spans="1:10">
      <c r="A75" s="60" t="s">
        <v>119</v>
      </c>
      <c r="B75" s="61" t="s">
        <v>191</v>
      </c>
      <c r="C75" s="62">
        <v>100</v>
      </c>
      <c r="D75" s="62">
        <v>90.909090909090907</v>
      </c>
      <c r="E75" s="62">
        <v>100</v>
      </c>
      <c r="F75" s="62">
        <v>71.428571428571431</v>
      </c>
      <c r="G75" s="62">
        <v>78.571428571428569</v>
      </c>
      <c r="H75" s="62">
        <v>63.492063492063494</v>
      </c>
      <c r="I75" s="62">
        <v>49.206349206349209</v>
      </c>
      <c r="J75" s="120">
        <f t="shared" si="1"/>
        <v>79.086786229643366</v>
      </c>
    </row>
    <row r="76" spans="1:10">
      <c r="A76" s="60" t="s">
        <v>127</v>
      </c>
      <c r="B76" s="61" t="s">
        <v>192</v>
      </c>
      <c r="C76" s="62">
        <v>100</v>
      </c>
      <c r="D76" s="62">
        <v>92.857142857142861</v>
      </c>
      <c r="E76" s="62">
        <v>14.285714285714285</v>
      </c>
      <c r="F76" s="62">
        <v>92.857142857142861</v>
      </c>
      <c r="G76" s="62">
        <v>92.857142857142861</v>
      </c>
      <c r="H76" s="62">
        <v>57.777777777777779</v>
      </c>
      <c r="I76" s="62">
        <v>56.296296296296291</v>
      </c>
      <c r="J76" s="120">
        <f t="shared" ref="J76:J92" si="2">AVERAGE(C76:I76)</f>
        <v>72.418745275888142</v>
      </c>
    </row>
    <row r="77" spans="1:10">
      <c r="A77" s="60" t="s">
        <v>110</v>
      </c>
      <c r="B77" s="61" t="s">
        <v>193</v>
      </c>
      <c r="C77" s="62">
        <v>92.307692307692307</v>
      </c>
      <c r="D77" s="62">
        <v>92.307692307692307</v>
      </c>
      <c r="E77" s="62">
        <v>69.230769230769226</v>
      </c>
      <c r="F77" s="62">
        <v>92.307692307692307</v>
      </c>
      <c r="G77" s="62">
        <v>53.846153846153847</v>
      </c>
      <c r="H77" s="62">
        <v>67.521367521367509</v>
      </c>
      <c r="I77" s="62">
        <v>77.777777777777771</v>
      </c>
      <c r="J77" s="120">
        <f t="shared" si="2"/>
        <v>77.899877899877893</v>
      </c>
    </row>
    <row r="78" spans="1:10">
      <c r="A78" s="60" t="s">
        <v>127</v>
      </c>
      <c r="B78" s="61" t="s">
        <v>194</v>
      </c>
      <c r="C78" s="62">
        <v>92.307692307692307</v>
      </c>
      <c r="D78" s="62">
        <v>69.230769230769226</v>
      </c>
      <c r="E78" s="62">
        <v>45.454545454545453</v>
      </c>
      <c r="F78" s="62">
        <v>69.230769230769226</v>
      </c>
      <c r="G78" s="62">
        <v>41.666666666666671</v>
      </c>
      <c r="H78" s="62">
        <v>51.282051282051277</v>
      </c>
      <c r="I78" s="62">
        <v>26.262626262626263</v>
      </c>
      <c r="J78" s="120">
        <f t="shared" si="2"/>
        <v>56.490731490731491</v>
      </c>
    </row>
    <row r="79" spans="1:10">
      <c r="A79" s="60" t="s">
        <v>112</v>
      </c>
      <c r="B79" s="61" t="s">
        <v>196</v>
      </c>
      <c r="C79" s="62">
        <v>81.818181818181827</v>
      </c>
      <c r="D79" s="62">
        <v>54.54545454545454</v>
      </c>
      <c r="E79" s="62">
        <v>16.666666666666664</v>
      </c>
      <c r="F79" s="62">
        <v>45.454545454545453</v>
      </c>
      <c r="G79" s="62">
        <v>16.666666666666664</v>
      </c>
      <c r="H79" s="62">
        <v>56.481481481481474</v>
      </c>
      <c r="I79" s="62">
        <v>40.404040404040408</v>
      </c>
      <c r="J79" s="120">
        <f t="shared" si="2"/>
        <v>44.576719576719583</v>
      </c>
    </row>
    <row r="80" spans="1:10">
      <c r="A80" s="60" t="s">
        <v>110</v>
      </c>
      <c r="B80" s="61" t="s">
        <v>197</v>
      </c>
      <c r="C80" s="62">
        <v>91.666666666666657</v>
      </c>
      <c r="D80" s="62">
        <v>76.923076923076934</v>
      </c>
      <c r="E80" s="62">
        <v>14.285714285714285</v>
      </c>
      <c r="F80" s="62">
        <v>73.333333333333329</v>
      </c>
      <c r="G80" s="62">
        <v>46.666666666666664</v>
      </c>
      <c r="H80" s="62">
        <v>65.185185185185176</v>
      </c>
      <c r="I80" s="62">
        <v>84.126984126984127</v>
      </c>
      <c r="J80" s="120">
        <f t="shared" si="2"/>
        <v>64.59823245537531</v>
      </c>
    </row>
    <row r="81" spans="1:10">
      <c r="A81" s="60" t="s">
        <v>127</v>
      </c>
      <c r="B81" s="61" t="s">
        <v>230</v>
      </c>
      <c r="C81" s="62">
        <v>100</v>
      </c>
      <c r="D81" s="62">
        <v>92.307692307692307</v>
      </c>
      <c r="E81" s="62">
        <v>90.909090909090907</v>
      </c>
      <c r="F81" s="62">
        <v>100</v>
      </c>
      <c r="G81" s="62">
        <v>33.333333333333329</v>
      </c>
      <c r="H81" s="62">
        <v>74.603174603174608</v>
      </c>
      <c r="I81" s="62">
        <v>71.717171717171709</v>
      </c>
      <c r="J81" s="120">
        <f t="shared" si="2"/>
        <v>80.410066124351843</v>
      </c>
    </row>
    <row r="82" spans="1:10">
      <c r="A82" s="60" t="s">
        <v>115</v>
      </c>
      <c r="B82" s="61" t="s">
        <v>200</v>
      </c>
      <c r="C82" s="62">
        <v>100</v>
      </c>
      <c r="D82" s="62">
        <v>85.714285714285708</v>
      </c>
      <c r="E82" s="62">
        <v>50</v>
      </c>
      <c r="F82" s="62">
        <v>100</v>
      </c>
      <c r="G82" s="62">
        <v>71.428571428571431</v>
      </c>
      <c r="H82" s="62">
        <v>77.777777777777771</v>
      </c>
      <c r="I82" s="62">
        <v>87.301587301587304</v>
      </c>
      <c r="J82" s="120">
        <f t="shared" si="2"/>
        <v>81.746031746031761</v>
      </c>
    </row>
    <row r="83" spans="1:10">
      <c r="A83" s="60" t="s">
        <v>127</v>
      </c>
      <c r="B83" s="61" t="s">
        <v>201</v>
      </c>
      <c r="C83" s="62">
        <v>100</v>
      </c>
      <c r="D83" s="62">
        <v>100</v>
      </c>
      <c r="E83" s="62">
        <v>100</v>
      </c>
      <c r="F83" s="62">
        <v>100</v>
      </c>
      <c r="G83" s="62">
        <v>100</v>
      </c>
      <c r="H83" s="62">
        <v>70.707070707070699</v>
      </c>
      <c r="I83" s="62">
        <v>76.543209876543216</v>
      </c>
      <c r="J83" s="120">
        <f t="shared" si="2"/>
        <v>92.464325797659129</v>
      </c>
    </row>
    <row r="84" spans="1:10">
      <c r="A84" s="60" t="s">
        <v>110</v>
      </c>
      <c r="B84" s="61" t="s">
        <v>203</v>
      </c>
      <c r="C84" s="62">
        <v>90.909090909090907</v>
      </c>
      <c r="D84" s="62">
        <v>81.818181818181827</v>
      </c>
      <c r="E84" s="62">
        <v>22.222222222222221</v>
      </c>
      <c r="F84" s="62">
        <v>60</v>
      </c>
      <c r="G84" s="62">
        <v>18.181818181818183</v>
      </c>
      <c r="H84" s="62">
        <v>49.494949494949488</v>
      </c>
      <c r="I84" s="62">
        <v>42.592592592592588</v>
      </c>
      <c r="J84" s="120">
        <f t="shared" si="2"/>
        <v>52.174122174122182</v>
      </c>
    </row>
    <row r="85" spans="1:10">
      <c r="A85" s="60" t="s">
        <v>119</v>
      </c>
      <c r="B85" s="61" t="s">
        <v>204</v>
      </c>
      <c r="C85" s="62">
        <v>91.666666666666657</v>
      </c>
      <c r="D85" s="62">
        <v>100</v>
      </c>
      <c r="E85" s="62">
        <v>90.909090909090907</v>
      </c>
      <c r="F85" s="62">
        <v>91.666666666666657</v>
      </c>
      <c r="G85" s="62">
        <v>58.333333333333336</v>
      </c>
      <c r="H85" s="62">
        <v>64.81481481481481</v>
      </c>
      <c r="I85" s="62">
        <v>60.606060606060602</v>
      </c>
      <c r="J85" s="120">
        <f t="shared" si="2"/>
        <v>79.71380471380472</v>
      </c>
    </row>
    <row r="86" spans="1:10">
      <c r="A86" s="60" t="s">
        <v>115</v>
      </c>
      <c r="B86" s="61" t="s">
        <v>205</v>
      </c>
      <c r="C86" s="62">
        <v>100</v>
      </c>
      <c r="D86" s="62">
        <v>50</v>
      </c>
      <c r="E86" s="62">
        <v>28.571428571428569</v>
      </c>
      <c r="F86" s="62">
        <v>69.230769230769226</v>
      </c>
      <c r="G86" s="62">
        <v>42.857142857142854</v>
      </c>
      <c r="H86" s="62">
        <v>59.523809523809518</v>
      </c>
      <c r="I86" s="62">
        <v>85.714285714285708</v>
      </c>
      <c r="J86" s="120">
        <f t="shared" si="2"/>
        <v>62.271062271062263</v>
      </c>
    </row>
    <row r="87" spans="1:10">
      <c r="A87" s="60" t="s">
        <v>127</v>
      </c>
      <c r="B87" s="61" t="s">
        <v>206</v>
      </c>
      <c r="C87" s="62">
        <v>91.666666666666657</v>
      </c>
      <c r="D87" s="62">
        <v>81.818181818181827</v>
      </c>
      <c r="E87" s="62">
        <v>75</v>
      </c>
      <c r="F87" s="62">
        <v>90.909090909090907</v>
      </c>
      <c r="G87" s="62">
        <v>40</v>
      </c>
      <c r="H87" s="62">
        <v>71.794871794871796</v>
      </c>
      <c r="I87" s="62">
        <v>75.925925925925924</v>
      </c>
      <c r="J87" s="120">
        <f t="shared" si="2"/>
        <v>75.302105302105318</v>
      </c>
    </row>
    <row r="88" spans="1:10">
      <c r="A88" s="60" t="s">
        <v>115</v>
      </c>
      <c r="B88" s="61" t="s">
        <v>207</v>
      </c>
      <c r="C88" s="62">
        <v>93.75</v>
      </c>
      <c r="D88" s="62">
        <v>87.5</v>
      </c>
      <c r="E88" s="62">
        <v>60</v>
      </c>
      <c r="F88" s="62">
        <v>81.25</v>
      </c>
      <c r="G88" s="62">
        <v>33.333333333333329</v>
      </c>
      <c r="H88" s="62">
        <v>72.916666666666657</v>
      </c>
      <c r="I88" s="62">
        <v>67.407407407407405</v>
      </c>
      <c r="J88" s="120">
        <f t="shared" si="2"/>
        <v>70.879629629629633</v>
      </c>
    </row>
    <row r="89" spans="1:10">
      <c r="A89" s="60" t="s">
        <v>115</v>
      </c>
      <c r="B89" s="61" t="s">
        <v>208</v>
      </c>
      <c r="C89" s="62">
        <v>93.333333333333329</v>
      </c>
      <c r="D89" s="62">
        <v>73.333333333333329</v>
      </c>
      <c r="E89" s="62">
        <v>40</v>
      </c>
      <c r="F89" s="62">
        <v>73.333333333333329</v>
      </c>
      <c r="G89" s="62">
        <v>53.333333333333336</v>
      </c>
      <c r="H89" s="62">
        <v>62.962962962962962</v>
      </c>
      <c r="I89" s="62">
        <v>87.407407407407405</v>
      </c>
      <c r="J89" s="120">
        <f t="shared" si="2"/>
        <v>69.100529100529101</v>
      </c>
    </row>
    <row r="90" spans="1:10">
      <c r="A90" s="60" t="s">
        <v>110</v>
      </c>
      <c r="B90" s="61" t="s">
        <v>209</v>
      </c>
      <c r="C90" s="62">
        <v>100</v>
      </c>
      <c r="D90" s="62">
        <v>100</v>
      </c>
      <c r="E90" s="62">
        <v>73.333333333333329</v>
      </c>
      <c r="F90" s="62">
        <v>93.333333333333329</v>
      </c>
      <c r="G90" s="62">
        <v>80</v>
      </c>
      <c r="H90" s="62">
        <v>68.888888888888886</v>
      </c>
      <c r="I90" s="62">
        <v>77.777777777777771</v>
      </c>
      <c r="J90" s="120">
        <f t="shared" si="2"/>
        <v>84.761904761904745</v>
      </c>
    </row>
    <row r="91" spans="1:10">
      <c r="A91" s="60" t="s">
        <v>127</v>
      </c>
      <c r="B91" s="61" t="s">
        <v>210</v>
      </c>
      <c r="C91" s="62">
        <v>92.307692307692307</v>
      </c>
      <c r="D91" s="62">
        <v>92.307692307692307</v>
      </c>
      <c r="E91" s="62">
        <v>66.666666666666657</v>
      </c>
      <c r="F91" s="62">
        <v>90.909090909090907</v>
      </c>
      <c r="G91" s="62">
        <v>69.230769230769226</v>
      </c>
      <c r="H91" s="62">
        <v>63.247863247863251</v>
      </c>
      <c r="I91" s="62">
        <v>74.358974358974365</v>
      </c>
      <c r="J91" s="120">
        <f t="shared" si="2"/>
        <v>78.432678432678429</v>
      </c>
    </row>
    <row r="92" spans="1:10">
      <c r="A92" s="60" t="s">
        <v>127</v>
      </c>
      <c r="B92" s="61" t="s">
        <v>211</v>
      </c>
      <c r="C92" s="62">
        <v>100</v>
      </c>
      <c r="D92" s="62">
        <v>90</v>
      </c>
      <c r="E92" s="62">
        <v>50</v>
      </c>
      <c r="F92" s="62">
        <v>100</v>
      </c>
      <c r="G92" s="62">
        <v>57.142857142857139</v>
      </c>
      <c r="H92" s="62">
        <v>71.111111111111114</v>
      </c>
      <c r="I92" s="62">
        <v>76.19047619047619</v>
      </c>
      <c r="J92" s="120">
        <f t="shared" si="2"/>
        <v>77.777777777777757</v>
      </c>
    </row>
    <row r="95" spans="1:10">
      <c r="A95" s="60" t="str">
        <f>VLOOKUP(B95,[1]Region!A:B,2,FALSE)</f>
        <v>EECA</v>
      </c>
      <c r="B95" s="61" t="s">
        <v>117</v>
      </c>
      <c r="C95" s="62">
        <v>100</v>
      </c>
      <c r="D95" s="62">
        <v>100</v>
      </c>
      <c r="E95" s="62">
        <v>100</v>
      </c>
      <c r="F95" s="62">
        <v>100</v>
      </c>
      <c r="G95" s="62">
        <v>100</v>
      </c>
      <c r="H95" s="62">
        <v>80.952380952380963</v>
      </c>
      <c r="I95" s="62">
        <v>71.111111111111114</v>
      </c>
    </row>
    <row r="96" spans="1:10">
      <c r="A96" s="60" t="str">
        <f>VLOOKUP(B96,[1]Region!A:B,2,FALSE)</f>
        <v>SSAF-F</v>
      </c>
      <c r="B96" s="61" t="s">
        <v>120</v>
      </c>
      <c r="C96" s="62">
        <v>100</v>
      </c>
      <c r="D96" s="62">
        <v>100</v>
      </c>
      <c r="E96" s="62">
        <v>100</v>
      </c>
      <c r="F96" s="62">
        <v>100</v>
      </c>
      <c r="G96" s="62">
        <v>100</v>
      </c>
      <c r="H96" s="62">
        <v>88.888888888888886</v>
      </c>
      <c r="I96" s="62">
        <v>95.767195767195759</v>
      </c>
    </row>
    <row r="97" spans="1:9">
      <c r="A97" s="60">
        <f>VLOOKUP(B97,[1]Region!A:B,2,FALSE)</f>
        <v>0</v>
      </c>
      <c r="B97" s="61" t="s">
        <v>175</v>
      </c>
      <c r="C97" s="62">
        <v>100</v>
      </c>
      <c r="D97" s="62">
        <v>85.714285714285708</v>
      </c>
      <c r="E97" s="62">
        <v>60</v>
      </c>
      <c r="F97" s="62">
        <v>85.714285714285708</v>
      </c>
      <c r="G97" s="62">
        <v>57.142857142857139</v>
      </c>
      <c r="H97" s="62">
        <v>67.460317460317455</v>
      </c>
      <c r="I97" s="62">
        <v>64.285714285714278</v>
      </c>
    </row>
    <row r="98" spans="1:9">
      <c r="A98" s="60">
        <f>VLOOKUP(B98,[1]Region!A:B,2,FALSE)</f>
        <v>0</v>
      </c>
      <c r="B98" s="61" t="s">
        <v>176</v>
      </c>
      <c r="C98" s="62">
        <v>100</v>
      </c>
      <c r="D98" s="62">
        <v>66.666666666666657</v>
      </c>
      <c r="E98" s="62">
        <v>33.333333333333329</v>
      </c>
      <c r="F98" s="62">
        <v>66.666666666666657</v>
      </c>
      <c r="G98" s="62">
        <v>12.5</v>
      </c>
      <c r="H98" s="62">
        <v>66.666666666666657</v>
      </c>
      <c r="I98" s="62">
        <v>65.277777777777771</v>
      </c>
    </row>
    <row r="99" spans="1:9">
      <c r="A99" s="60">
        <f>VLOOKUP(B99,[1]Region!A:B,2,FALSE)</f>
        <v>0</v>
      </c>
      <c r="B99" s="61" t="s">
        <v>178</v>
      </c>
      <c r="C99" s="62">
        <v>100</v>
      </c>
      <c r="D99" s="62">
        <v>53.846153846153847</v>
      </c>
      <c r="E99" s="62">
        <v>41.666666666666671</v>
      </c>
      <c r="F99" s="62">
        <v>61.53846153846154</v>
      </c>
      <c r="G99" s="62">
        <v>7.6923076923076925</v>
      </c>
      <c r="H99" s="62">
        <v>47.863247863247857</v>
      </c>
      <c r="I99" s="62">
        <v>76.068376068376068</v>
      </c>
    </row>
    <row r="100" spans="1:9">
      <c r="A100" s="60">
        <f>VLOOKUP(B100,[1]Region!A:B,2,FALSE)</f>
        <v>0</v>
      </c>
      <c r="B100" s="61" t="s">
        <v>179</v>
      </c>
      <c r="C100" s="62">
        <v>92.307692307692307</v>
      </c>
      <c r="D100" s="62">
        <v>30.76923076923077</v>
      </c>
      <c r="E100" s="62">
        <v>23.076923076923077</v>
      </c>
      <c r="F100" s="62">
        <v>53.846153846153847</v>
      </c>
      <c r="G100" s="62">
        <v>7.6923076923076925</v>
      </c>
      <c r="H100" s="62">
        <v>31.623931623931625</v>
      </c>
      <c r="I100" s="62">
        <v>74.358974358974365</v>
      </c>
    </row>
    <row r="101" spans="1:9">
      <c r="A101" s="60">
        <f>VLOOKUP(B101,[1]Region!A:B,2,FALSE)</f>
        <v>0</v>
      </c>
      <c r="B101" s="61" t="s">
        <v>180</v>
      </c>
      <c r="C101" s="62">
        <v>83.333333333333343</v>
      </c>
      <c r="D101" s="62">
        <v>50</v>
      </c>
      <c r="E101" s="62">
        <v>33.333333333333329</v>
      </c>
      <c r="F101" s="62">
        <v>41.666666666666671</v>
      </c>
      <c r="G101" s="62">
        <v>16.666666666666664</v>
      </c>
      <c r="H101" s="62">
        <v>50.925925925925924</v>
      </c>
      <c r="I101" s="62">
        <v>79.629629629629619</v>
      </c>
    </row>
    <row r="102" spans="1:9">
      <c r="A102" s="60">
        <f>VLOOKUP(B102,[1]Region!A:B,2,FALSE)</f>
        <v>0</v>
      </c>
      <c r="B102" s="61" t="s">
        <v>181</v>
      </c>
      <c r="C102" s="62">
        <v>100</v>
      </c>
      <c r="D102" s="62">
        <v>61.53846153846154</v>
      </c>
      <c r="E102" s="62">
        <v>50</v>
      </c>
      <c r="F102" s="62">
        <v>38.461538461538467</v>
      </c>
      <c r="G102" s="62">
        <v>8.3333333333333321</v>
      </c>
      <c r="H102" s="62">
        <v>57.936507936507937</v>
      </c>
      <c r="I102" s="62">
        <v>80.952380952380963</v>
      </c>
    </row>
    <row r="103" spans="1:9">
      <c r="A103" s="60">
        <f>VLOOKUP(B103,[1]Region!A:B,2,FALSE)</f>
        <v>0</v>
      </c>
      <c r="B103" s="61" t="s">
        <v>198</v>
      </c>
      <c r="C103" s="62" t="s">
        <v>114</v>
      </c>
      <c r="D103" s="62" t="s">
        <v>114</v>
      </c>
      <c r="E103" s="62" t="s">
        <v>114</v>
      </c>
      <c r="F103" s="62" t="s">
        <v>114</v>
      </c>
      <c r="G103" s="62" t="s">
        <v>114</v>
      </c>
      <c r="H103" s="62" t="s">
        <v>114</v>
      </c>
      <c r="I103" s="62" t="s">
        <v>114</v>
      </c>
    </row>
    <row r="104" spans="1:9">
      <c r="A104" s="60" t="str">
        <f>VLOOKUP(B104,[1]Region!A:B,2,FALSE)</f>
        <v>ASIA</v>
      </c>
      <c r="B104" s="61" t="s">
        <v>149</v>
      </c>
      <c r="C104" s="62" t="s">
        <v>114</v>
      </c>
      <c r="D104" s="62" t="s">
        <v>114</v>
      </c>
      <c r="E104" s="62" t="s">
        <v>114</v>
      </c>
      <c r="F104" s="62" t="s">
        <v>114</v>
      </c>
      <c r="G104" s="62" t="s">
        <v>114</v>
      </c>
      <c r="H104" s="62" t="s">
        <v>114</v>
      </c>
      <c r="I104" s="62" t="s">
        <v>114</v>
      </c>
    </row>
    <row r="105" spans="1:9">
      <c r="A105" s="60" t="s">
        <v>112</v>
      </c>
      <c r="B105" s="61" t="s">
        <v>113</v>
      </c>
      <c r="C105" s="62" t="s">
        <v>114</v>
      </c>
      <c r="D105" s="62" t="s">
        <v>114</v>
      </c>
      <c r="E105" s="62" t="s">
        <v>114</v>
      </c>
      <c r="F105" s="62" t="s">
        <v>114</v>
      </c>
      <c r="G105" s="62" t="s">
        <v>114</v>
      </c>
      <c r="H105" s="62" t="s">
        <v>114</v>
      </c>
      <c r="I105" s="62" t="s">
        <v>114</v>
      </c>
    </row>
    <row r="106" spans="1:9">
      <c r="A106" s="60" t="s">
        <v>127</v>
      </c>
      <c r="B106" s="61" t="s">
        <v>195</v>
      </c>
      <c r="C106" s="62" t="s">
        <v>114</v>
      </c>
      <c r="D106" s="62" t="s">
        <v>114</v>
      </c>
      <c r="E106" s="62" t="s">
        <v>114</v>
      </c>
      <c r="F106" s="62" t="s">
        <v>114</v>
      </c>
      <c r="G106" s="62" t="s">
        <v>114</v>
      </c>
      <c r="H106" s="62" t="s">
        <v>114</v>
      </c>
      <c r="I106" s="62" t="s">
        <v>114</v>
      </c>
    </row>
    <row r="107" spans="1:9">
      <c r="A107" s="60" t="s">
        <v>110</v>
      </c>
      <c r="B107" s="61" t="s">
        <v>202</v>
      </c>
      <c r="C107" s="62" t="s">
        <v>114</v>
      </c>
      <c r="D107" s="62" t="s">
        <v>114</v>
      </c>
      <c r="E107" s="62" t="s">
        <v>114</v>
      </c>
      <c r="F107" s="62" t="s">
        <v>114</v>
      </c>
      <c r="G107" s="62" t="s">
        <v>114</v>
      </c>
      <c r="H107" s="62" t="s">
        <v>114</v>
      </c>
      <c r="I107" s="62" t="s">
        <v>114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CED2C-E43D-44F1-988D-B1547E163E97}">
  <dimension ref="A1:F83"/>
  <sheetViews>
    <sheetView workbookViewId="0">
      <selection activeCell="F2" activeCellId="1" sqref="E2:E83 F2:F83"/>
    </sheetView>
  </sheetViews>
  <sheetFormatPr defaultRowHeight="14.5"/>
  <cols>
    <col min="3" max="3" width="11.90625" customWidth="1"/>
    <col min="4" max="5" width="12" customWidth="1"/>
  </cols>
  <sheetData>
    <row r="1" spans="1:6" ht="43.5">
      <c r="A1" s="5" t="s">
        <v>223</v>
      </c>
      <c r="B1" s="5" t="s">
        <v>222</v>
      </c>
      <c r="C1" s="4" t="s">
        <v>277</v>
      </c>
      <c r="D1" s="4" t="s">
        <v>386</v>
      </c>
      <c r="E1" s="4" t="s">
        <v>385</v>
      </c>
      <c r="F1" s="4" t="s">
        <v>384</v>
      </c>
    </row>
    <row r="2" spans="1:6">
      <c r="A2" t="s">
        <v>111</v>
      </c>
      <c r="B2" t="s">
        <v>276</v>
      </c>
      <c r="C2">
        <f>VLOOKUP($A$2:$A$83,'2017 unweighted by region'!$B$2:$I$88,8,FALSE)</f>
        <v>62.96676533861406</v>
      </c>
      <c r="D2">
        <f>VLOOKUP($A$2:$A$83,'2017 unweighted by region'!$B$2:$I$88,4,FALSE)</f>
        <v>57.746005809731308</v>
      </c>
      <c r="E2">
        <f>VLOOKUP($A$2:$A$83,'Limited quality unweight'!$B$11:$J$92,9,FALSE)</f>
        <v>65.723622782446313</v>
      </c>
      <c r="F2">
        <v>35</v>
      </c>
    </row>
    <row r="3" spans="1:6">
      <c r="A3" t="s">
        <v>116</v>
      </c>
      <c r="B3" t="s">
        <v>276</v>
      </c>
      <c r="C3">
        <f>VLOOKUP($A$2:$A$83,'2017 unweighted by region'!$B$2:$I$88,8,FALSE)</f>
        <v>74.871453766691872</v>
      </c>
      <c r="D3">
        <f>VLOOKUP($A$2:$A$83,'2017 unweighted by region'!$B$2:$I$88,4,FALSE)</f>
        <v>74.691358024691354</v>
      </c>
      <c r="E3">
        <f>VLOOKUP($A$2:$A$83,'Limited quality unweight'!$B$11:$J$92,9,FALSE)</f>
        <v>82.222222222222214</v>
      </c>
      <c r="F3" t="e">
        <v>#N/A</v>
      </c>
    </row>
    <row r="4" spans="1:6">
      <c r="A4" t="s">
        <v>118</v>
      </c>
      <c r="B4" t="s">
        <v>276</v>
      </c>
      <c r="C4">
        <f>VLOOKUP($A$2:$A$83,'2017 unweighted by region'!$B$2:$I$88,8,FALSE)</f>
        <v>62.950015288766579</v>
      </c>
      <c r="D4">
        <f>VLOOKUP($A$2:$A$83,'2017 unweighted by region'!$B$2:$I$88,4,FALSE)</f>
        <v>62.601865388780595</v>
      </c>
      <c r="E4">
        <f>VLOOKUP($A$2:$A$83,'Limited quality unweight'!$B$11:$J$92,9,FALSE)</f>
        <v>69.124779541446202</v>
      </c>
      <c r="F4" t="e">
        <v>#N/A</v>
      </c>
    </row>
    <row r="5" spans="1:6">
      <c r="A5" t="s">
        <v>121</v>
      </c>
      <c r="B5" t="s">
        <v>276</v>
      </c>
      <c r="C5">
        <f>VLOOKUP($A$2:$A$83,'2017 unweighted by region'!$B$2:$I$88,8,FALSE)</f>
        <v>62.245302757207526</v>
      </c>
      <c r="D5">
        <f>VLOOKUP($A$2:$A$83,'2017 unweighted by region'!$B$2:$I$88,4,FALSE)</f>
        <v>57.886665803332455</v>
      </c>
      <c r="E5">
        <f>VLOOKUP($A$2:$A$83,'Limited quality unweight'!$B$11:$J$92,9,FALSE)</f>
        <v>59.929144929144918</v>
      </c>
    </row>
    <row r="6" spans="1:6">
      <c r="A6" t="s">
        <v>123</v>
      </c>
      <c r="B6" t="s">
        <v>276</v>
      </c>
      <c r="C6">
        <f>VLOOKUP($A$2:$A$83,'2017 unweighted by region'!$B$2:$I$88,8,FALSE)</f>
        <v>45.906315906315918</v>
      </c>
      <c r="D6">
        <f>VLOOKUP($A$2:$A$83,'2017 unweighted by region'!$B$2:$I$88,4,FALSE)</f>
        <v>46.296296296296298</v>
      </c>
      <c r="E6">
        <f>VLOOKUP($A$2:$A$83,'Limited quality unweight'!$B$11:$J$92,9,FALSE)</f>
        <v>45.787545787545788</v>
      </c>
      <c r="F6">
        <v>49</v>
      </c>
    </row>
    <row r="7" spans="1:6">
      <c r="A7" t="s">
        <v>124</v>
      </c>
      <c r="B7" t="s">
        <v>275</v>
      </c>
      <c r="C7">
        <f>VLOOKUP($A$2:$A$83,'2017 unweighted by region'!$B$2:$I$88,8,FALSE)</f>
        <v>73.95889295889296</v>
      </c>
      <c r="D7">
        <f>VLOOKUP($A$2:$A$83,'2017 unweighted by region'!$B$2:$I$88,4,FALSE)</f>
        <v>71.794871794871796</v>
      </c>
      <c r="E7">
        <f>VLOOKUP($A$2:$A$83,'Limited quality unweight'!$B$11:$J$92,9,FALSE)</f>
        <v>79.609279609279611</v>
      </c>
      <c r="F7">
        <v>38</v>
      </c>
    </row>
    <row r="8" spans="1:6">
      <c r="A8" t="s">
        <v>125</v>
      </c>
      <c r="B8" t="s">
        <v>275</v>
      </c>
      <c r="C8">
        <f>VLOOKUP($A$2:$A$83,'2017 unweighted by region'!$B$2:$I$88,8,FALSE)</f>
        <v>71.846706203849052</v>
      </c>
      <c r="D8">
        <f>VLOOKUP($A$2:$A$83,'2017 unweighted by region'!$B$2:$I$88,4,FALSE)</f>
        <v>76.119251119251118</v>
      </c>
      <c r="E8">
        <f>VLOOKUP($A$2:$A$83,'Limited quality unweight'!$B$11:$J$92,9,FALSE)</f>
        <v>80.045351473922892</v>
      </c>
      <c r="F8">
        <v>27</v>
      </c>
    </row>
    <row r="9" spans="1:6">
      <c r="A9" t="s">
        <v>126</v>
      </c>
      <c r="B9" t="s">
        <v>276</v>
      </c>
      <c r="C9">
        <f>VLOOKUP($A$2:$A$83,'2017 unweighted by region'!$B$2:$I$88,8,FALSE)</f>
        <v>64.977339767815963</v>
      </c>
      <c r="D9">
        <f>VLOOKUP($A$2:$A$83,'2017 unweighted by region'!$B$2:$I$88,4,FALSE)</f>
        <v>62.006172839506178</v>
      </c>
      <c r="E9">
        <f>VLOOKUP($A$2:$A$83,'Limited quality unweight'!$B$11:$J$92,9,FALSE)</f>
        <v>64.973544973544975</v>
      </c>
      <c r="F9">
        <v>67</v>
      </c>
    </row>
    <row r="10" spans="1:6">
      <c r="A10" t="s">
        <v>128</v>
      </c>
      <c r="B10" t="s">
        <v>275</v>
      </c>
      <c r="C10">
        <f>VLOOKUP($A$2:$A$83,'2017 unweighted by region'!$B$2:$I$88,8,FALSE)</f>
        <v>67.201029129600556</v>
      </c>
      <c r="D10">
        <f>VLOOKUP($A$2:$A$83,'2017 unweighted by region'!$B$2:$I$88,4,FALSE)</f>
        <v>64.977337477337485</v>
      </c>
      <c r="E10">
        <f>VLOOKUP($A$2:$A$83,'Limited quality unweight'!$B$11:$J$92,9,FALSE)</f>
        <v>69.000629000629004</v>
      </c>
      <c r="F10">
        <v>42</v>
      </c>
    </row>
    <row r="11" spans="1:6">
      <c r="A11" t="s">
        <v>129</v>
      </c>
      <c r="B11" t="s">
        <v>275</v>
      </c>
      <c r="C11">
        <f>VLOOKUP($A$2:$A$83,'2017 unweighted by region'!$B$2:$I$88,8,FALSE)</f>
        <v>56.168584325727188</v>
      </c>
      <c r="D11">
        <f>VLOOKUP($A$2:$A$83,'2017 unweighted by region'!$B$2:$I$88,4,FALSE)</f>
        <v>55.497126330459658</v>
      </c>
      <c r="E11">
        <f>VLOOKUP($A$2:$A$83,'Limited quality unweight'!$B$11:$J$92,9,FALSE)</f>
        <v>62.396069538926675</v>
      </c>
      <c r="F11" t="e">
        <v>#N/A</v>
      </c>
    </row>
    <row r="12" spans="1:6">
      <c r="A12" t="s">
        <v>130</v>
      </c>
      <c r="B12" t="s">
        <v>275</v>
      </c>
      <c r="C12">
        <f>VLOOKUP($A$2:$A$83,'2017 unweighted by region'!$B$2:$I$88,8,FALSE)</f>
        <v>46.988284202569922</v>
      </c>
      <c r="D12">
        <f>VLOOKUP($A$2:$A$83,'2017 unweighted by region'!$B$2:$I$88,4,FALSE)</f>
        <v>50.621693121693113</v>
      </c>
      <c r="E12">
        <f>VLOOKUP($A$2:$A$83,'Limited quality unweight'!$B$11:$J$92,9,FALSE)</f>
        <v>59.690098261526828</v>
      </c>
      <c r="F12">
        <v>39</v>
      </c>
    </row>
    <row r="13" spans="1:6">
      <c r="A13" t="s">
        <v>131</v>
      </c>
      <c r="B13" t="s">
        <v>276</v>
      </c>
      <c r="C13">
        <f>VLOOKUP($A$2:$A$83,'2017 unweighted by region'!$B$2:$I$88,8,FALSE)</f>
        <v>67.201298701298697</v>
      </c>
      <c r="D13">
        <f>VLOOKUP($A$2:$A$83,'2017 unweighted by region'!$B$2:$I$88,4,FALSE)</f>
        <v>59.710531238309017</v>
      </c>
      <c r="E13">
        <f>VLOOKUP($A$2:$A$83,'Limited quality unweight'!$B$11:$J$92,9,FALSE)</f>
        <v>63.119288119288115</v>
      </c>
      <c r="F13" t="e">
        <v>#N/A</v>
      </c>
    </row>
    <row r="14" spans="1:6">
      <c r="A14" t="s">
        <v>236</v>
      </c>
      <c r="B14" t="s">
        <v>275</v>
      </c>
      <c r="C14">
        <f>VLOOKUP($A$2:$A$83,'2017 unweighted by region'!$B$2:$I$88,8,FALSE)</f>
        <v>61.611763897478184</v>
      </c>
      <c r="D14">
        <f>VLOOKUP($A$2:$A$83,'2017 unweighted by region'!$B$2:$I$88,4,FALSE)</f>
        <v>63.880563880563876</v>
      </c>
      <c r="E14">
        <f>VLOOKUP($A$2:$A$83,'Limited quality unweight'!$B$11:$J$92,9,FALSE)</f>
        <v>72.029161314875608</v>
      </c>
      <c r="F14">
        <v>32</v>
      </c>
    </row>
    <row r="15" spans="1:6">
      <c r="A15" t="s">
        <v>133</v>
      </c>
      <c r="B15" t="s">
        <v>275</v>
      </c>
      <c r="C15">
        <f>VLOOKUP($A$2:$A$83,'2017 unweighted by region'!$B$2:$I$88,8,FALSE)</f>
        <v>65.984919930158028</v>
      </c>
      <c r="D15">
        <f>VLOOKUP($A$2:$A$83,'2017 unweighted by region'!$B$2:$I$88,4,FALSE)</f>
        <v>64.742965367965368</v>
      </c>
      <c r="E15">
        <f>VLOOKUP($A$2:$A$83,'Limited quality unweight'!$B$11:$J$92,9,FALSE)</f>
        <v>73.441043083900226</v>
      </c>
      <c r="F15">
        <v>30</v>
      </c>
    </row>
    <row r="16" spans="1:6">
      <c r="A16" t="s">
        <v>134</v>
      </c>
      <c r="B16" t="s">
        <v>276</v>
      </c>
      <c r="C16">
        <f>VLOOKUP($A$2:$A$83,'2017 unweighted by region'!$B$2:$I$88,8,FALSE)</f>
        <v>59.014858157715295</v>
      </c>
      <c r="D16">
        <f>VLOOKUP($A$2:$A$83,'2017 unweighted by region'!$B$2:$I$88,4,FALSE)</f>
        <v>62.417674917674908</v>
      </c>
      <c r="E16">
        <f>VLOOKUP($A$2:$A$83,'Limited quality unweight'!$B$11:$J$92,9,FALSE)</f>
        <v>68.226218226218222</v>
      </c>
      <c r="F16" t="e">
        <v>#N/A</v>
      </c>
    </row>
    <row r="17" spans="1:6">
      <c r="A17" t="s">
        <v>135</v>
      </c>
      <c r="B17" t="s">
        <v>275</v>
      </c>
      <c r="C17">
        <f>VLOOKUP($A$2:$A$83,'2017 unweighted by region'!$B$2:$I$88,8,FALSE)</f>
        <v>60.012522045855377</v>
      </c>
      <c r="D17">
        <f>VLOOKUP($A$2:$A$83,'2017 unweighted by region'!$B$2:$I$88,4,FALSE)</f>
        <v>63.302469135802475</v>
      </c>
      <c r="E17">
        <f>VLOOKUP($A$2:$A$83,'Limited quality unweight'!$B$11:$J$92,9,FALSE)</f>
        <v>68.359788359788368</v>
      </c>
      <c r="F17">
        <v>28</v>
      </c>
    </row>
    <row r="18" spans="1:6">
      <c r="A18" t="s">
        <v>136</v>
      </c>
      <c r="B18" t="s">
        <v>276</v>
      </c>
      <c r="C18">
        <f>VLOOKUP($A$2:$A$83,'2017 unweighted by region'!$B$2:$I$88,8,FALSE)</f>
        <v>61.591726791726799</v>
      </c>
      <c r="D18">
        <f>VLOOKUP($A$2:$A$83,'2017 unweighted by region'!$B$2:$I$88,4,FALSE)</f>
        <v>62.890011223344551</v>
      </c>
      <c r="E18">
        <f>VLOOKUP($A$2:$A$83,'Limited quality unweight'!$B$11:$J$92,9,FALSE)</f>
        <v>58.340548340548345</v>
      </c>
      <c r="F18">
        <v>29</v>
      </c>
    </row>
    <row r="19" spans="1:6">
      <c r="A19" t="s">
        <v>137</v>
      </c>
      <c r="B19" t="s">
        <v>276</v>
      </c>
      <c r="C19">
        <f>VLOOKUP($A$2:$A$83,'2017 unweighted by region'!$B$2:$I$88,8,FALSE)</f>
        <v>67.728789728789735</v>
      </c>
      <c r="D19">
        <f>VLOOKUP($A$2:$A$83,'2017 unweighted by region'!$B$2:$I$88,4,FALSE)</f>
        <v>70.840132090132087</v>
      </c>
      <c r="E19">
        <f>VLOOKUP($A$2:$A$83,'Limited quality unweight'!$B$11:$J$92,9,FALSE)</f>
        <v>77.539682539682545</v>
      </c>
      <c r="F19" t="e">
        <v>#N/A</v>
      </c>
    </row>
    <row r="20" spans="1:6">
      <c r="A20" t="s">
        <v>138</v>
      </c>
      <c r="B20" t="s">
        <v>275</v>
      </c>
      <c r="C20">
        <f>VLOOKUP($A$2:$A$83,'2017 unweighted by region'!$B$2:$I$88,8,FALSE)</f>
        <v>38.625268910983195</v>
      </c>
      <c r="D20">
        <f>VLOOKUP($A$2:$A$83,'2017 unweighted by region'!$B$2:$I$88,4,FALSE)</f>
        <v>28.262786596119927</v>
      </c>
      <c r="E20">
        <f>VLOOKUP($A$2:$A$83,'Limited quality unweight'!$B$11:$J$92,9,FALSE)</f>
        <v>30.778533635676489</v>
      </c>
      <c r="F20" t="e">
        <v>#N/A</v>
      </c>
    </row>
    <row r="21" spans="1:6">
      <c r="A21" t="s">
        <v>139</v>
      </c>
      <c r="B21" t="s">
        <v>275</v>
      </c>
      <c r="C21">
        <f>VLOOKUP($A$2:$A$83,'2017 unweighted by region'!$B$2:$I$88,8,FALSE)</f>
        <v>71.144109858395566</v>
      </c>
      <c r="D21">
        <f>VLOOKUP($A$2:$A$83,'2017 unweighted by region'!$B$2:$I$88,4,FALSE)</f>
        <v>66.736350069683411</v>
      </c>
      <c r="E21">
        <f>VLOOKUP($A$2:$A$83,'Limited quality unweight'!$B$11:$J$92,9,FALSE)</f>
        <v>74.05108119393833</v>
      </c>
      <c r="F21">
        <v>34</v>
      </c>
    </row>
    <row r="22" spans="1:6">
      <c r="A22" t="s">
        <v>140</v>
      </c>
      <c r="B22" t="s">
        <v>275</v>
      </c>
      <c r="C22">
        <f>VLOOKUP($A$2:$A$83,'2017 unweighted by region'!$B$2:$I$88,8,FALSE)</f>
        <v>70.044624687481829</v>
      </c>
      <c r="D22">
        <f>VLOOKUP($A$2:$A$83,'2017 unweighted by region'!$B$2:$I$88,4,FALSE)</f>
        <v>70.94780219780219</v>
      </c>
      <c r="E22">
        <f>VLOOKUP($A$2:$A$83,'Limited quality unweight'!$B$11:$J$92,9,FALSE)</f>
        <v>75.366300366300365</v>
      </c>
      <c r="F22">
        <v>31</v>
      </c>
    </row>
    <row r="23" spans="1:6">
      <c r="A23" t="s">
        <v>141</v>
      </c>
      <c r="B23" t="s">
        <v>276</v>
      </c>
      <c r="C23">
        <f>VLOOKUP($A$2:$A$83,'2017 unweighted by region'!$B$2:$I$88,8,FALSE)</f>
        <v>39.886262282690858</v>
      </c>
      <c r="D23">
        <f>VLOOKUP($A$2:$A$83,'2017 unweighted by region'!$B$2:$I$88,4,FALSE)</f>
        <v>38.996913580246904</v>
      </c>
      <c r="E23">
        <f>VLOOKUP($A$2:$A$83,'Limited quality unweight'!$B$11:$J$92,9,FALSE)</f>
        <v>40.112433862433861</v>
      </c>
      <c r="F23" t="e">
        <v>#N/A</v>
      </c>
    </row>
    <row r="24" spans="1:6">
      <c r="A24" t="s">
        <v>142</v>
      </c>
      <c r="B24" t="s">
        <v>275</v>
      </c>
      <c r="C24">
        <f>VLOOKUP($A$2:$A$83,'2017 unweighted by region'!$B$2:$I$88,8,FALSE)</f>
        <v>84.613027184455774</v>
      </c>
      <c r="D24">
        <f>VLOOKUP($A$2:$A$83,'2017 unweighted by region'!$B$2:$I$88,4,FALSE)</f>
        <v>83.671652421652411</v>
      </c>
      <c r="E24">
        <f>VLOOKUP($A$2:$A$83,'Limited quality unweight'!$B$11:$J$92,9,FALSE)</f>
        <v>90.716030001744272</v>
      </c>
      <c r="F24">
        <v>38</v>
      </c>
    </row>
    <row r="25" spans="1:6">
      <c r="A25" t="s">
        <v>143</v>
      </c>
      <c r="B25" t="s">
        <v>276</v>
      </c>
      <c r="C25">
        <f>VLOOKUP($A$2:$A$83,'2017 unweighted by region'!$B$2:$I$88,8,FALSE)</f>
        <v>48.080447330447328</v>
      </c>
      <c r="D25">
        <f>VLOOKUP($A$2:$A$83,'2017 unweighted by region'!$B$2:$I$88,4,FALSE)</f>
        <v>50.22727272727272</v>
      </c>
      <c r="E25">
        <f>VLOOKUP($A$2:$A$83,'Limited quality unweight'!$B$11:$J$92,9,FALSE)</f>
        <v>57.989417989417987</v>
      </c>
      <c r="F25" t="e">
        <v>#N/A</v>
      </c>
    </row>
    <row r="26" spans="1:6">
      <c r="A26" t="s">
        <v>144</v>
      </c>
      <c r="B26" t="s">
        <v>275</v>
      </c>
      <c r="C26">
        <f>VLOOKUP($A$2:$A$83,'2017 unweighted by region'!$B$2:$I$88,8,FALSE)</f>
        <v>71.918501956597169</v>
      </c>
      <c r="D26">
        <f>VLOOKUP($A$2:$A$83,'2017 unweighted by region'!$B$2:$I$88,4,FALSE)</f>
        <v>72.372134038800695</v>
      </c>
      <c r="E26">
        <f>VLOOKUP($A$2:$A$83,'Limited quality unweight'!$B$11:$J$92,9,FALSE)</f>
        <v>79.198790627362058</v>
      </c>
      <c r="F26">
        <v>31</v>
      </c>
    </row>
    <row r="27" spans="1:6">
      <c r="A27" t="s">
        <v>145</v>
      </c>
      <c r="B27" t="s">
        <v>275</v>
      </c>
      <c r="C27">
        <f>VLOOKUP($A$2:$A$83,'2017 unweighted by region'!$B$2:$I$88,8,FALSE)</f>
        <v>73.615268329554027</v>
      </c>
      <c r="D27">
        <f>VLOOKUP($A$2:$A$83,'2017 unweighted by region'!$B$2:$I$88,4,FALSE)</f>
        <v>75.595238095238088</v>
      </c>
      <c r="E27">
        <f>VLOOKUP($A$2:$A$83,'Limited quality unweight'!$B$11:$J$92,9,FALSE)</f>
        <v>75.963718820861672</v>
      </c>
      <c r="F27" t="e">
        <v>#N/A</v>
      </c>
    </row>
    <row r="28" spans="1:6">
      <c r="A28" t="s">
        <v>146</v>
      </c>
      <c r="B28" t="s">
        <v>276</v>
      </c>
      <c r="C28">
        <f>VLOOKUP($A$2:$A$83,'2017 unweighted by region'!$B$2:$I$88,8,FALSE)</f>
        <v>56.697370530703864</v>
      </c>
      <c r="D28">
        <f>VLOOKUP($A$2:$A$83,'2017 unweighted by region'!$B$2:$I$88,4,FALSE)</f>
        <v>58.54166666666665</v>
      </c>
      <c r="E28">
        <f>VLOOKUP($A$2:$A$83,'Limited quality unweight'!$B$11:$J$92,9,FALSE)</f>
        <v>68.148148148148138</v>
      </c>
      <c r="F28">
        <v>52</v>
      </c>
    </row>
    <row r="29" spans="1:6">
      <c r="A29" t="s">
        <v>147</v>
      </c>
      <c r="B29" t="s">
        <v>276</v>
      </c>
      <c r="C29">
        <f>VLOOKUP($A$2:$A$83,'2017 unweighted by region'!$B$2:$I$88,8,FALSE)</f>
        <v>61.033950617283949</v>
      </c>
      <c r="D29">
        <f>VLOOKUP($A$2:$A$83,'2017 unweighted by region'!$B$2:$I$88,4,FALSE)</f>
        <v>67.66975308641976</v>
      </c>
      <c r="E29">
        <f>VLOOKUP($A$2:$A$83,'Limited quality unweight'!$B$11:$J$92,9,FALSE)</f>
        <v>67.857142857142847</v>
      </c>
      <c r="F29">
        <v>26</v>
      </c>
    </row>
    <row r="30" spans="1:6">
      <c r="A30" t="s">
        <v>148</v>
      </c>
      <c r="B30" t="s">
        <v>276</v>
      </c>
      <c r="C30">
        <f>VLOOKUP($A$2:$A$83,'2017 unweighted by region'!$B$2:$I$88,8,FALSE)</f>
        <v>64.386087061087068</v>
      </c>
      <c r="D30">
        <f>VLOOKUP($A$2:$A$83,'2017 unweighted by region'!$B$2:$I$88,4,FALSE)</f>
        <v>64.165965207631857</v>
      </c>
      <c r="E30">
        <f>VLOOKUP($A$2:$A$83,'Limited quality unweight'!$B$11:$J$92,9,FALSE)</f>
        <v>71.260221260221257</v>
      </c>
      <c r="F30">
        <v>15</v>
      </c>
    </row>
    <row r="31" spans="1:6">
      <c r="A31" t="s">
        <v>150</v>
      </c>
      <c r="B31" t="s">
        <v>276</v>
      </c>
      <c r="C31">
        <f>VLOOKUP($A$2:$A$83,'2017 unweighted by region'!$B$2:$I$88,8,FALSE)</f>
        <v>59.749822487917726</v>
      </c>
      <c r="D31">
        <f>VLOOKUP($A$2:$A$83,'2017 unweighted by region'!$B$2:$I$88,4,FALSE)</f>
        <v>57.059550531772764</v>
      </c>
      <c r="E31">
        <f>VLOOKUP($A$2:$A$83,'Limited quality unweight'!$B$11:$J$92,9,FALSE)</f>
        <v>55.390526581002781</v>
      </c>
      <c r="F31" t="e">
        <v>#N/A</v>
      </c>
    </row>
    <row r="32" spans="1:6">
      <c r="A32" t="s">
        <v>151</v>
      </c>
      <c r="B32" t="s">
        <v>276</v>
      </c>
      <c r="C32">
        <f>VLOOKUP($A$2:$A$83,'2017 unweighted by region'!$B$2:$I$88,8,FALSE)</f>
        <v>68.415789037001161</v>
      </c>
      <c r="D32">
        <f>VLOOKUP($A$2:$A$83,'2017 unweighted by region'!$B$2:$I$88,4,FALSE)</f>
        <v>59.037074037074035</v>
      </c>
      <c r="E32">
        <f>VLOOKUP($A$2:$A$83,'Limited quality unweight'!$B$11:$J$92,9,FALSE)</f>
        <v>63.86079528936672</v>
      </c>
      <c r="F32" t="e">
        <v>#N/A</v>
      </c>
    </row>
    <row r="33" spans="1:6">
      <c r="A33" t="s">
        <v>152</v>
      </c>
      <c r="B33" t="s">
        <v>276</v>
      </c>
      <c r="C33">
        <f>VLOOKUP($A$2:$A$83,'2017 unweighted by region'!$B$2:$I$88,8,FALSE)</f>
        <v>74.723661743899839</v>
      </c>
      <c r="D33">
        <f>VLOOKUP($A$2:$A$83,'2017 unweighted by region'!$B$2:$I$88,4,FALSE)</f>
        <v>76.693121693121682</v>
      </c>
      <c r="E33">
        <f>VLOOKUP($A$2:$A$83,'Limited quality unweight'!$B$11:$J$92,9,FALSE)</f>
        <v>80.382653061224488</v>
      </c>
      <c r="F33" t="e">
        <v>#N/A</v>
      </c>
    </row>
    <row r="34" spans="1:6">
      <c r="A34" t="s">
        <v>153</v>
      </c>
      <c r="B34" t="s">
        <v>276</v>
      </c>
      <c r="C34">
        <f>VLOOKUP($A$2:$A$83,'2017 unweighted by region'!$B$2:$I$88,8,FALSE)</f>
        <v>60.580409097075766</v>
      </c>
      <c r="D34">
        <f>VLOOKUP($A$2:$A$83,'2017 unweighted by region'!$B$2:$I$88,4,FALSE)</f>
        <v>58.415889665889672</v>
      </c>
      <c r="E34">
        <f>VLOOKUP($A$2:$A$83,'Limited quality unweight'!$B$11:$J$92,9,FALSE)</f>
        <v>62.127687127687125</v>
      </c>
      <c r="F34" t="e">
        <v>#N/A</v>
      </c>
    </row>
    <row r="35" spans="1:6">
      <c r="A35" t="s">
        <v>154</v>
      </c>
      <c r="B35" t="s">
        <v>275</v>
      </c>
      <c r="C35">
        <f>VLOOKUP($A$2:$A$83,'2017 unweighted by region'!$B$2:$I$88,8,FALSE)</f>
        <v>78.780959780959776</v>
      </c>
      <c r="D35">
        <f>VLOOKUP($A$2:$A$83,'2017 unweighted by region'!$B$2:$I$88,4,FALSE)</f>
        <v>75.216373133039795</v>
      </c>
      <c r="E35">
        <f>VLOOKUP($A$2:$A$83,'Limited quality unweight'!$B$11:$J$92,9,FALSE)</f>
        <v>81.771006771006768</v>
      </c>
      <c r="F35">
        <v>47</v>
      </c>
    </row>
    <row r="36" spans="1:6">
      <c r="A36" t="s">
        <v>155</v>
      </c>
      <c r="B36" t="s">
        <v>276</v>
      </c>
      <c r="C36">
        <f>VLOOKUP($A$2:$A$83,'2017 unweighted by region'!$B$2:$I$88,8,FALSE)</f>
        <v>53.581968498900544</v>
      </c>
      <c r="D36">
        <f>VLOOKUP($A$2:$A$83,'2017 unweighted by region'!$B$2:$I$88,4,FALSE)</f>
        <v>60.835196651760107</v>
      </c>
      <c r="E36">
        <f>VLOOKUP($A$2:$A$83,'Limited quality unweight'!$B$11:$J$92,9,FALSE)</f>
        <v>61.090225563909776</v>
      </c>
      <c r="F36">
        <v>56</v>
      </c>
    </row>
    <row r="37" spans="1:6">
      <c r="A37" t="s">
        <v>156</v>
      </c>
      <c r="B37" t="s">
        <v>276</v>
      </c>
      <c r="C37">
        <f>VLOOKUP($A$2:$A$83,'2017 unweighted by region'!$B$2:$I$88,8,FALSE)</f>
        <v>54.486756453423112</v>
      </c>
      <c r="D37">
        <f>VLOOKUP($A$2:$A$83,'2017 unweighted by region'!$B$2:$I$88,4,FALSE)</f>
        <v>55.528432472876922</v>
      </c>
      <c r="E37">
        <f>VLOOKUP($A$2:$A$83,'Limited quality unweight'!$B$11:$J$92,9,FALSE)</f>
        <v>51.904761904761905</v>
      </c>
      <c r="F37" t="e">
        <v>#N/A</v>
      </c>
    </row>
    <row r="38" spans="1:6">
      <c r="A38" t="s">
        <v>157</v>
      </c>
      <c r="B38" t="s">
        <v>275</v>
      </c>
      <c r="C38">
        <f>VLOOKUP($A$2:$A$83,'2017 unweighted by region'!$B$2:$I$88,8,FALSE)</f>
        <v>74.393143364571941</v>
      </c>
      <c r="D38">
        <f>VLOOKUP($A$2:$A$83,'2017 unweighted by region'!$B$2:$I$88,4,FALSE)</f>
        <v>75.299145299145309</v>
      </c>
      <c r="E38">
        <f>VLOOKUP($A$2:$A$83,'Limited quality unweight'!$B$11:$J$92,9,FALSE)</f>
        <v>81.253561253561273</v>
      </c>
      <c r="F38">
        <v>27</v>
      </c>
    </row>
    <row r="39" spans="1:6">
      <c r="A39" t="s">
        <v>158</v>
      </c>
      <c r="B39" t="s">
        <v>275</v>
      </c>
      <c r="C39">
        <f>VLOOKUP($A$2:$A$83,'2017 unweighted by region'!$B$2:$I$88,8,FALSE)</f>
        <v>58.270135214579653</v>
      </c>
      <c r="D39">
        <f>VLOOKUP($A$2:$A$83,'2017 unweighted by region'!$B$2:$I$88,4,FALSE)</f>
        <v>50.575299564270153</v>
      </c>
      <c r="E39">
        <f>VLOOKUP($A$2:$A$83,'Limited quality unweight'!$B$11:$J$92,9,FALSE)</f>
        <v>61.13834422657952</v>
      </c>
      <c r="F39">
        <v>61</v>
      </c>
    </row>
    <row r="40" spans="1:6">
      <c r="A40" t="s">
        <v>159</v>
      </c>
      <c r="B40" t="s">
        <v>275</v>
      </c>
      <c r="C40">
        <f>VLOOKUP($A$2:$A$83,'2017 unweighted by region'!$B$2:$I$88,8,FALSE)</f>
        <v>68.321513231037045</v>
      </c>
      <c r="D40">
        <f>VLOOKUP($A$2:$A$83,'2017 unweighted by region'!$B$2:$I$88,4,FALSE)</f>
        <v>68.185626102292773</v>
      </c>
      <c r="E40">
        <f>VLOOKUP($A$2:$A$83,'Limited quality unweight'!$B$11:$J$92,9,FALSE)</f>
        <v>74.312169312169317</v>
      </c>
      <c r="F40">
        <v>46</v>
      </c>
    </row>
    <row r="41" spans="1:6">
      <c r="A41" t="s">
        <v>160</v>
      </c>
      <c r="B41" t="s">
        <v>275</v>
      </c>
      <c r="C41">
        <f>VLOOKUP($A$2:$A$83,'2017 unweighted by region'!$B$2:$I$88,8,FALSE)</f>
        <v>80.998519998519981</v>
      </c>
      <c r="D41">
        <f>VLOOKUP($A$2:$A$83,'2017 unweighted by region'!$B$2:$I$88,4,FALSE)</f>
        <v>78.104765604765603</v>
      </c>
      <c r="E41">
        <f>VLOOKUP($A$2:$A$83,'Limited quality unweight'!$B$11:$J$92,9,FALSE)</f>
        <v>86.152736152736153</v>
      </c>
      <c r="F41">
        <v>63</v>
      </c>
    </row>
    <row r="42" spans="1:6">
      <c r="A42" t="s">
        <v>161</v>
      </c>
      <c r="B42" t="s">
        <v>276</v>
      </c>
      <c r="C42">
        <f>VLOOKUP($A$2:$A$83,'2017 unweighted by region'!$B$2:$I$88,8,FALSE)</f>
        <v>58.404088504088513</v>
      </c>
      <c r="D42">
        <f>VLOOKUP($A$2:$A$83,'2017 unweighted by region'!$B$2:$I$88,4,FALSE)</f>
        <v>53.662184009406239</v>
      </c>
      <c r="E42">
        <f>VLOOKUP($A$2:$A$83,'Limited quality unweight'!$B$11:$J$92,9,FALSE)</f>
        <v>45.011337868480723</v>
      </c>
      <c r="F42" t="e">
        <v>#N/A</v>
      </c>
    </row>
    <row r="43" spans="1:6">
      <c r="A43" t="s">
        <v>162</v>
      </c>
      <c r="B43" t="s">
        <v>275</v>
      </c>
      <c r="C43">
        <f>VLOOKUP($A$2:$A$83,'2017 unweighted by region'!$B$2:$I$88,8,FALSE)</f>
        <v>77.454895104895115</v>
      </c>
      <c r="D43">
        <f>VLOOKUP($A$2:$A$83,'2017 unweighted by region'!$B$2:$I$88,4,FALSE)</f>
        <v>76.454178537511865</v>
      </c>
      <c r="E43">
        <f>VLOOKUP($A$2:$A$83,'Limited quality unweight'!$B$11:$J$92,9,FALSE)</f>
        <v>84.544159544159541</v>
      </c>
      <c r="F43">
        <v>33</v>
      </c>
    </row>
    <row r="44" spans="1:6">
      <c r="A44" t="s">
        <v>163</v>
      </c>
      <c r="B44" t="s">
        <v>275</v>
      </c>
      <c r="C44">
        <f>VLOOKUP($A$2:$A$83,'2017 unweighted by region'!$B$2:$I$88,8,FALSE)</f>
        <v>56.692921716731242</v>
      </c>
      <c r="D44">
        <f>VLOOKUP($A$2:$A$83,'2017 unweighted by region'!$B$2:$I$88,4,FALSE)</f>
        <v>57.063332757777196</v>
      </c>
      <c r="E44">
        <f>VLOOKUP($A$2:$A$83,'Limited quality unweight'!$B$11:$J$92,9,FALSE)</f>
        <v>61.065565827470593</v>
      </c>
      <c r="F44" t="e">
        <v>#N/A</v>
      </c>
    </row>
    <row r="45" spans="1:6">
      <c r="A45" t="s">
        <v>164</v>
      </c>
      <c r="B45" t="s">
        <v>276</v>
      </c>
      <c r="C45">
        <f>VLOOKUP($A$2:$A$83,'2017 unweighted by region'!$B$2:$I$88,8,FALSE)</f>
        <v>70.078035985178829</v>
      </c>
      <c r="D45">
        <f>VLOOKUP($A$2:$A$83,'2017 unweighted by region'!$B$2:$I$88,4,FALSE)</f>
        <v>71.267891059557712</v>
      </c>
      <c r="E45">
        <f>VLOOKUP($A$2:$A$83,'Limited quality unweight'!$B$11:$J$92,9,FALSE)</f>
        <v>74.825571254142687</v>
      </c>
      <c r="F45" t="e">
        <v>#N/A</v>
      </c>
    </row>
    <row r="46" spans="1:6">
      <c r="A46" t="s">
        <v>165</v>
      </c>
      <c r="B46" t="s">
        <v>276</v>
      </c>
      <c r="C46">
        <f>VLOOKUP($A$2:$A$83,'2017 unweighted by region'!$B$2:$I$88,8,FALSE)</f>
        <v>41.669337606837594</v>
      </c>
      <c r="D46">
        <f>VLOOKUP($A$2:$A$83,'2017 unweighted by region'!$B$2:$I$88,4,FALSE)</f>
        <v>38.051994301994306</v>
      </c>
      <c r="E46">
        <f>VLOOKUP($A$2:$A$83,'Limited quality unweight'!$B$11:$J$92,9,FALSE)</f>
        <v>39.438339438339433</v>
      </c>
      <c r="F46" t="e">
        <v>#N/A</v>
      </c>
    </row>
    <row r="47" spans="1:6">
      <c r="A47" t="s">
        <v>166</v>
      </c>
      <c r="B47" t="s">
        <v>276</v>
      </c>
      <c r="C47">
        <f>VLOOKUP($A$2:$A$83,'2017 unweighted by region'!$B$2:$I$88,8,FALSE)</f>
        <v>78.319105761962916</v>
      </c>
      <c r="D47">
        <f>VLOOKUP($A$2:$A$83,'2017 unweighted by region'!$B$2:$I$88,4,FALSE)</f>
        <v>74.462081128747784</v>
      </c>
      <c r="E47">
        <f>VLOOKUP($A$2:$A$83,'Limited quality unweight'!$B$11:$J$92,9,FALSE)</f>
        <v>77.543461829176138</v>
      </c>
      <c r="F47" t="e">
        <v>#N/A</v>
      </c>
    </row>
    <row r="48" spans="1:6">
      <c r="A48" t="s">
        <v>167</v>
      </c>
      <c r="B48" t="s">
        <v>276</v>
      </c>
      <c r="C48">
        <f>VLOOKUP($A$2:$A$83,'2017 unweighted by region'!$B$2:$I$88,8,FALSE)</f>
        <v>59.515845752227754</v>
      </c>
      <c r="D48">
        <f>VLOOKUP($A$2:$A$83,'2017 unweighted by region'!$B$2:$I$88,4,FALSE)</f>
        <v>60.002962198524635</v>
      </c>
      <c r="E48">
        <f>VLOOKUP($A$2:$A$83,'Limited quality unweight'!$B$11:$J$92,9,FALSE)</f>
        <v>64.105607155142749</v>
      </c>
      <c r="F48" t="e">
        <v>#N/A</v>
      </c>
    </row>
    <row r="49" spans="1:6">
      <c r="A49" t="s">
        <v>168</v>
      </c>
      <c r="B49" t="s">
        <v>275</v>
      </c>
      <c r="C49">
        <f>VLOOKUP($A$2:$A$83,'2017 unweighted by region'!$B$2:$I$88,8,FALSE)</f>
        <v>69.081334406334392</v>
      </c>
      <c r="D49">
        <f>VLOOKUP($A$2:$A$83,'2017 unweighted by region'!$B$2:$I$88,4,FALSE)</f>
        <v>64.174868341535003</v>
      </c>
      <c r="E49">
        <f>VLOOKUP($A$2:$A$83,'Limited quality unweight'!$B$11:$J$92,9,FALSE)</f>
        <v>70.077145077145062</v>
      </c>
      <c r="F49">
        <v>45</v>
      </c>
    </row>
    <row r="50" spans="1:6">
      <c r="A50" t="s">
        <v>169</v>
      </c>
      <c r="B50" t="s">
        <v>276</v>
      </c>
      <c r="C50">
        <f>VLOOKUP($A$2:$A$83,'2017 unweighted by region'!$B$2:$I$88,8,FALSE)</f>
        <v>61.60058521725189</v>
      </c>
      <c r="D50">
        <f>VLOOKUP($A$2:$A$83,'2017 unweighted by region'!$B$2:$I$88,4,FALSE)</f>
        <v>57.476150392817054</v>
      </c>
      <c r="E50">
        <f>VLOOKUP($A$2:$A$83,'Limited quality unweight'!$B$11:$J$92,9,FALSE)</f>
        <v>63.273208273208262</v>
      </c>
      <c r="F50">
        <v>25</v>
      </c>
    </row>
    <row r="51" spans="1:6">
      <c r="A51" t="s">
        <v>170</v>
      </c>
      <c r="B51" t="s">
        <v>275</v>
      </c>
      <c r="C51">
        <f>VLOOKUP($A$2:$A$83,'2017 unweighted by region'!$B$2:$I$88,8,FALSE)</f>
        <v>60.524367695796279</v>
      </c>
      <c r="D51">
        <f>VLOOKUP($A$2:$A$83,'2017 unweighted by region'!$B$2:$I$88,4,FALSE)</f>
        <v>53.508004341337674</v>
      </c>
      <c r="E51">
        <f>VLOOKUP($A$2:$A$83,'Limited quality unweight'!$B$11:$J$92,9,FALSE)</f>
        <v>59.597069597069599</v>
      </c>
      <c r="F51" t="e">
        <v>#N/A</v>
      </c>
    </row>
    <row r="52" spans="1:6">
      <c r="A52" t="s">
        <v>171</v>
      </c>
      <c r="B52" t="s">
        <v>276</v>
      </c>
      <c r="C52">
        <f>VLOOKUP($A$2:$A$83,'2017 unweighted by region'!$B$2:$I$88,8,FALSE)</f>
        <v>82.45860566448799</v>
      </c>
      <c r="D52">
        <f>VLOOKUP($A$2:$A$83,'2017 unweighted by region'!$B$2:$I$88,4,FALSE)</f>
        <v>79.762769305252974</v>
      </c>
      <c r="E52">
        <f>VLOOKUP($A$2:$A$83,'Limited quality unweight'!$B$11:$J$92,9,FALSE)</f>
        <v>88.655462184873954</v>
      </c>
      <c r="F52">
        <v>41</v>
      </c>
    </row>
    <row r="53" spans="1:6">
      <c r="A53" t="s">
        <v>172</v>
      </c>
      <c r="B53" t="s">
        <v>276</v>
      </c>
      <c r="C53">
        <f>VLOOKUP($A$2:$A$83,'2017 unweighted by region'!$B$2:$I$88,8,FALSE)</f>
        <v>77.585785290547207</v>
      </c>
      <c r="D53">
        <f>VLOOKUP($A$2:$A$83,'2017 unweighted by region'!$B$2:$I$88,4,FALSE)</f>
        <v>80.018137726471068</v>
      </c>
      <c r="E53">
        <f>VLOOKUP($A$2:$A$83,'Limited quality unweight'!$B$11:$J$92,9,FALSE)</f>
        <v>87.14045214045214</v>
      </c>
      <c r="F53">
        <v>35</v>
      </c>
    </row>
    <row r="54" spans="1:6">
      <c r="A54" t="s">
        <v>173</v>
      </c>
      <c r="B54" t="s">
        <v>275</v>
      </c>
      <c r="C54">
        <f>VLOOKUP($A$2:$A$83,'2017 unweighted by region'!$B$2:$I$88,8,FALSE)</f>
        <v>75.336118907547487</v>
      </c>
      <c r="D54">
        <f>VLOOKUP($A$2:$A$83,'2017 unweighted by region'!$B$2:$I$88,4,FALSE)</f>
        <v>73.180523180523181</v>
      </c>
      <c r="E54">
        <f>VLOOKUP($A$2:$A$83,'Limited quality unweight'!$B$11:$J$92,9,FALSE)</f>
        <v>78.932178932178928</v>
      </c>
      <c r="F54">
        <v>29</v>
      </c>
    </row>
    <row r="55" spans="1:6">
      <c r="A55" t="s">
        <v>215</v>
      </c>
      <c r="B55" t="s">
        <v>275</v>
      </c>
      <c r="C55">
        <f>VLOOKUP($A$2:$A$83,'2017 unweighted by region'!$B$2:$I$88,8,FALSE)</f>
        <v>62.353514739229027</v>
      </c>
      <c r="D55">
        <f>VLOOKUP($A$2:$A$83,'2017 unweighted by region'!$B$2:$I$88,4,FALSE)</f>
        <v>61.985974945533769</v>
      </c>
      <c r="E55">
        <f>VLOOKUP($A$2:$A$83,'Limited quality unweight'!$B$11:$J$92,9,FALSE)</f>
        <v>65.645424836601322</v>
      </c>
      <c r="F55">
        <v>24</v>
      </c>
    </row>
    <row r="56" spans="1:6">
      <c r="A56" t="s">
        <v>216</v>
      </c>
      <c r="B56" t="s">
        <v>276</v>
      </c>
      <c r="C56">
        <f>VLOOKUP($A$2:$A$83,'2017 unweighted by region'!$B$2:$I$88,8,FALSE)</f>
        <v>51.452122128312602</v>
      </c>
      <c r="D56">
        <f>VLOOKUP($A$2:$A$83,'2017 unweighted by region'!$B$2:$I$88,4,FALSE)</f>
        <v>48.677248677248677</v>
      </c>
      <c r="E56">
        <f>VLOOKUP($A$2:$A$83,'Limited quality unweight'!$B$11:$J$92,9,FALSE)</f>
        <v>48.072562358276642</v>
      </c>
      <c r="F56">
        <v>14</v>
      </c>
    </row>
    <row r="57" spans="1:6">
      <c r="A57" t="s">
        <v>182</v>
      </c>
      <c r="B57" t="s">
        <v>276</v>
      </c>
      <c r="C57">
        <f>VLOOKUP($A$2:$A$83,'2017 unweighted by region'!$B$2:$I$88,8,FALSE)</f>
        <v>69.652148481084481</v>
      </c>
      <c r="D57">
        <f>VLOOKUP($A$2:$A$83,'2017 unweighted by region'!$B$2:$I$88,4,FALSE)</f>
        <v>69.061347829730181</v>
      </c>
      <c r="E57">
        <f>VLOOKUP($A$2:$A$83,'Limited quality unweight'!$B$11:$J$92,9,FALSE)</f>
        <v>67.783972563384324</v>
      </c>
      <c r="F57" t="e">
        <v>#N/A</v>
      </c>
    </row>
    <row r="58" spans="1:6">
      <c r="A58" t="s">
        <v>183</v>
      </c>
      <c r="B58" t="s">
        <v>276</v>
      </c>
      <c r="C58">
        <f>VLOOKUP($A$2:$A$83,'2017 unweighted by region'!$B$2:$I$88,8,FALSE)</f>
        <v>64.363784363784362</v>
      </c>
      <c r="D58">
        <f>VLOOKUP($A$2:$A$83,'2017 unweighted by region'!$B$2:$I$88,4,FALSE)</f>
        <v>65.277777777777771</v>
      </c>
      <c r="E58">
        <f>VLOOKUP($A$2:$A$83,'Limited quality unweight'!$B$11:$J$92,9,FALSE)</f>
        <v>74.603174603174594</v>
      </c>
      <c r="F58" t="e">
        <v>#N/A</v>
      </c>
    </row>
    <row r="59" spans="1:6">
      <c r="A59" t="s">
        <v>184</v>
      </c>
      <c r="B59" t="s">
        <v>276</v>
      </c>
      <c r="C59">
        <f>VLOOKUP($A$2:$A$83,'2017 unweighted by region'!$B$2:$I$88,8,FALSE)</f>
        <v>52.537202480059619</v>
      </c>
      <c r="D59">
        <f>VLOOKUP($A$2:$A$83,'2017 unweighted by region'!$B$2:$I$88,4,FALSE)</f>
        <v>67.713459380126039</v>
      </c>
      <c r="E59">
        <f>VLOOKUP($A$2:$A$83,'Limited quality unweight'!$B$11:$J$92,9,FALSE)</f>
        <v>81.291856291856305</v>
      </c>
      <c r="F59" t="e">
        <v>#N/A</v>
      </c>
    </row>
    <row r="60" spans="1:6">
      <c r="A60" t="s">
        <v>185</v>
      </c>
      <c r="B60" t="s">
        <v>276</v>
      </c>
      <c r="C60">
        <f>VLOOKUP($A$2:$A$83,'2017 unweighted by region'!$B$2:$I$88,8,FALSE)</f>
        <v>59.212825269968121</v>
      </c>
      <c r="D60">
        <f>VLOOKUP($A$2:$A$83,'2017 unweighted by region'!$B$2:$I$88,4,FALSE)</f>
        <v>59.261664261664258</v>
      </c>
      <c r="E60">
        <f>VLOOKUP($A$2:$A$83,'Limited quality unweight'!$B$11:$J$92,9,FALSE)</f>
        <v>63.900226757369623</v>
      </c>
      <c r="F60" t="e">
        <v>#N/A</v>
      </c>
    </row>
    <row r="61" spans="1:6">
      <c r="A61" t="s">
        <v>186</v>
      </c>
      <c r="B61" t="s">
        <v>276</v>
      </c>
      <c r="C61">
        <f>VLOOKUP($A$2:$A$83,'2017 unweighted by region'!$B$2:$I$88,8,FALSE)</f>
        <v>64.074025974025972</v>
      </c>
      <c r="D61">
        <f>VLOOKUP($A$2:$A$83,'2017 unweighted by region'!$B$2:$I$88,4,FALSE)</f>
        <v>61.118125701459029</v>
      </c>
      <c r="E61">
        <f>VLOOKUP($A$2:$A$83,'Limited quality unweight'!$B$11:$J$92,9,FALSE)</f>
        <v>65.067340067340055</v>
      </c>
      <c r="F61">
        <v>52</v>
      </c>
    </row>
    <row r="62" spans="1:6">
      <c r="A62" t="s">
        <v>187</v>
      </c>
      <c r="B62" t="s">
        <v>276</v>
      </c>
      <c r="C62">
        <f>VLOOKUP($A$2:$A$83,'2017 unweighted by region'!$B$2:$I$88,8,FALSE)</f>
        <v>29.969348008563692</v>
      </c>
      <c r="D62">
        <f>VLOOKUP($A$2:$A$83,'2017 unweighted by region'!$B$2:$I$88,4,FALSE)</f>
        <v>24.104711328976034</v>
      </c>
      <c r="E62">
        <f>VLOOKUP($A$2:$A$83,'Limited quality unweight'!$B$11:$J$92,9,FALSE)</f>
        <v>22.834967320261438</v>
      </c>
      <c r="F62" t="e">
        <v>#N/A</v>
      </c>
    </row>
    <row r="63" spans="1:6">
      <c r="A63" t="s">
        <v>188</v>
      </c>
      <c r="B63" t="s">
        <v>276</v>
      </c>
      <c r="C63">
        <f>VLOOKUP($A$2:$A$83,'2017 unweighted by region'!$B$2:$I$88,8,FALSE)</f>
        <v>35.870799835085542</v>
      </c>
      <c r="D63">
        <f>VLOOKUP($A$2:$A$83,'2017 unweighted by region'!$B$2:$I$88,4,FALSE)</f>
        <v>35.066538399871732</v>
      </c>
      <c r="E63">
        <f>VLOOKUP($A$2:$A$83,'Limited quality unweight'!$B$11:$J$92,9,FALSE)</f>
        <v>33.715728715728709</v>
      </c>
      <c r="F63" t="e">
        <v>#N/A</v>
      </c>
    </row>
    <row r="64" spans="1:6">
      <c r="A64" t="s">
        <v>189</v>
      </c>
      <c r="B64" t="s">
        <v>275</v>
      </c>
      <c r="C64">
        <f>VLOOKUP($A$2:$A$83,'2017 unweighted by region'!$B$2:$I$88,8,FALSE)</f>
        <v>91.579510436653308</v>
      </c>
      <c r="D64">
        <f>VLOOKUP($A$2:$A$83,'2017 unweighted by region'!$B$2:$I$88,4,FALSE)</f>
        <v>89.692545109211764</v>
      </c>
      <c r="E64">
        <f>VLOOKUP($A$2:$A$83,'Limited quality unweight'!$B$11:$J$92,9,FALSE)</f>
        <v>92.33007733007733</v>
      </c>
      <c r="F64">
        <v>58</v>
      </c>
    </row>
    <row r="65" spans="1:6">
      <c r="A65" t="s">
        <v>190</v>
      </c>
      <c r="B65" t="s">
        <v>275</v>
      </c>
      <c r="C65">
        <f>VLOOKUP($A$2:$A$83,'2017 unweighted by region'!$B$2:$I$88,8,FALSE)</f>
        <v>79.090162560750784</v>
      </c>
      <c r="D65">
        <f>VLOOKUP($A$2:$A$83,'2017 unweighted by region'!$B$2:$I$88,4,FALSE)</f>
        <v>80.03838572466023</v>
      </c>
      <c r="E65">
        <f>VLOOKUP($A$2:$A$83,'Limited quality unweight'!$B$11:$J$92,9,FALSE)</f>
        <v>79.735894357743092</v>
      </c>
      <c r="F65">
        <v>68</v>
      </c>
    </row>
    <row r="66" spans="1:6">
      <c r="A66" t="s">
        <v>191</v>
      </c>
      <c r="B66" t="s">
        <v>275</v>
      </c>
      <c r="C66">
        <f>VLOOKUP($A$2:$A$83,'2017 unweighted by region'!$B$2:$I$88,8,FALSE)</f>
        <v>71.756552970838683</v>
      </c>
      <c r="D66">
        <f>VLOOKUP($A$2:$A$83,'2017 unweighted by region'!$B$2:$I$88,4,FALSE)</f>
        <v>74.975024975024979</v>
      </c>
      <c r="E66">
        <f>VLOOKUP($A$2:$A$83,'Limited quality unweight'!$B$11:$J$92,9,FALSE)</f>
        <v>79.086786229643366</v>
      </c>
      <c r="F66">
        <v>67</v>
      </c>
    </row>
    <row r="67" spans="1:6">
      <c r="A67" t="s">
        <v>192</v>
      </c>
      <c r="B67" t="s">
        <v>275</v>
      </c>
      <c r="C67">
        <f>VLOOKUP($A$2:$A$83,'2017 unweighted by region'!$B$2:$I$88,8,FALSE)</f>
        <v>70.216392425916254</v>
      </c>
      <c r="D67">
        <f>VLOOKUP($A$2:$A$83,'2017 unweighted by region'!$B$2:$I$88,4,FALSE)</f>
        <v>67.738095238095241</v>
      </c>
      <c r="E67">
        <f>VLOOKUP($A$2:$A$83,'Limited quality unweight'!$B$11:$J$92,9,FALSE)</f>
        <v>72.418745275888142</v>
      </c>
      <c r="F67">
        <v>70</v>
      </c>
    </row>
    <row r="68" spans="1:6">
      <c r="A68" t="s">
        <v>193</v>
      </c>
      <c r="B68" t="s">
        <v>276</v>
      </c>
      <c r="C68">
        <f>VLOOKUP($A$2:$A$83,'2017 unweighted by region'!$B$2:$I$88,8,FALSE)</f>
        <v>71.39804639804639</v>
      </c>
      <c r="D68">
        <f>VLOOKUP($A$2:$A$83,'2017 unweighted by region'!$B$2:$I$88,4,FALSE)</f>
        <v>76.495726495726487</v>
      </c>
      <c r="E68">
        <f>VLOOKUP($A$2:$A$83,'Limited quality unweight'!$B$11:$J$92,9,FALSE)</f>
        <v>77.899877899877893</v>
      </c>
      <c r="F68" t="e">
        <v>#N/A</v>
      </c>
    </row>
    <row r="69" spans="1:6">
      <c r="A69" t="s">
        <v>194</v>
      </c>
      <c r="B69" t="s">
        <v>275</v>
      </c>
      <c r="C69">
        <f>VLOOKUP($A$2:$A$83,'2017 unweighted by region'!$B$2:$I$88,8,FALSE)</f>
        <v>51.841713841713847</v>
      </c>
      <c r="D69">
        <f>VLOOKUP($A$2:$A$83,'2017 unweighted by region'!$B$2:$I$88,4,FALSE)</f>
        <v>50.865492532159202</v>
      </c>
      <c r="E69">
        <f>VLOOKUP($A$2:$A$83,'Limited quality unweight'!$B$11:$J$92,9,FALSE)</f>
        <v>56.490731490731491</v>
      </c>
      <c r="F69" t="e">
        <v>#N/A</v>
      </c>
    </row>
    <row r="70" spans="1:6">
      <c r="A70" t="s">
        <v>196</v>
      </c>
      <c r="B70" t="s">
        <v>275</v>
      </c>
      <c r="C70">
        <f>VLOOKUP($A$2:$A$83,'2017 unweighted by region'!$B$2:$I$88,8,FALSE)</f>
        <v>43.327801827801821</v>
      </c>
      <c r="D70">
        <f>VLOOKUP($A$2:$A$83,'2017 unweighted by region'!$B$2:$I$88,4,FALSE)</f>
        <v>40.972222222222221</v>
      </c>
      <c r="E70">
        <f>VLOOKUP($A$2:$A$83,'Limited quality unweight'!$B$11:$J$92,9,FALSE)</f>
        <v>44.576719576719583</v>
      </c>
      <c r="F70" t="e">
        <v>#N/A</v>
      </c>
    </row>
    <row r="71" spans="1:6">
      <c r="A71" t="s">
        <v>197</v>
      </c>
      <c r="B71" t="s">
        <v>276</v>
      </c>
      <c r="C71">
        <f>VLOOKUP($A$2:$A$83,'2017 unweighted by region'!$B$2:$I$88,8,FALSE)</f>
        <v>65.429919287062148</v>
      </c>
      <c r="D71">
        <f>VLOOKUP($A$2:$A$83,'2017 unweighted by region'!$B$2:$I$88,4,FALSE)</f>
        <v>68.233448650115307</v>
      </c>
      <c r="E71">
        <f>VLOOKUP($A$2:$A$83,'Limited quality unweight'!$B$11:$J$92,9,FALSE)</f>
        <v>64.59823245537531</v>
      </c>
      <c r="F71" t="e">
        <v>#N/A</v>
      </c>
    </row>
    <row r="72" spans="1:6">
      <c r="A72" t="s">
        <v>230</v>
      </c>
      <c r="B72" t="s">
        <v>275</v>
      </c>
      <c r="C72">
        <f>VLOOKUP($A$2:$A$83,'2017 unweighted by region'!$B$2:$I$88,8,FALSE)</f>
        <v>77.809423468947273</v>
      </c>
      <c r="D72">
        <f>VLOOKUP($A$2:$A$83,'2017 unweighted by region'!$B$2:$I$88,4,FALSE)</f>
        <v>74.37220187220187</v>
      </c>
      <c r="E72">
        <f>VLOOKUP($A$2:$A$83,'Limited quality unweight'!$B$11:$J$92,9,FALSE)</f>
        <v>80.410066124351843</v>
      </c>
      <c r="F72" t="e">
        <v>#N/A</v>
      </c>
    </row>
    <row r="73" spans="1:6">
      <c r="A73" t="s">
        <v>200</v>
      </c>
      <c r="B73" t="s">
        <v>276</v>
      </c>
      <c r="C73">
        <f>VLOOKUP($A$2:$A$83,'2017 unweighted by region'!$B$2:$I$88,8,FALSE)</f>
        <v>87.866707366707388</v>
      </c>
      <c r="D73">
        <f>VLOOKUP($A$2:$A$83,'2017 unweighted by region'!$B$2:$I$88,4,FALSE)</f>
        <v>84.457671957671963</v>
      </c>
      <c r="E73">
        <f>VLOOKUP($A$2:$A$83,'Limited quality unweight'!$B$11:$J$92,9,FALSE)</f>
        <v>81.746031746031761</v>
      </c>
      <c r="F73">
        <v>59</v>
      </c>
    </row>
    <row r="74" spans="1:6">
      <c r="A74" t="s">
        <v>201</v>
      </c>
      <c r="B74" t="s">
        <v>275</v>
      </c>
      <c r="C74">
        <f>VLOOKUP($A$2:$A$83,'2017 unweighted by region'!$B$2:$I$88,8,FALSE)</f>
        <v>82.770642937309589</v>
      </c>
      <c r="D74">
        <f>VLOOKUP($A$2:$A$83,'2017 unweighted by region'!$B$2:$I$88,4,FALSE)</f>
        <v>80.966142910587351</v>
      </c>
      <c r="E74">
        <f>VLOOKUP($A$2:$A$83,'Limited quality unweight'!$B$11:$J$92,9,FALSE)</f>
        <v>92.464325797659129</v>
      </c>
      <c r="F74">
        <v>46</v>
      </c>
    </row>
    <row r="75" spans="1:6">
      <c r="A75" t="s">
        <v>203</v>
      </c>
      <c r="B75" t="s">
        <v>276</v>
      </c>
      <c r="C75">
        <f>VLOOKUP($A$2:$A$83,'2017 unweighted by region'!$B$2:$I$88,8,FALSE)</f>
        <v>40.692712842712844</v>
      </c>
      <c r="D75">
        <f>VLOOKUP($A$2:$A$83,'2017 unweighted by region'!$B$2:$I$88,4,FALSE)</f>
        <v>42.370931537598203</v>
      </c>
      <c r="E75">
        <f>VLOOKUP($A$2:$A$83,'Limited quality unweight'!$B$11:$J$92,9,FALSE)</f>
        <v>52.174122174122182</v>
      </c>
      <c r="F75" t="e">
        <v>#N/A</v>
      </c>
    </row>
    <row r="76" spans="1:6">
      <c r="A76" t="s">
        <v>204</v>
      </c>
      <c r="B76" t="s">
        <v>275</v>
      </c>
      <c r="C76">
        <f>VLOOKUP($A$2:$A$83,'2017 unweighted by region'!$B$2:$I$88,8,FALSE)</f>
        <v>74.666843033509693</v>
      </c>
      <c r="D76">
        <f>VLOOKUP($A$2:$A$83,'2017 unweighted by region'!$B$2:$I$88,4,FALSE)</f>
        <v>76.218200523756082</v>
      </c>
      <c r="E76">
        <f>VLOOKUP($A$2:$A$83,'Limited quality unweight'!$B$11:$J$92,9,FALSE)</f>
        <v>79.71380471380472</v>
      </c>
      <c r="F76">
        <v>68</v>
      </c>
    </row>
    <row r="77" spans="1:6">
      <c r="A77" t="s">
        <v>205</v>
      </c>
      <c r="B77" t="s">
        <v>276</v>
      </c>
      <c r="C77">
        <f>VLOOKUP($A$2:$A$83,'2017 unweighted by region'!$B$2:$I$88,8,FALSE)</f>
        <v>56.50686086400372</v>
      </c>
      <c r="D77">
        <f>VLOOKUP($A$2:$A$83,'2017 unweighted by region'!$B$2:$I$88,4,FALSE)</f>
        <v>60.531135531135526</v>
      </c>
      <c r="E77">
        <f>VLOOKUP($A$2:$A$83,'Limited quality unweight'!$B$11:$J$92,9,FALSE)</f>
        <v>62.271062271062263</v>
      </c>
      <c r="F77" t="e">
        <v>#N/A</v>
      </c>
    </row>
    <row r="78" spans="1:6">
      <c r="A78" t="s">
        <v>206</v>
      </c>
      <c r="B78" t="s">
        <v>275</v>
      </c>
      <c r="C78">
        <f>VLOOKUP($A$2:$A$83,'2017 unweighted by region'!$B$2:$I$88,8,FALSE)</f>
        <v>73.439242855909512</v>
      </c>
      <c r="D78">
        <f>VLOOKUP($A$2:$A$83,'2017 unweighted by region'!$B$2:$I$88,4,FALSE)</f>
        <v>65.653112319778984</v>
      </c>
      <c r="E78">
        <f>VLOOKUP($A$2:$A$83,'Limited quality unweight'!$B$11:$J$92,9,FALSE)</f>
        <v>75.302105302105318</v>
      </c>
      <c r="F78">
        <v>45</v>
      </c>
    </row>
    <row r="79" spans="1:6">
      <c r="A79" t="s">
        <v>207</v>
      </c>
      <c r="B79" t="s">
        <v>276</v>
      </c>
      <c r="C79">
        <f>VLOOKUP($A$2:$A$83,'2017 unweighted by region'!$B$2:$I$88,8,FALSE)</f>
        <v>62.739487276392047</v>
      </c>
      <c r="D79">
        <f>VLOOKUP($A$2:$A$83,'2017 unweighted by region'!$B$2:$I$88,4,FALSE)</f>
        <v>69.146274250440925</v>
      </c>
      <c r="E79">
        <f>VLOOKUP($A$2:$A$83,'Limited quality unweight'!$B$11:$J$92,9,FALSE)</f>
        <v>70.879629629629633</v>
      </c>
      <c r="F79" t="e">
        <v>#N/A</v>
      </c>
    </row>
    <row r="80" spans="1:6">
      <c r="A80" t="s">
        <v>208</v>
      </c>
      <c r="B80" t="s">
        <v>276</v>
      </c>
      <c r="C80">
        <f>VLOOKUP($A$2:$A$83,'2017 unweighted by region'!$B$2:$I$88,8,FALSE)</f>
        <v>70.942200127914404</v>
      </c>
      <c r="D80">
        <f>VLOOKUP($A$2:$A$83,'2017 unweighted by region'!$B$2:$I$88,4,FALSE)</f>
        <v>68.485958485958477</v>
      </c>
      <c r="E80">
        <f>VLOOKUP($A$2:$A$83,'Limited quality unweight'!$B$11:$J$92,9,FALSE)</f>
        <v>69.100529100529101</v>
      </c>
      <c r="F80" t="e">
        <v>#N/A</v>
      </c>
    </row>
    <row r="81" spans="1:6">
      <c r="A81" t="s">
        <v>209</v>
      </c>
      <c r="B81" t="s">
        <v>276</v>
      </c>
      <c r="C81">
        <f>VLOOKUP($A$2:$A$83,'2017 unweighted by region'!$B$2:$I$88,8,FALSE)</f>
        <v>81.432703451751067</v>
      </c>
      <c r="D81">
        <f>VLOOKUP($A$2:$A$83,'2017 unweighted by region'!$B$2:$I$88,4,FALSE)</f>
        <v>80.648148148148138</v>
      </c>
      <c r="E81">
        <f>VLOOKUP($A$2:$A$83,'Limited quality unweight'!$B$11:$J$92,9,FALSE)</f>
        <v>84.761904761904745</v>
      </c>
      <c r="F81" t="e">
        <v>#N/A</v>
      </c>
    </row>
    <row r="82" spans="1:6">
      <c r="A82" t="s">
        <v>210</v>
      </c>
      <c r="B82" t="s">
        <v>275</v>
      </c>
      <c r="C82">
        <f>VLOOKUP($A$2:$A$83,'2017 unweighted by region'!$B$2:$I$88,8,FALSE)</f>
        <v>69.979870129870136</v>
      </c>
      <c r="D82">
        <f>VLOOKUP($A$2:$A$83,'2017 unweighted by region'!$B$2:$I$88,4,FALSE)</f>
        <v>70.253820253820251</v>
      </c>
      <c r="E82">
        <f>VLOOKUP($A$2:$A$83,'Limited quality unweight'!$B$11:$J$92,9,FALSE)</f>
        <v>78.432678432678429</v>
      </c>
      <c r="F82">
        <v>72</v>
      </c>
    </row>
    <row r="83" spans="1:6">
      <c r="A83" t="s">
        <v>211</v>
      </c>
      <c r="B83" t="s">
        <v>275</v>
      </c>
      <c r="C83">
        <f>VLOOKUP($A$2:$A$83,'2017 unweighted by region'!$B$2:$I$88,8,FALSE)</f>
        <v>75.158485077532703</v>
      </c>
      <c r="D83">
        <f>VLOOKUP($A$2:$A$83,'2017 unweighted by region'!$B$2:$I$88,4,FALSE)</f>
        <v>68.472222222222214</v>
      </c>
      <c r="E83">
        <f>VLOOKUP($A$2:$A$83,'Limited quality unweight'!$B$11:$J$92,9,FALSE)</f>
        <v>77.777777777777757</v>
      </c>
      <c r="F83">
        <v>45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E1442-2F09-4248-8FC6-50874F882141}">
  <dimension ref="A1:M188"/>
  <sheetViews>
    <sheetView workbookViewId="0">
      <selection activeCell="F3" sqref="F3"/>
    </sheetView>
  </sheetViews>
  <sheetFormatPr defaultRowHeight="14.5"/>
  <sheetData>
    <row r="1" spans="1:13">
      <c r="B1" s="240" t="s">
        <v>278</v>
      </c>
      <c r="C1" s="240"/>
      <c r="D1" s="240"/>
      <c r="E1" s="240"/>
      <c r="F1" s="240"/>
      <c r="G1" s="240"/>
      <c r="H1" s="240" t="s">
        <v>279</v>
      </c>
      <c r="I1" s="240"/>
      <c r="J1" s="240"/>
      <c r="K1" s="240"/>
      <c r="L1" s="241" t="s">
        <v>280</v>
      </c>
      <c r="M1" s="241"/>
    </row>
    <row r="2" spans="1:13">
      <c r="A2" t="s">
        <v>223</v>
      </c>
      <c r="B2" t="s">
        <v>281</v>
      </c>
      <c r="C2" t="s">
        <v>282</v>
      </c>
      <c r="D2" t="s">
        <v>448</v>
      </c>
      <c r="E2" t="s">
        <v>283</v>
      </c>
      <c r="F2" t="s">
        <v>270</v>
      </c>
      <c r="G2" t="s">
        <v>449</v>
      </c>
      <c r="H2" t="s">
        <v>281</v>
      </c>
      <c r="I2" t="s">
        <v>282</v>
      </c>
      <c r="J2" t="s">
        <v>283</v>
      </c>
      <c r="K2" t="s">
        <v>270</v>
      </c>
      <c r="L2" t="s">
        <v>284</v>
      </c>
      <c r="M2" t="s">
        <v>285</v>
      </c>
    </row>
    <row r="3" spans="1:13">
      <c r="A3" s="122" t="s">
        <v>111</v>
      </c>
      <c r="B3" s="123">
        <v>14.1</v>
      </c>
      <c r="C3" s="123">
        <v>12.4</v>
      </c>
      <c r="D3" s="213">
        <v>5.4466999999999999</v>
      </c>
      <c r="E3" s="123">
        <v>16.100000000000001</v>
      </c>
      <c r="F3" s="123">
        <v>14.4</v>
      </c>
      <c r="G3" s="213">
        <v>4.5552000000000001</v>
      </c>
      <c r="H3" s="123">
        <v>19.600000000000001</v>
      </c>
      <c r="I3" s="123">
        <v>17.3</v>
      </c>
      <c r="J3" s="123">
        <v>22.4</v>
      </c>
      <c r="K3" s="123">
        <v>20</v>
      </c>
      <c r="L3" s="123">
        <v>19.2</v>
      </c>
      <c r="M3" s="123">
        <v>19.100000000000001</v>
      </c>
    </row>
    <row r="4" spans="1:13">
      <c r="A4" s="122" t="s">
        <v>286</v>
      </c>
      <c r="B4" s="123">
        <v>34.200000000000003</v>
      </c>
      <c r="C4" s="123">
        <v>4.5999999999999996</v>
      </c>
      <c r="D4" s="213">
        <v>1.7135</v>
      </c>
      <c r="E4" s="123">
        <v>30.5</v>
      </c>
      <c r="F4" s="123">
        <v>3.2</v>
      </c>
      <c r="G4" s="213">
        <v>1.62</v>
      </c>
      <c r="H4" s="123">
        <v>50.7</v>
      </c>
      <c r="I4" s="123">
        <v>6.1</v>
      </c>
      <c r="J4" s="123">
        <v>44.5</v>
      </c>
      <c r="K4" s="123">
        <v>4</v>
      </c>
      <c r="L4" s="123">
        <v>40.700000000000003</v>
      </c>
      <c r="M4" s="123">
        <v>38.4</v>
      </c>
    </row>
    <row r="5" spans="1:13">
      <c r="A5" s="122" t="s">
        <v>113</v>
      </c>
      <c r="B5" s="123">
        <v>32</v>
      </c>
      <c r="C5" s="123">
        <v>28</v>
      </c>
      <c r="D5" s="213">
        <v>2.96</v>
      </c>
      <c r="E5" s="123">
        <v>33.9</v>
      </c>
      <c r="F5" s="123">
        <v>29.8</v>
      </c>
      <c r="G5" s="213">
        <v>3.05</v>
      </c>
      <c r="H5" s="123">
        <v>61.7</v>
      </c>
      <c r="I5" s="123">
        <v>54</v>
      </c>
      <c r="J5" s="123">
        <v>62.7</v>
      </c>
      <c r="K5" s="123">
        <v>55.3</v>
      </c>
      <c r="L5" s="123">
        <v>9.8000000000000007</v>
      </c>
      <c r="M5" s="123">
        <v>9.9</v>
      </c>
    </row>
    <row r="6" spans="1:13">
      <c r="A6" s="122" t="s">
        <v>287</v>
      </c>
      <c r="B6" s="123">
        <v>14.4</v>
      </c>
      <c r="C6" s="123">
        <v>12.9</v>
      </c>
      <c r="D6" s="213">
        <v>6</v>
      </c>
      <c r="E6" s="123">
        <v>14.6</v>
      </c>
      <c r="F6" s="123">
        <v>13.5</v>
      </c>
      <c r="G6" s="213">
        <v>5.55</v>
      </c>
      <c r="H6" s="123">
        <v>14.4</v>
      </c>
      <c r="I6" s="123">
        <v>12.5</v>
      </c>
      <c r="J6" s="123">
        <v>14.9</v>
      </c>
      <c r="K6" s="123">
        <v>13.4</v>
      </c>
      <c r="L6" s="123">
        <v>29.3</v>
      </c>
      <c r="M6" s="123">
        <v>28.9</v>
      </c>
    </row>
    <row r="7" spans="1:13">
      <c r="A7" s="122" t="s">
        <v>288</v>
      </c>
      <c r="B7" s="123">
        <v>41.5</v>
      </c>
      <c r="C7" s="123">
        <v>39.200000000000003</v>
      </c>
      <c r="D7" s="213">
        <v>2</v>
      </c>
      <c r="E7" s="123">
        <v>43.1</v>
      </c>
      <c r="F7" s="123">
        <v>40.799999999999997</v>
      </c>
      <c r="G7" s="213">
        <v>2</v>
      </c>
      <c r="H7" s="123">
        <v>61.5</v>
      </c>
      <c r="I7" s="123">
        <v>58.8</v>
      </c>
      <c r="J7" s="123">
        <v>62.5</v>
      </c>
      <c r="K7" s="123">
        <v>59.8</v>
      </c>
      <c r="L7" s="123">
        <v>12.6</v>
      </c>
      <c r="M7" s="123">
        <v>12.5</v>
      </c>
    </row>
    <row r="8" spans="1:13">
      <c r="A8" s="122" t="s">
        <v>289</v>
      </c>
      <c r="B8" s="123">
        <v>56.9</v>
      </c>
      <c r="C8" s="123">
        <v>54.2</v>
      </c>
      <c r="D8" s="213">
        <v>2.33</v>
      </c>
      <c r="E8" s="123">
        <v>58.2</v>
      </c>
      <c r="F8" s="123">
        <v>55.6</v>
      </c>
      <c r="G8" s="213">
        <v>2.2679999999999998</v>
      </c>
      <c r="H8" s="123">
        <v>69.5</v>
      </c>
      <c r="I8" s="123">
        <v>65.3</v>
      </c>
      <c r="J8" s="123">
        <v>70.2</v>
      </c>
      <c r="K8" s="123">
        <v>66.2</v>
      </c>
      <c r="L8" s="123">
        <v>11.8</v>
      </c>
      <c r="M8" s="123">
        <v>11.4</v>
      </c>
    </row>
    <row r="9" spans="1:13">
      <c r="A9" s="122" t="s">
        <v>116</v>
      </c>
      <c r="B9" s="123">
        <v>37</v>
      </c>
      <c r="C9" s="123">
        <v>17.899999999999999</v>
      </c>
      <c r="D9" s="213">
        <v>1.7202</v>
      </c>
      <c r="E9" s="123">
        <v>38</v>
      </c>
      <c r="F9" s="123">
        <v>19</v>
      </c>
      <c r="G9" s="213">
        <v>1.7559</v>
      </c>
      <c r="H9" s="123">
        <v>57.3</v>
      </c>
      <c r="I9" s="123">
        <v>27.4</v>
      </c>
      <c r="J9" s="123">
        <v>57.8</v>
      </c>
      <c r="K9" s="123">
        <v>28.7</v>
      </c>
      <c r="L9" s="123">
        <v>27.5</v>
      </c>
      <c r="M9" s="123">
        <v>27.3</v>
      </c>
    </row>
    <row r="10" spans="1:13">
      <c r="A10" s="122" t="s">
        <v>290</v>
      </c>
      <c r="B10" s="123">
        <v>57.7</v>
      </c>
      <c r="C10" s="123">
        <v>55.7</v>
      </c>
      <c r="D10" s="213">
        <v>1.885</v>
      </c>
      <c r="E10" s="123">
        <v>58</v>
      </c>
      <c r="F10" s="123">
        <v>56.1</v>
      </c>
      <c r="G10" s="213">
        <v>1.8315999999999999</v>
      </c>
      <c r="H10" s="123">
        <v>66.2</v>
      </c>
      <c r="I10" s="123">
        <v>63</v>
      </c>
      <c r="J10" s="123">
        <v>66.5</v>
      </c>
      <c r="K10" s="123">
        <v>63.3</v>
      </c>
      <c r="L10" s="123">
        <v>10.199999999999999</v>
      </c>
      <c r="M10" s="123">
        <v>10.1</v>
      </c>
    </row>
    <row r="11" spans="1:13">
      <c r="A11" s="122" t="s">
        <v>291</v>
      </c>
      <c r="B11" s="123">
        <v>62.8</v>
      </c>
      <c r="C11" s="123">
        <v>60</v>
      </c>
      <c r="D11" s="213">
        <v>1.4488000000000001</v>
      </c>
      <c r="E11" s="123">
        <v>63.5</v>
      </c>
      <c r="F11" s="123">
        <v>60.9</v>
      </c>
      <c r="G11" s="213">
        <v>1.5291999999999999</v>
      </c>
      <c r="H11" s="123">
        <v>67.900000000000006</v>
      </c>
      <c r="I11" s="123">
        <v>65.099999999999994</v>
      </c>
      <c r="J11" s="123">
        <v>68.900000000000006</v>
      </c>
      <c r="K11" s="123">
        <v>66.3</v>
      </c>
      <c r="L11" s="123">
        <v>9.1999999999999993</v>
      </c>
      <c r="M11" s="123">
        <v>8.6999999999999993</v>
      </c>
    </row>
    <row r="12" spans="1:13">
      <c r="A12" s="122" t="s">
        <v>117</v>
      </c>
      <c r="B12" s="123">
        <v>33.299999999999997</v>
      </c>
      <c r="C12" s="123">
        <v>11</v>
      </c>
      <c r="D12" s="213">
        <v>2.09</v>
      </c>
      <c r="E12" s="123">
        <v>34.9</v>
      </c>
      <c r="F12" s="123">
        <v>12.6</v>
      </c>
      <c r="G12" s="213">
        <v>2.0834999999999999</v>
      </c>
      <c r="H12" s="123">
        <v>53.3</v>
      </c>
      <c r="I12" s="123">
        <v>17.3</v>
      </c>
      <c r="J12" s="123">
        <v>54.9</v>
      </c>
      <c r="K12" s="123">
        <v>19.5</v>
      </c>
      <c r="L12" s="123">
        <v>31.7</v>
      </c>
      <c r="M12" s="123">
        <v>31.6</v>
      </c>
    </row>
    <row r="13" spans="1:13">
      <c r="A13" s="122" t="s">
        <v>292</v>
      </c>
      <c r="B13" s="123">
        <v>42.3</v>
      </c>
      <c r="C13" s="123">
        <v>40.4</v>
      </c>
      <c r="D13" s="213">
        <v>1.81</v>
      </c>
      <c r="E13" s="123">
        <v>43.6</v>
      </c>
      <c r="F13" s="123">
        <v>41.6</v>
      </c>
      <c r="G13" s="213">
        <v>1.76</v>
      </c>
      <c r="H13" s="123">
        <v>65.400000000000006</v>
      </c>
      <c r="I13" s="123">
        <v>63.6</v>
      </c>
      <c r="J13" s="123">
        <v>66.099999999999994</v>
      </c>
      <c r="K13" s="123">
        <v>64.3</v>
      </c>
      <c r="L13" s="123">
        <v>11.5</v>
      </c>
      <c r="M13" s="123">
        <v>11.3</v>
      </c>
    </row>
    <row r="14" spans="1:13">
      <c r="A14" s="122" t="s">
        <v>293</v>
      </c>
      <c r="B14" s="123">
        <v>32.5</v>
      </c>
      <c r="C14" s="123">
        <v>21.6</v>
      </c>
      <c r="D14" s="213">
        <v>2.12</v>
      </c>
      <c r="E14" s="123">
        <v>31.8</v>
      </c>
      <c r="F14" s="123">
        <v>21.4</v>
      </c>
      <c r="G14" s="213">
        <v>1.9982</v>
      </c>
      <c r="H14" s="123">
        <v>65</v>
      </c>
      <c r="I14" s="123">
        <v>42.7</v>
      </c>
      <c r="J14" s="123">
        <v>65.8</v>
      </c>
      <c r="K14" s="123">
        <v>44</v>
      </c>
      <c r="L14" s="123">
        <v>16.7</v>
      </c>
      <c r="M14" s="123">
        <v>15.7</v>
      </c>
    </row>
    <row r="15" spans="1:13">
      <c r="A15" s="122" t="s">
        <v>118</v>
      </c>
      <c r="B15" s="123">
        <v>51.3</v>
      </c>
      <c r="C15" s="123">
        <v>44.7</v>
      </c>
      <c r="D15" s="213">
        <v>2.2115</v>
      </c>
      <c r="E15" s="123">
        <v>53</v>
      </c>
      <c r="F15" s="123">
        <v>46.2</v>
      </c>
      <c r="G15" s="213">
        <v>2.052</v>
      </c>
      <c r="H15" s="123">
        <v>62.4</v>
      </c>
      <c r="I15" s="123">
        <v>54.3</v>
      </c>
      <c r="J15" s="123">
        <v>63.9</v>
      </c>
      <c r="K15" s="123">
        <v>55.7</v>
      </c>
      <c r="L15" s="123">
        <v>16.7</v>
      </c>
      <c r="M15" s="123">
        <v>16.399999999999999</v>
      </c>
    </row>
    <row r="16" spans="1:13">
      <c r="A16" s="122" t="s">
        <v>294</v>
      </c>
      <c r="B16" s="123">
        <v>48.1</v>
      </c>
      <c r="C16" s="123">
        <v>44.7</v>
      </c>
      <c r="D16" s="213">
        <v>1.63</v>
      </c>
      <c r="E16" s="123">
        <v>49.1</v>
      </c>
      <c r="F16" s="123">
        <v>45.8</v>
      </c>
      <c r="G16" s="213">
        <v>1.62</v>
      </c>
      <c r="H16" s="123">
        <v>61.4</v>
      </c>
      <c r="I16" s="123">
        <v>58.6</v>
      </c>
      <c r="J16" s="123">
        <v>62.3</v>
      </c>
      <c r="K16" s="123">
        <v>59.5</v>
      </c>
      <c r="L16" s="123">
        <v>16.3</v>
      </c>
      <c r="M16" s="123">
        <v>15.8</v>
      </c>
    </row>
    <row r="17" spans="1:13">
      <c r="A17" s="122" t="s">
        <v>295</v>
      </c>
      <c r="B17" s="123">
        <v>58.1</v>
      </c>
      <c r="C17" s="123">
        <v>48.5</v>
      </c>
      <c r="D17" s="213">
        <v>1.6489</v>
      </c>
      <c r="E17" s="123">
        <v>59.9</v>
      </c>
      <c r="F17" s="123">
        <v>50.4</v>
      </c>
      <c r="G17" s="213">
        <v>1.7099</v>
      </c>
      <c r="H17" s="123">
        <v>68.599999999999994</v>
      </c>
      <c r="I17" s="123">
        <v>55.5</v>
      </c>
      <c r="J17" s="123">
        <v>69.2</v>
      </c>
      <c r="K17" s="123">
        <v>56.7</v>
      </c>
      <c r="L17" s="123">
        <v>15.5</v>
      </c>
      <c r="M17" s="123">
        <v>15.3</v>
      </c>
    </row>
    <row r="18" spans="1:13">
      <c r="A18" s="122" t="s">
        <v>296</v>
      </c>
      <c r="B18" s="123">
        <v>59.7</v>
      </c>
      <c r="C18" s="123">
        <v>59.2</v>
      </c>
      <c r="D18" s="213">
        <v>1.7806999999999999</v>
      </c>
      <c r="E18" s="123">
        <v>59.3</v>
      </c>
      <c r="F18" s="123">
        <v>58.8</v>
      </c>
      <c r="G18" s="213">
        <v>1.7148000000000001</v>
      </c>
      <c r="H18" s="123">
        <v>67.599999999999994</v>
      </c>
      <c r="I18" s="123">
        <v>67.2</v>
      </c>
      <c r="J18" s="123">
        <v>66.900000000000006</v>
      </c>
      <c r="K18" s="123">
        <v>66.599999999999994</v>
      </c>
      <c r="L18" s="123">
        <v>6.6</v>
      </c>
      <c r="M18" s="123">
        <v>6.5</v>
      </c>
    </row>
    <row r="19" spans="1:13">
      <c r="A19" s="122" t="s">
        <v>297</v>
      </c>
      <c r="B19" s="123">
        <v>40.799999999999997</v>
      </c>
      <c r="C19" s="123">
        <v>37.9</v>
      </c>
      <c r="D19" s="213">
        <v>2.58</v>
      </c>
      <c r="E19" s="123">
        <v>42</v>
      </c>
      <c r="F19" s="123">
        <v>39.200000000000003</v>
      </c>
      <c r="G19" s="213">
        <v>2.3199999999999998</v>
      </c>
      <c r="H19" s="123">
        <v>53.3</v>
      </c>
      <c r="I19" s="123">
        <v>49.7</v>
      </c>
      <c r="J19" s="123">
        <v>54.5</v>
      </c>
      <c r="K19" s="123">
        <v>51</v>
      </c>
      <c r="L19" s="123">
        <v>17.8</v>
      </c>
      <c r="M19" s="123">
        <v>17.600000000000001</v>
      </c>
    </row>
    <row r="20" spans="1:13">
      <c r="A20" s="122" t="s">
        <v>120</v>
      </c>
      <c r="B20" s="123">
        <v>15.2</v>
      </c>
      <c r="C20" s="123">
        <v>10.3</v>
      </c>
      <c r="D20" s="213">
        <v>5.2202000000000002</v>
      </c>
      <c r="E20" s="123">
        <v>15.4</v>
      </c>
      <c r="F20" s="123">
        <v>11.6</v>
      </c>
      <c r="G20" s="213">
        <v>4.8674999999999997</v>
      </c>
      <c r="H20" s="123">
        <v>15</v>
      </c>
      <c r="I20" s="123">
        <v>9.8000000000000007</v>
      </c>
      <c r="J20" s="123">
        <v>16.100000000000001</v>
      </c>
      <c r="K20" s="123">
        <v>11.8</v>
      </c>
      <c r="L20" s="123">
        <v>30.9</v>
      </c>
      <c r="M20" s="123">
        <v>29.3</v>
      </c>
    </row>
    <row r="21" spans="1:13">
      <c r="A21" s="122" t="s">
        <v>121</v>
      </c>
      <c r="B21" s="123">
        <v>34.799999999999997</v>
      </c>
      <c r="C21" s="123">
        <v>33.799999999999997</v>
      </c>
      <c r="D21" s="213">
        <v>2.12</v>
      </c>
      <c r="E21" s="123">
        <v>36.700000000000003</v>
      </c>
      <c r="F21" s="123">
        <v>35.5</v>
      </c>
      <c r="G21" s="213">
        <v>2</v>
      </c>
      <c r="H21" s="123">
        <v>54.8</v>
      </c>
      <c r="I21" s="123">
        <v>53.3</v>
      </c>
      <c r="J21" s="123">
        <v>57.5</v>
      </c>
      <c r="K21" s="123">
        <v>55.7</v>
      </c>
      <c r="L21" s="123">
        <v>10.6</v>
      </c>
      <c r="M21" s="123">
        <v>10.1</v>
      </c>
    </row>
    <row r="22" spans="1:13">
      <c r="A22" s="122" t="s">
        <v>123</v>
      </c>
      <c r="B22" s="123">
        <v>44.3</v>
      </c>
      <c r="C22" s="123">
        <v>30</v>
      </c>
      <c r="D22" s="213">
        <v>3.05</v>
      </c>
      <c r="E22" s="123">
        <v>45.8</v>
      </c>
      <c r="F22" s="123">
        <v>32.4</v>
      </c>
      <c r="G22" s="213">
        <v>2.75</v>
      </c>
      <c r="H22" s="123">
        <v>64.099999999999994</v>
      </c>
      <c r="I22" s="123">
        <v>42.5</v>
      </c>
      <c r="J22" s="123">
        <v>65.8</v>
      </c>
      <c r="K22" s="123">
        <v>45.7</v>
      </c>
      <c r="L22" s="123">
        <v>27.3</v>
      </c>
      <c r="M22" s="123">
        <v>25.8</v>
      </c>
    </row>
    <row r="23" spans="1:13">
      <c r="A23" s="122" t="s">
        <v>298</v>
      </c>
      <c r="B23" s="123">
        <v>35.4</v>
      </c>
      <c r="C23" s="123">
        <v>14.1</v>
      </c>
      <c r="D23" s="213">
        <v>1.3140000000000001</v>
      </c>
      <c r="E23" s="123">
        <v>36.299999999999997</v>
      </c>
      <c r="F23" s="123">
        <v>16.100000000000001</v>
      </c>
      <c r="G23" s="213">
        <v>1.27</v>
      </c>
      <c r="H23" s="123">
        <v>46.9</v>
      </c>
      <c r="I23" s="123">
        <v>15.2</v>
      </c>
      <c r="J23" s="123">
        <v>47.5</v>
      </c>
      <c r="K23" s="123">
        <v>17.5</v>
      </c>
      <c r="L23" s="123">
        <v>32</v>
      </c>
      <c r="M23" s="123">
        <v>31.2</v>
      </c>
    </row>
    <row r="24" spans="1:13">
      <c r="A24" s="122" t="s">
        <v>299</v>
      </c>
      <c r="B24" s="123">
        <v>54</v>
      </c>
      <c r="C24" s="123">
        <v>53.1</v>
      </c>
      <c r="D24" s="213">
        <v>3.0143</v>
      </c>
      <c r="E24" s="123">
        <v>55.3</v>
      </c>
      <c r="F24" s="123">
        <v>54.4</v>
      </c>
      <c r="G24" s="213">
        <v>2.8944000000000001</v>
      </c>
      <c r="H24" s="123">
        <v>66.599999999999994</v>
      </c>
      <c r="I24" s="123">
        <v>65.5</v>
      </c>
      <c r="J24" s="123">
        <v>67.7</v>
      </c>
      <c r="K24" s="123">
        <v>66.7</v>
      </c>
      <c r="L24" s="123">
        <v>9.6</v>
      </c>
      <c r="M24" s="123">
        <v>9.3000000000000007</v>
      </c>
    </row>
    <row r="25" spans="1:13">
      <c r="A25" s="122" t="s">
        <v>300</v>
      </c>
      <c r="B25" s="123">
        <v>64.599999999999994</v>
      </c>
      <c r="C25" s="123">
        <v>62.6</v>
      </c>
      <c r="D25" s="213">
        <v>1.77</v>
      </c>
      <c r="E25" s="123">
        <v>64.900000000000006</v>
      </c>
      <c r="F25" s="123">
        <v>62.9</v>
      </c>
      <c r="G25" s="213">
        <v>1.74</v>
      </c>
      <c r="H25" s="123">
        <v>79.400000000000006</v>
      </c>
      <c r="I25" s="123">
        <v>76.5</v>
      </c>
      <c r="J25" s="123">
        <v>79.599999999999994</v>
      </c>
      <c r="K25" s="123">
        <v>76.7</v>
      </c>
      <c r="L25" s="123">
        <v>8.4</v>
      </c>
      <c r="M25" s="123">
        <v>8.1999999999999993</v>
      </c>
    </row>
    <row r="26" spans="1:13">
      <c r="A26" s="122" t="s">
        <v>301</v>
      </c>
      <c r="B26" s="123">
        <v>65.2</v>
      </c>
      <c r="C26" s="123">
        <v>45.5</v>
      </c>
      <c r="D26" s="213">
        <v>1.516</v>
      </c>
      <c r="E26" s="123">
        <v>65.3</v>
      </c>
      <c r="F26" s="123">
        <v>47.7</v>
      </c>
      <c r="G26" s="213">
        <v>1.5584</v>
      </c>
      <c r="H26" s="123">
        <v>78.2</v>
      </c>
      <c r="I26" s="123">
        <v>50.4</v>
      </c>
      <c r="J26" s="123">
        <v>78.400000000000006</v>
      </c>
      <c r="K26" s="123">
        <v>53.6</v>
      </c>
      <c r="L26" s="123">
        <v>25.1</v>
      </c>
      <c r="M26" s="123">
        <v>22.9</v>
      </c>
    </row>
    <row r="27" spans="1:13">
      <c r="A27" s="122" t="s">
        <v>124</v>
      </c>
      <c r="B27" s="123">
        <v>20</v>
      </c>
      <c r="C27" s="123">
        <v>18.899999999999999</v>
      </c>
      <c r="D27" s="213">
        <v>5.6462000000000003</v>
      </c>
      <c r="E27" s="123">
        <v>25.2</v>
      </c>
      <c r="F27" s="123">
        <v>24.1</v>
      </c>
      <c r="G27" s="213">
        <v>5.2314999999999996</v>
      </c>
      <c r="H27" s="123">
        <v>22.2</v>
      </c>
      <c r="I27" s="123">
        <v>21</v>
      </c>
      <c r="J27" s="123">
        <v>28.2</v>
      </c>
      <c r="K27" s="123">
        <v>27</v>
      </c>
      <c r="L27" s="123">
        <v>23.5</v>
      </c>
      <c r="M27" s="123">
        <v>22.7</v>
      </c>
    </row>
    <row r="28" spans="1:13">
      <c r="A28" s="122" t="s">
        <v>125</v>
      </c>
      <c r="B28" s="123">
        <v>16.899999999999999</v>
      </c>
      <c r="C28" s="123">
        <v>14.4</v>
      </c>
      <c r="D28" s="213">
        <v>5.95</v>
      </c>
      <c r="E28" s="123">
        <v>17.3</v>
      </c>
      <c r="F28" s="123">
        <v>14.6</v>
      </c>
      <c r="G28" s="213">
        <v>5.45</v>
      </c>
      <c r="H28" s="123">
        <v>27.3</v>
      </c>
      <c r="I28" s="123">
        <v>23</v>
      </c>
      <c r="J28" s="123">
        <v>27.6</v>
      </c>
      <c r="K28" s="123">
        <v>23.2</v>
      </c>
      <c r="L28" s="123">
        <v>21.3</v>
      </c>
      <c r="M28" s="123">
        <v>21.1</v>
      </c>
    </row>
    <row r="29" spans="1:13">
      <c r="A29" s="122" t="s">
        <v>302</v>
      </c>
      <c r="B29" s="123">
        <v>45.9</v>
      </c>
      <c r="C29" s="123">
        <v>44</v>
      </c>
      <c r="D29" s="213">
        <v>2.4969999999999999</v>
      </c>
      <c r="E29" s="123">
        <v>47.2</v>
      </c>
      <c r="F29" s="123">
        <v>45.4</v>
      </c>
      <c r="G29" s="213">
        <v>2.2885</v>
      </c>
      <c r="H29" s="123">
        <v>65.099999999999994</v>
      </c>
      <c r="I29" s="123">
        <v>62</v>
      </c>
      <c r="J29" s="123">
        <v>66.3</v>
      </c>
      <c r="K29" s="123">
        <v>63.5</v>
      </c>
      <c r="L29" s="123">
        <v>13.7</v>
      </c>
      <c r="M29" s="123">
        <v>13.2</v>
      </c>
    </row>
    <row r="30" spans="1:13">
      <c r="A30" s="122" t="s">
        <v>126</v>
      </c>
      <c r="B30" s="123">
        <v>37.299999999999997</v>
      </c>
      <c r="C30" s="123">
        <v>26.2</v>
      </c>
      <c r="D30" s="213">
        <v>2.7</v>
      </c>
      <c r="E30" s="123">
        <v>40</v>
      </c>
      <c r="F30" s="123">
        <v>28.8</v>
      </c>
      <c r="G30" s="213">
        <v>2.5238</v>
      </c>
      <c r="H30" s="123">
        <v>55.9</v>
      </c>
      <c r="I30" s="123">
        <v>39.299999999999997</v>
      </c>
      <c r="J30" s="123">
        <v>59.1</v>
      </c>
      <c r="K30" s="123">
        <v>42.5</v>
      </c>
      <c r="L30" s="123">
        <v>19.600000000000001</v>
      </c>
      <c r="M30" s="123">
        <v>19.3</v>
      </c>
    </row>
    <row r="31" spans="1:13">
      <c r="A31" s="122" t="s">
        <v>128</v>
      </c>
      <c r="B31" s="123">
        <v>26.9</v>
      </c>
      <c r="C31" s="123">
        <v>19.3</v>
      </c>
      <c r="D31" s="213">
        <v>4.95</v>
      </c>
      <c r="E31" s="123">
        <v>26.1</v>
      </c>
      <c r="F31" s="123">
        <v>20.100000000000001</v>
      </c>
      <c r="G31" s="213">
        <v>4.6029999999999998</v>
      </c>
      <c r="H31" s="123">
        <v>24.7</v>
      </c>
      <c r="I31" s="123">
        <v>16.2</v>
      </c>
      <c r="J31" s="123">
        <v>22.4</v>
      </c>
      <c r="K31" s="123">
        <v>16</v>
      </c>
      <c r="L31" s="123">
        <v>24.2</v>
      </c>
      <c r="M31" s="123">
        <v>22.3</v>
      </c>
    </row>
    <row r="32" spans="1:13">
      <c r="A32" s="122" t="s">
        <v>303</v>
      </c>
      <c r="B32" s="123">
        <v>73.3</v>
      </c>
      <c r="C32" s="123">
        <v>69.5</v>
      </c>
      <c r="D32" s="213">
        <v>1.601</v>
      </c>
      <c r="E32" s="123">
        <v>73.3</v>
      </c>
      <c r="F32" s="123">
        <v>69.599999999999994</v>
      </c>
      <c r="G32" s="213">
        <v>1.5249999999999999</v>
      </c>
      <c r="H32" s="123">
        <v>81.599999999999994</v>
      </c>
      <c r="I32" s="123">
        <v>76.599999999999994</v>
      </c>
      <c r="J32" s="123">
        <v>81.599999999999994</v>
      </c>
      <c r="K32" s="123">
        <v>76.7</v>
      </c>
      <c r="L32" s="123">
        <v>7.1</v>
      </c>
      <c r="M32" s="123">
        <v>7</v>
      </c>
    </row>
    <row r="33" spans="1:13">
      <c r="A33" s="122" t="s">
        <v>129</v>
      </c>
      <c r="B33" s="123">
        <v>19.8</v>
      </c>
      <c r="C33" s="123">
        <v>13.1</v>
      </c>
      <c r="D33" s="213">
        <v>5.0999999999999996</v>
      </c>
      <c r="E33" s="123">
        <v>21.2</v>
      </c>
      <c r="F33" s="123">
        <v>14.9</v>
      </c>
      <c r="G33" s="213">
        <v>4.7541000000000002</v>
      </c>
      <c r="H33" s="123">
        <v>22.2</v>
      </c>
      <c r="I33" s="123">
        <v>14.6</v>
      </c>
      <c r="J33" s="123">
        <v>24</v>
      </c>
      <c r="K33" s="123">
        <v>16.8</v>
      </c>
      <c r="L33" s="123">
        <v>25.4</v>
      </c>
      <c r="M33" s="123">
        <v>24.9</v>
      </c>
    </row>
    <row r="34" spans="1:13">
      <c r="A34" s="122" t="s">
        <v>130</v>
      </c>
      <c r="B34" s="123">
        <v>5.4</v>
      </c>
      <c r="C34" s="123">
        <v>4.8</v>
      </c>
      <c r="D34" s="213">
        <v>6.31</v>
      </c>
      <c r="E34" s="123">
        <v>6</v>
      </c>
      <c r="F34" s="123">
        <v>5.4</v>
      </c>
      <c r="G34" s="213">
        <v>5.7972999999999999</v>
      </c>
      <c r="H34" s="123">
        <v>5.9</v>
      </c>
      <c r="I34" s="123">
        <v>5.0999999999999996</v>
      </c>
      <c r="J34" s="123">
        <v>6.6</v>
      </c>
      <c r="K34" s="123">
        <v>5.8</v>
      </c>
      <c r="L34" s="123">
        <v>18.8</v>
      </c>
      <c r="M34" s="123">
        <v>19</v>
      </c>
    </row>
    <row r="35" spans="1:13">
      <c r="A35" s="122" t="s">
        <v>304</v>
      </c>
      <c r="B35" s="123">
        <v>59.5</v>
      </c>
      <c r="C35" s="123">
        <v>54.9</v>
      </c>
      <c r="D35" s="213">
        <v>1.85</v>
      </c>
      <c r="E35" s="123">
        <v>61.6</v>
      </c>
      <c r="F35" s="123">
        <v>57.1</v>
      </c>
      <c r="G35" s="213">
        <v>1.65</v>
      </c>
      <c r="H35" s="123">
        <v>74.900000000000006</v>
      </c>
      <c r="I35" s="123">
        <v>68.900000000000006</v>
      </c>
      <c r="J35" s="123">
        <v>76.3</v>
      </c>
      <c r="K35" s="123">
        <v>70.5</v>
      </c>
      <c r="L35" s="123">
        <v>11.5</v>
      </c>
      <c r="M35" s="123">
        <v>10.8</v>
      </c>
    </row>
    <row r="36" spans="1:13">
      <c r="A36" s="122" t="s">
        <v>305</v>
      </c>
      <c r="B36" s="123">
        <v>68.900000000000006</v>
      </c>
      <c r="C36" s="123">
        <v>67</v>
      </c>
      <c r="D36" s="213">
        <v>1.64</v>
      </c>
      <c r="E36" s="123">
        <v>69.2</v>
      </c>
      <c r="F36" s="123">
        <v>67.2</v>
      </c>
      <c r="G36" s="213">
        <v>1.69</v>
      </c>
      <c r="H36" s="123">
        <v>84.4</v>
      </c>
      <c r="I36" s="123">
        <v>82.9</v>
      </c>
      <c r="J36" s="123">
        <v>84.3</v>
      </c>
      <c r="K36" s="123">
        <v>82.5</v>
      </c>
      <c r="L36" s="123">
        <v>6.3</v>
      </c>
      <c r="M36" s="123">
        <v>6.5</v>
      </c>
    </row>
    <row r="37" spans="1:13">
      <c r="A37" s="122" t="s">
        <v>306</v>
      </c>
      <c r="B37" s="123">
        <v>48</v>
      </c>
      <c r="C37" s="123">
        <v>44.8</v>
      </c>
      <c r="D37" s="213">
        <v>1.2044999999999999</v>
      </c>
      <c r="E37" s="123">
        <v>46.9</v>
      </c>
      <c r="F37" s="123">
        <v>44</v>
      </c>
      <c r="G37" s="213">
        <v>1.3262</v>
      </c>
      <c r="H37" s="123">
        <v>72.2</v>
      </c>
      <c r="I37" s="123">
        <v>68.7</v>
      </c>
      <c r="J37" s="123">
        <v>69.3</v>
      </c>
      <c r="K37" s="123">
        <v>66.3</v>
      </c>
      <c r="L37" s="123">
        <v>10.9</v>
      </c>
      <c r="M37" s="123">
        <v>11.2</v>
      </c>
    </row>
    <row r="38" spans="1:13">
      <c r="A38" s="122" t="s">
        <v>307</v>
      </c>
      <c r="B38" s="123">
        <v>52.7</v>
      </c>
      <c r="C38" s="123">
        <v>47.9</v>
      </c>
      <c r="D38" s="213">
        <v>1.1057999999999999</v>
      </c>
      <c r="E38" s="123">
        <v>53.2</v>
      </c>
      <c r="F38" s="123">
        <v>48.6</v>
      </c>
      <c r="G38" s="213">
        <v>1.1499999999999999</v>
      </c>
      <c r="H38" s="123">
        <v>78.5</v>
      </c>
      <c r="I38" s="123">
        <v>71.8</v>
      </c>
      <c r="J38" s="123">
        <v>78.900000000000006</v>
      </c>
      <c r="K38" s="123">
        <v>72.400000000000006</v>
      </c>
      <c r="L38" s="123">
        <v>11.4</v>
      </c>
      <c r="M38" s="123">
        <v>11.1</v>
      </c>
    </row>
    <row r="39" spans="1:13">
      <c r="A39" s="122" t="s">
        <v>131</v>
      </c>
      <c r="B39" s="123">
        <v>61.1</v>
      </c>
      <c r="C39" s="123">
        <v>57.2</v>
      </c>
      <c r="D39" s="213">
        <v>1.92</v>
      </c>
      <c r="E39" s="123">
        <v>62.5</v>
      </c>
      <c r="F39" s="123">
        <v>58.9</v>
      </c>
      <c r="G39" s="213">
        <v>1.82</v>
      </c>
      <c r="H39" s="123">
        <v>80.7</v>
      </c>
      <c r="I39" s="123">
        <v>74.900000000000006</v>
      </c>
      <c r="J39" s="123">
        <v>81.3</v>
      </c>
      <c r="K39" s="123">
        <v>76</v>
      </c>
      <c r="L39" s="123">
        <v>9.8000000000000007</v>
      </c>
      <c r="M39" s="123">
        <v>9.3000000000000007</v>
      </c>
    </row>
    <row r="40" spans="1:13">
      <c r="A40" s="122" t="s">
        <v>308</v>
      </c>
      <c r="B40" s="123">
        <v>15.3</v>
      </c>
      <c r="C40" s="123">
        <v>11.6</v>
      </c>
      <c r="D40" s="213">
        <v>4.5999999999999996</v>
      </c>
      <c r="E40" s="123">
        <v>17.100000000000001</v>
      </c>
      <c r="F40" s="123">
        <v>13.4</v>
      </c>
      <c r="G40" s="213">
        <v>4.2365000000000004</v>
      </c>
      <c r="H40" s="123">
        <v>20.9</v>
      </c>
      <c r="I40" s="123">
        <v>15.8</v>
      </c>
      <c r="J40" s="123">
        <v>23.3</v>
      </c>
      <c r="K40" s="123">
        <v>18.399999999999999</v>
      </c>
      <c r="L40" s="123">
        <v>24.6</v>
      </c>
      <c r="M40" s="123">
        <v>24</v>
      </c>
    </row>
    <row r="41" spans="1:13">
      <c r="A41" s="122" t="s">
        <v>236</v>
      </c>
      <c r="B41" s="123">
        <v>40.5</v>
      </c>
      <c r="C41" s="123">
        <v>22.7</v>
      </c>
      <c r="D41" s="213">
        <v>4.7</v>
      </c>
      <c r="E41" s="123">
        <v>40.5</v>
      </c>
      <c r="F41" s="123">
        <v>24.9</v>
      </c>
      <c r="G41" s="213">
        <v>4.45</v>
      </c>
      <c r="H41" s="123">
        <v>40.700000000000003</v>
      </c>
      <c r="I41" s="123">
        <v>20.5</v>
      </c>
      <c r="J41" s="123">
        <v>41.1</v>
      </c>
      <c r="K41" s="123">
        <v>22.6</v>
      </c>
      <c r="L41" s="123">
        <v>33.700000000000003</v>
      </c>
      <c r="M41" s="123">
        <v>31.4</v>
      </c>
    </row>
    <row r="42" spans="1:13">
      <c r="A42" s="122" t="s">
        <v>309</v>
      </c>
      <c r="B42" s="123">
        <v>54.3</v>
      </c>
      <c r="C42" s="123">
        <v>52.9</v>
      </c>
      <c r="D42" s="213">
        <v>1.8507</v>
      </c>
      <c r="E42" s="123">
        <v>54.1</v>
      </c>
      <c r="F42" s="123">
        <v>52.8</v>
      </c>
      <c r="G42" s="213">
        <v>1.7639</v>
      </c>
      <c r="H42" s="123">
        <v>76</v>
      </c>
      <c r="I42" s="123">
        <v>73.3</v>
      </c>
      <c r="J42" s="123">
        <v>73.900000000000006</v>
      </c>
      <c r="K42" s="123">
        <v>71.7</v>
      </c>
      <c r="L42" s="123">
        <v>9.6</v>
      </c>
      <c r="M42" s="123">
        <v>9.9</v>
      </c>
    </row>
    <row r="43" spans="1:13">
      <c r="A43" s="122" t="s">
        <v>133</v>
      </c>
      <c r="B43" s="123">
        <v>21.5</v>
      </c>
      <c r="C43" s="123">
        <v>17</v>
      </c>
      <c r="D43" s="213">
        <v>4.95</v>
      </c>
      <c r="E43" s="123">
        <v>23.8</v>
      </c>
      <c r="F43" s="123">
        <v>20.100000000000001</v>
      </c>
      <c r="G43" s="213">
        <v>4.68</v>
      </c>
      <c r="H43" s="123">
        <v>18.600000000000001</v>
      </c>
      <c r="I43" s="123">
        <v>14.5</v>
      </c>
      <c r="J43" s="123">
        <v>21.6</v>
      </c>
      <c r="K43" s="123">
        <v>18.100000000000001</v>
      </c>
      <c r="L43" s="123">
        <v>26.9</v>
      </c>
      <c r="M43" s="123">
        <v>25.6</v>
      </c>
    </row>
    <row r="44" spans="1:13">
      <c r="A44" s="122" t="s">
        <v>310</v>
      </c>
      <c r="B44" s="123">
        <v>50.7</v>
      </c>
      <c r="C44" s="123">
        <v>32.200000000000003</v>
      </c>
      <c r="D44" s="213">
        <v>1.488</v>
      </c>
      <c r="E44" s="123">
        <v>50.7</v>
      </c>
      <c r="F44" s="123">
        <v>33.799999999999997</v>
      </c>
      <c r="G44" s="213">
        <v>1.4460999999999999</v>
      </c>
      <c r="H44" s="123">
        <v>71.2</v>
      </c>
      <c r="I44" s="123">
        <v>41.6</v>
      </c>
      <c r="J44" s="123">
        <v>71.2</v>
      </c>
      <c r="K44" s="123">
        <v>43.8</v>
      </c>
      <c r="L44" s="123">
        <v>25.4</v>
      </c>
      <c r="M44" s="123">
        <v>23.8</v>
      </c>
    </row>
    <row r="45" spans="1:13">
      <c r="A45" s="122" t="s">
        <v>311</v>
      </c>
      <c r="B45" s="123">
        <v>69.400000000000006</v>
      </c>
      <c r="C45" s="123">
        <v>68.2</v>
      </c>
      <c r="D45" s="213">
        <v>1.706</v>
      </c>
      <c r="E45" s="123">
        <v>69.8</v>
      </c>
      <c r="F45" s="123">
        <v>68.7</v>
      </c>
      <c r="G45" s="213">
        <v>1.6166</v>
      </c>
      <c r="H45" s="123">
        <v>74.099999999999994</v>
      </c>
      <c r="I45" s="123">
        <v>73</v>
      </c>
      <c r="J45" s="123">
        <v>74.5</v>
      </c>
      <c r="K45" s="123">
        <v>73.3</v>
      </c>
      <c r="L45" s="123">
        <v>9</v>
      </c>
      <c r="M45" s="123">
        <v>8.6999999999999993</v>
      </c>
    </row>
    <row r="46" spans="1:13">
      <c r="A46" s="122" t="s">
        <v>312</v>
      </c>
      <c r="B46" s="123">
        <v>63</v>
      </c>
      <c r="C46" s="123">
        <v>54.9</v>
      </c>
      <c r="D46" s="213">
        <v>1.4789000000000001</v>
      </c>
      <c r="E46" s="123">
        <v>63.3</v>
      </c>
      <c r="F46" s="123">
        <v>55.6</v>
      </c>
      <c r="G46" s="213">
        <v>1.6413</v>
      </c>
      <c r="H46" s="123">
        <v>84.7</v>
      </c>
      <c r="I46" s="123">
        <v>74.599999999999994</v>
      </c>
      <c r="J46" s="123">
        <v>84.8</v>
      </c>
      <c r="K46" s="123">
        <v>75.3</v>
      </c>
      <c r="L46" s="123">
        <v>11.6</v>
      </c>
      <c r="M46" s="123">
        <v>11</v>
      </c>
    </row>
    <row r="47" spans="1:13">
      <c r="A47" s="122" t="s">
        <v>313</v>
      </c>
      <c r="B47" s="123">
        <v>58.5</v>
      </c>
      <c r="C47" s="123">
        <v>55.3</v>
      </c>
      <c r="D47" s="213">
        <v>1.93</v>
      </c>
      <c r="E47" s="123">
        <v>58</v>
      </c>
      <c r="F47" s="123">
        <v>55.2</v>
      </c>
      <c r="G47" s="213">
        <v>1.91</v>
      </c>
      <c r="H47" s="123">
        <v>75.3</v>
      </c>
      <c r="I47" s="123">
        <v>72</v>
      </c>
      <c r="J47" s="123">
        <v>74.3</v>
      </c>
      <c r="K47" s="123">
        <v>71.5</v>
      </c>
      <c r="L47" s="123">
        <v>11.2</v>
      </c>
      <c r="M47" s="123">
        <v>10.9</v>
      </c>
    </row>
    <row r="48" spans="1:13">
      <c r="A48" s="122" t="s">
        <v>135</v>
      </c>
      <c r="B48" s="123">
        <v>19.8</v>
      </c>
      <c r="C48" s="123">
        <v>8.4</v>
      </c>
      <c r="D48" s="213">
        <v>6.4</v>
      </c>
      <c r="E48" s="123">
        <v>21</v>
      </c>
      <c r="F48" s="123">
        <v>10</v>
      </c>
      <c r="G48" s="213">
        <v>5.9634999999999998</v>
      </c>
      <c r="H48" s="123">
        <v>21</v>
      </c>
      <c r="I48" s="123">
        <v>7.8</v>
      </c>
      <c r="J48" s="123">
        <v>22.5</v>
      </c>
      <c r="K48" s="123">
        <v>9.3000000000000007</v>
      </c>
      <c r="L48" s="123">
        <v>33.4</v>
      </c>
      <c r="M48" s="123">
        <v>32.6</v>
      </c>
    </row>
    <row r="49" spans="1:13">
      <c r="A49" s="122" t="s">
        <v>314</v>
      </c>
      <c r="B49" s="123">
        <v>64.7</v>
      </c>
      <c r="C49" s="123">
        <v>60.9</v>
      </c>
      <c r="D49" s="213">
        <v>1.73</v>
      </c>
      <c r="E49" s="123">
        <v>64.5</v>
      </c>
      <c r="F49" s="123">
        <v>60.9</v>
      </c>
      <c r="G49" s="213">
        <v>1.7621</v>
      </c>
      <c r="H49" s="123">
        <v>77.2</v>
      </c>
      <c r="I49" s="123">
        <v>73</v>
      </c>
      <c r="J49" s="123">
        <v>77.3</v>
      </c>
      <c r="K49" s="123">
        <v>73.3</v>
      </c>
      <c r="L49" s="123">
        <v>9</v>
      </c>
      <c r="M49" s="123">
        <v>8.6999999999999993</v>
      </c>
    </row>
    <row r="50" spans="1:13">
      <c r="A50" s="122" t="s">
        <v>315</v>
      </c>
      <c r="B50" s="123">
        <v>11.7</v>
      </c>
      <c r="C50" s="123">
        <v>11.1</v>
      </c>
      <c r="D50" s="213">
        <v>3.1</v>
      </c>
      <c r="E50" s="123">
        <v>13.6</v>
      </c>
      <c r="F50" s="123">
        <v>13</v>
      </c>
      <c r="G50" s="213">
        <v>2.7576999999999998</v>
      </c>
      <c r="H50" s="123">
        <v>21.2</v>
      </c>
      <c r="I50" s="123">
        <v>20.2</v>
      </c>
      <c r="J50" s="123">
        <v>24.3</v>
      </c>
      <c r="K50" s="123">
        <v>23.5</v>
      </c>
      <c r="L50" s="123">
        <v>16.3</v>
      </c>
      <c r="M50" s="123">
        <v>16</v>
      </c>
    </row>
    <row r="51" spans="1:13">
      <c r="A51" s="122" t="s">
        <v>134</v>
      </c>
      <c r="B51" s="123">
        <v>55.3</v>
      </c>
      <c r="C51" s="123">
        <v>53.1</v>
      </c>
      <c r="D51" s="213">
        <v>2.4500000000000002</v>
      </c>
      <c r="E51" s="123">
        <v>56.3</v>
      </c>
      <c r="F51" s="123">
        <v>54.1</v>
      </c>
      <c r="G51" s="213">
        <v>2.36</v>
      </c>
      <c r="H51" s="123">
        <v>71.400000000000006</v>
      </c>
      <c r="I51" s="123">
        <v>68.7</v>
      </c>
      <c r="J51" s="123">
        <v>71.7</v>
      </c>
      <c r="K51" s="123">
        <v>69.099999999999994</v>
      </c>
      <c r="L51" s="123">
        <v>11.4</v>
      </c>
      <c r="M51" s="123">
        <v>11.1</v>
      </c>
    </row>
    <row r="52" spans="1:13">
      <c r="A52" s="122" t="s">
        <v>316</v>
      </c>
      <c r="B52" s="123">
        <v>56.9</v>
      </c>
      <c r="C52" s="123">
        <v>50.6</v>
      </c>
      <c r="D52" s="213">
        <v>2.56</v>
      </c>
      <c r="E52" s="123">
        <v>58</v>
      </c>
      <c r="F52" s="123">
        <v>52</v>
      </c>
      <c r="G52" s="213">
        <v>2.44</v>
      </c>
      <c r="H52" s="123">
        <v>80.3</v>
      </c>
      <c r="I52" s="123">
        <v>71.400000000000006</v>
      </c>
      <c r="J52" s="123">
        <v>80.7</v>
      </c>
      <c r="K52" s="123">
        <v>72.2</v>
      </c>
      <c r="L52" s="123">
        <v>12.4</v>
      </c>
      <c r="M52" s="123">
        <v>12.1</v>
      </c>
    </row>
    <row r="53" spans="1:13">
      <c r="A53" s="122" t="s">
        <v>136</v>
      </c>
      <c r="B53" s="123">
        <v>41.3</v>
      </c>
      <c r="C53" s="123">
        <v>39.9</v>
      </c>
      <c r="D53" s="213">
        <v>3.45</v>
      </c>
      <c r="E53" s="123">
        <v>42.6</v>
      </c>
      <c r="F53" s="123">
        <v>41.2</v>
      </c>
      <c r="G53" s="213">
        <v>3.33</v>
      </c>
      <c r="H53" s="123">
        <v>58.8</v>
      </c>
      <c r="I53" s="123">
        <v>57</v>
      </c>
      <c r="J53" s="123">
        <v>59.7</v>
      </c>
      <c r="K53" s="123">
        <v>57.9</v>
      </c>
      <c r="L53" s="123">
        <v>10.5</v>
      </c>
      <c r="M53" s="123">
        <v>10.5</v>
      </c>
    </row>
    <row r="54" spans="1:13">
      <c r="A54" s="122" t="s">
        <v>137</v>
      </c>
      <c r="B54" s="123">
        <v>49.1</v>
      </c>
      <c r="C54" s="123">
        <v>46.2</v>
      </c>
      <c r="D54" s="213">
        <v>2.17</v>
      </c>
      <c r="E54" s="123">
        <v>50.2</v>
      </c>
      <c r="F54" s="123">
        <v>47.3</v>
      </c>
      <c r="G54" s="213">
        <v>2.0529000000000002</v>
      </c>
      <c r="H54" s="123">
        <v>71.8</v>
      </c>
      <c r="I54" s="123">
        <v>67.099999999999994</v>
      </c>
      <c r="J54" s="123">
        <v>72.5</v>
      </c>
      <c r="K54" s="123">
        <v>67.8</v>
      </c>
      <c r="L54" s="123">
        <v>11.6</v>
      </c>
      <c r="M54" s="123">
        <v>11.4</v>
      </c>
    </row>
    <row r="55" spans="1:13">
      <c r="A55" s="122" t="s">
        <v>317</v>
      </c>
      <c r="B55" s="123">
        <v>14.8</v>
      </c>
      <c r="C55" s="123">
        <v>12</v>
      </c>
      <c r="D55" s="213">
        <v>4.9942000000000002</v>
      </c>
      <c r="E55" s="123">
        <v>15.9</v>
      </c>
      <c r="F55" s="123">
        <v>13.2</v>
      </c>
      <c r="G55" s="213">
        <v>4.5542999999999996</v>
      </c>
      <c r="H55" s="123">
        <v>14</v>
      </c>
      <c r="I55" s="123">
        <v>10.8</v>
      </c>
      <c r="J55" s="123">
        <v>15.4</v>
      </c>
      <c r="K55" s="123">
        <v>12.2</v>
      </c>
      <c r="L55" s="123">
        <v>26.4</v>
      </c>
      <c r="M55" s="123">
        <v>25.8</v>
      </c>
    </row>
    <row r="56" spans="1:13">
      <c r="A56" s="122" t="s">
        <v>138</v>
      </c>
      <c r="B56" s="123">
        <v>6.7</v>
      </c>
      <c r="C56" s="123">
        <v>6.3</v>
      </c>
      <c r="D56" s="213">
        <v>4.3499999999999996</v>
      </c>
      <c r="E56" s="123">
        <v>7.7</v>
      </c>
      <c r="F56" s="123">
        <v>7.3</v>
      </c>
      <c r="G56" s="213">
        <v>4.0999999999999996</v>
      </c>
      <c r="H56" s="123">
        <v>9.6</v>
      </c>
      <c r="I56" s="123">
        <v>9.1</v>
      </c>
      <c r="J56" s="123">
        <v>11.2</v>
      </c>
      <c r="K56" s="123">
        <v>10.6</v>
      </c>
      <c r="L56" s="123">
        <v>19</v>
      </c>
      <c r="M56" s="123">
        <v>18.8</v>
      </c>
    </row>
    <row r="57" spans="1:13">
      <c r="A57" s="122" t="s">
        <v>318</v>
      </c>
      <c r="B57" s="123">
        <v>56.4</v>
      </c>
      <c r="C57" s="123">
        <v>50.5</v>
      </c>
      <c r="D57" s="213">
        <v>1.5908</v>
      </c>
      <c r="E57" s="123">
        <v>56.7</v>
      </c>
      <c r="F57" s="123">
        <v>51</v>
      </c>
      <c r="G57" s="213">
        <v>1.5878000000000001</v>
      </c>
      <c r="H57" s="123">
        <v>64.3</v>
      </c>
      <c r="I57" s="123">
        <v>55.9</v>
      </c>
      <c r="J57" s="123">
        <v>64.8</v>
      </c>
      <c r="K57" s="123">
        <v>56.5</v>
      </c>
      <c r="L57" s="123">
        <v>13.5</v>
      </c>
      <c r="M57" s="123">
        <v>13.1</v>
      </c>
    </row>
    <row r="58" spans="1:13">
      <c r="A58" s="122" t="s">
        <v>230</v>
      </c>
      <c r="B58" s="123">
        <v>50.5</v>
      </c>
      <c r="C58" s="123">
        <v>49.5</v>
      </c>
      <c r="D58" s="213">
        <v>3.1349999999999998</v>
      </c>
      <c r="E58" s="123">
        <v>52.4</v>
      </c>
      <c r="F58" s="123">
        <v>51.3</v>
      </c>
      <c r="G58" s="213">
        <v>3.0257000000000001</v>
      </c>
      <c r="H58" s="123">
        <v>64.2</v>
      </c>
      <c r="I58" s="123">
        <v>62.4</v>
      </c>
      <c r="J58" s="123">
        <v>66.099999999999994</v>
      </c>
      <c r="K58" s="123">
        <v>64.400000000000006</v>
      </c>
      <c r="L58" s="123">
        <v>12.1</v>
      </c>
      <c r="M58" s="123">
        <v>11.6</v>
      </c>
    </row>
    <row r="59" spans="1:13">
      <c r="A59" s="122" t="s">
        <v>139</v>
      </c>
      <c r="B59" s="123">
        <v>24.5</v>
      </c>
      <c r="C59" s="123">
        <v>24</v>
      </c>
      <c r="D59" s="213">
        <v>4.8499999999999996</v>
      </c>
      <c r="E59" s="123">
        <v>25.8</v>
      </c>
      <c r="F59" s="123">
        <v>25.4</v>
      </c>
      <c r="G59" s="213">
        <v>4.3</v>
      </c>
      <c r="H59" s="123">
        <v>35.799999999999997</v>
      </c>
      <c r="I59" s="123">
        <v>35.200000000000003</v>
      </c>
      <c r="J59" s="123">
        <v>36.9</v>
      </c>
      <c r="K59" s="123">
        <v>36.4</v>
      </c>
      <c r="L59" s="123">
        <v>16.100000000000001</v>
      </c>
      <c r="M59" s="123">
        <v>15.5</v>
      </c>
    </row>
    <row r="60" spans="1:13">
      <c r="A60" s="122" t="s">
        <v>319</v>
      </c>
      <c r="B60" s="123">
        <v>33.700000000000003</v>
      </c>
      <c r="C60" s="123">
        <v>28.6</v>
      </c>
      <c r="D60" s="213">
        <v>2.7873999999999999</v>
      </c>
      <c r="E60" s="123">
        <v>34.299999999999997</v>
      </c>
      <c r="F60" s="123">
        <v>29.3</v>
      </c>
      <c r="G60" s="213">
        <v>2.7873999999999999</v>
      </c>
      <c r="H60" s="123">
        <v>49.7</v>
      </c>
      <c r="I60" s="123">
        <v>42.2</v>
      </c>
      <c r="J60" s="123">
        <v>50.4</v>
      </c>
      <c r="K60" s="123">
        <v>43</v>
      </c>
      <c r="L60" s="123">
        <v>17.100000000000001</v>
      </c>
      <c r="M60" s="123">
        <v>16.899999999999999</v>
      </c>
    </row>
    <row r="61" spans="1:13">
      <c r="A61" s="122" t="s">
        <v>320</v>
      </c>
      <c r="B61" s="123">
        <v>77.900000000000006</v>
      </c>
      <c r="C61" s="123">
        <v>73.099999999999994</v>
      </c>
      <c r="D61" s="213">
        <v>1.77</v>
      </c>
      <c r="E61" s="123">
        <v>78.599999999999994</v>
      </c>
      <c r="F61" s="123">
        <v>73.900000000000006</v>
      </c>
      <c r="G61" s="213">
        <v>1.53</v>
      </c>
      <c r="H61" s="123">
        <v>81</v>
      </c>
      <c r="I61" s="123">
        <v>76</v>
      </c>
      <c r="J61" s="123">
        <v>82.1</v>
      </c>
      <c r="K61" s="123">
        <v>77.3</v>
      </c>
      <c r="L61" s="123">
        <v>8.4</v>
      </c>
      <c r="M61" s="123">
        <v>8</v>
      </c>
    </row>
    <row r="62" spans="1:13">
      <c r="A62" s="122" t="s">
        <v>321</v>
      </c>
      <c r="B62" s="123">
        <v>65.599999999999994</v>
      </c>
      <c r="C62" s="123">
        <v>63.2</v>
      </c>
      <c r="D62" s="213">
        <v>1.9809000000000001</v>
      </c>
      <c r="E62" s="123">
        <v>65.5</v>
      </c>
      <c r="F62" s="123">
        <v>63.3</v>
      </c>
      <c r="G62" s="213">
        <v>1.8523000000000001</v>
      </c>
      <c r="H62" s="123">
        <v>77.7</v>
      </c>
      <c r="I62" s="123">
        <v>74.7</v>
      </c>
      <c r="J62" s="123">
        <v>77.8</v>
      </c>
      <c r="K62" s="123">
        <v>75.099999999999994</v>
      </c>
      <c r="L62" s="123">
        <v>6.5</v>
      </c>
      <c r="M62" s="123">
        <v>6.3</v>
      </c>
    </row>
    <row r="63" spans="1:13">
      <c r="A63" s="122" t="s">
        <v>322</v>
      </c>
      <c r="B63" s="123">
        <v>34.799999999999997</v>
      </c>
      <c r="C63" s="123">
        <v>25.3</v>
      </c>
      <c r="D63" s="213">
        <v>4.0999999999999996</v>
      </c>
      <c r="E63" s="123">
        <v>36.1</v>
      </c>
      <c r="F63" s="123">
        <v>27.3</v>
      </c>
      <c r="G63" s="213">
        <v>4</v>
      </c>
      <c r="H63" s="123">
        <v>32.9</v>
      </c>
      <c r="I63" s="123">
        <v>20.9</v>
      </c>
      <c r="J63" s="123">
        <v>34.799999999999997</v>
      </c>
      <c r="K63" s="123">
        <v>23.3</v>
      </c>
      <c r="L63" s="123">
        <v>29.6</v>
      </c>
      <c r="M63" s="123">
        <v>28.2</v>
      </c>
    </row>
    <row r="64" spans="1:13">
      <c r="A64" s="122" t="s">
        <v>140</v>
      </c>
      <c r="B64" s="123">
        <v>7.8</v>
      </c>
      <c r="C64" s="123">
        <v>7.5</v>
      </c>
      <c r="D64" s="213">
        <v>5.5</v>
      </c>
      <c r="E64" s="123">
        <v>9.5</v>
      </c>
      <c r="F64" s="123">
        <v>9.1</v>
      </c>
      <c r="G64" s="213">
        <v>5.25</v>
      </c>
      <c r="H64" s="123">
        <v>9.6999999999999993</v>
      </c>
      <c r="I64" s="123">
        <v>9.3000000000000007</v>
      </c>
      <c r="J64" s="123">
        <v>12.3</v>
      </c>
      <c r="K64" s="123">
        <v>11.8</v>
      </c>
      <c r="L64" s="123">
        <v>17.8</v>
      </c>
      <c r="M64" s="123">
        <v>17.8</v>
      </c>
    </row>
    <row r="65" spans="1:13">
      <c r="A65" s="122" t="s">
        <v>141</v>
      </c>
      <c r="B65" s="123">
        <v>30.3</v>
      </c>
      <c r="C65" s="123">
        <v>20.9</v>
      </c>
      <c r="D65" s="213">
        <v>2</v>
      </c>
      <c r="E65" s="123">
        <v>30.8</v>
      </c>
      <c r="F65" s="123">
        <v>22</v>
      </c>
      <c r="G65" s="213">
        <v>2.0615000000000001</v>
      </c>
      <c r="H65" s="123">
        <v>44.5</v>
      </c>
      <c r="I65" s="123">
        <v>30.5</v>
      </c>
      <c r="J65" s="123">
        <v>44.6</v>
      </c>
      <c r="K65" s="123">
        <v>31.7</v>
      </c>
      <c r="L65" s="123">
        <v>22.7</v>
      </c>
      <c r="M65" s="123">
        <v>22.4</v>
      </c>
    </row>
    <row r="66" spans="1:13">
      <c r="A66" s="122" t="s">
        <v>323</v>
      </c>
      <c r="B66" s="123">
        <v>61.1</v>
      </c>
      <c r="C66" s="123">
        <v>60.1</v>
      </c>
      <c r="D66" s="213">
        <v>1.427</v>
      </c>
      <c r="E66" s="123">
        <v>61.1</v>
      </c>
      <c r="F66" s="123">
        <v>60.1</v>
      </c>
      <c r="G66" s="213">
        <v>1.5860000000000001</v>
      </c>
      <c r="H66" s="123">
        <v>78</v>
      </c>
      <c r="I66" s="123">
        <v>77.2</v>
      </c>
      <c r="J66" s="123">
        <v>78.2</v>
      </c>
      <c r="K66" s="123">
        <v>77.5</v>
      </c>
      <c r="L66" s="123">
        <v>6.1</v>
      </c>
      <c r="M66" s="123">
        <v>6</v>
      </c>
    </row>
    <row r="67" spans="1:13">
      <c r="A67" s="122" t="s">
        <v>142</v>
      </c>
      <c r="B67" s="123">
        <v>21.9</v>
      </c>
      <c r="C67" s="123">
        <v>17.5</v>
      </c>
      <c r="D67" s="213">
        <v>4.1802999999999999</v>
      </c>
      <c r="E67" s="123">
        <v>25.3</v>
      </c>
      <c r="F67" s="123">
        <v>21.2</v>
      </c>
      <c r="G67" s="213">
        <v>3.8927999999999998</v>
      </c>
      <c r="H67" s="123">
        <v>26.5</v>
      </c>
      <c r="I67" s="123">
        <v>21.8</v>
      </c>
      <c r="J67" s="123">
        <v>32.200000000000003</v>
      </c>
      <c r="K67" s="123">
        <v>27.3</v>
      </c>
      <c r="L67" s="123">
        <v>25.5</v>
      </c>
      <c r="M67" s="123">
        <v>24.3</v>
      </c>
    </row>
    <row r="68" spans="1:13">
      <c r="A68" s="122" t="s">
        <v>324</v>
      </c>
      <c r="B68" s="123">
        <v>53</v>
      </c>
      <c r="C68" s="123">
        <v>35.200000000000003</v>
      </c>
      <c r="D68" s="213">
        <v>1.3433999999999999</v>
      </c>
      <c r="E68" s="123">
        <v>53.5</v>
      </c>
      <c r="F68" s="123">
        <v>36.799999999999997</v>
      </c>
      <c r="G68" s="213">
        <v>1.3024</v>
      </c>
      <c r="H68" s="123">
        <v>73.7</v>
      </c>
      <c r="I68" s="123">
        <v>46.2</v>
      </c>
      <c r="J68" s="123">
        <v>73.8</v>
      </c>
      <c r="K68" s="123">
        <v>48</v>
      </c>
      <c r="L68" s="123">
        <v>24.3</v>
      </c>
      <c r="M68" s="123">
        <v>23.1</v>
      </c>
    </row>
    <row r="69" spans="1:13">
      <c r="A69" s="122" t="s">
        <v>325</v>
      </c>
      <c r="B69" s="123">
        <v>40.299999999999997</v>
      </c>
      <c r="C69" s="123">
        <v>37.200000000000003</v>
      </c>
      <c r="D69" s="213">
        <v>2.1825999999999999</v>
      </c>
      <c r="E69" s="123">
        <v>42.3</v>
      </c>
      <c r="F69" s="123">
        <v>39.200000000000003</v>
      </c>
      <c r="G69" s="213">
        <v>2.0731999999999999</v>
      </c>
      <c r="H69" s="123">
        <v>61.5</v>
      </c>
      <c r="I69" s="123">
        <v>56.3</v>
      </c>
      <c r="J69" s="123">
        <v>62.4</v>
      </c>
      <c r="K69" s="123">
        <v>57.5</v>
      </c>
      <c r="L69" s="123">
        <v>13.2</v>
      </c>
      <c r="M69" s="123">
        <v>13.2</v>
      </c>
    </row>
    <row r="70" spans="1:13">
      <c r="A70" s="122" t="s">
        <v>326</v>
      </c>
      <c r="B70" s="123">
        <v>43.3</v>
      </c>
      <c r="C70" s="123">
        <v>38.700000000000003</v>
      </c>
      <c r="D70" s="213">
        <v>2.19</v>
      </c>
      <c r="E70" s="123">
        <v>44.4</v>
      </c>
      <c r="F70" s="123">
        <v>39.9</v>
      </c>
      <c r="G70" s="213">
        <v>2.17</v>
      </c>
      <c r="H70" s="123">
        <v>57</v>
      </c>
      <c r="I70" s="123">
        <v>50.2</v>
      </c>
      <c r="J70" s="123">
        <v>58.3</v>
      </c>
      <c r="K70" s="123">
        <v>51.4</v>
      </c>
      <c r="L70" s="123">
        <v>16.8</v>
      </c>
      <c r="M70" s="123">
        <v>16.3</v>
      </c>
    </row>
    <row r="71" spans="1:13">
      <c r="A71" s="122" t="s">
        <v>327</v>
      </c>
      <c r="B71" s="123">
        <v>40.9</v>
      </c>
      <c r="C71" s="123">
        <v>35.299999999999997</v>
      </c>
      <c r="D71" s="213">
        <v>2.448</v>
      </c>
      <c r="E71" s="123">
        <v>41.1</v>
      </c>
      <c r="F71" s="123">
        <v>35.5</v>
      </c>
      <c r="G71" s="213">
        <v>2.3193000000000001</v>
      </c>
      <c r="H71" s="123">
        <v>64.900000000000006</v>
      </c>
      <c r="I71" s="123">
        <v>54.4</v>
      </c>
      <c r="J71" s="123">
        <v>65.3</v>
      </c>
      <c r="K71" s="123">
        <v>54.9</v>
      </c>
      <c r="L71" s="123">
        <v>12.8</v>
      </c>
      <c r="M71" s="123">
        <v>12.5</v>
      </c>
    </row>
    <row r="72" spans="1:13">
      <c r="A72" s="122" t="s">
        <v>143</v>
      </c>
      <c r="B72" s="123">
        <v>39.1</v>
      </c>
      <c r="C72" s="123">
        <v>32.4</v>
      </c>
      <c r="D72" s="213">
        <v>3.1922999999999999</v>
      </c>
      <c r="E72" s="123">
        <v>40.700000000000003</v>
      </c>
      <c r="F72" s="123">
        <v>34</v>
      </c>
      <c r="G72" s="213">
        <v>2.8988999999999998</v>
      </c>
      <c r="H72" s="123">
        <v>59.5</v>
      </c>
      <c r="I72" s="123">
        <v>48.7</v>
      </c>
      <c r="J72" s="123">
        <v>61.7</v>
      </c>
      <c r="K72" s="123">
        <v>50.9</v>
      </c>
      <c r="L72" s="123">
        <v>16.399999999999999</v>
      </c>
      <c r="M72" s="123">
        <v>15.8</v>
      </c>
    </row>
    <row r="73" spans="1:13">
      <c r="A73" s="122" t="s">
        <v>144</v>
      </c>
      <c r="B73" s="123">
        <v>9.4</v>
      </c>
      <c r="C73" s="123">
        <v>7.8</v>
      </c>
      <c r="D73" s="213">
        <v>5.1345000000000001</v>
      </c>
      <c r="E73" s="123">
        <v>10.4</v>
      </c>
      <c r="F73" s="123">
        <v>8.8000000000000007</v>
      </c>
      <c r="G73" s="213">
        <v>4.7384000000000004</v>
      </c>
      <c r="H73" s="123">
        <v>6.7</v>
      </c>
      <c r="I73" s="123">
        <v>5.7</v>
      </c>
      <c r="J73" s="123">
        <v>8.1</v>
      </c>
      <c r="K73" s="123">
        <v>7</v>
      </c>
      <c r="L73" s="123">
        <v>21.4</v>
      </c>
      <c r="M73" s="123">
        <v>21.4</v>
      </c>
    </row>
    <row r="74" spans="1:13">
      <c r="A74" s="122" t="s">
        <v>145</v>
      </c>
      <c r="B74" s="123">
        <v>24.8</v>
      </c>
      <c r="C74" s="123">
        <v>22.6</v>
      </c>
      <c r="D74" s="213">
        <v>4.9000000000000004</v>
      </c>
      <c r="E74" s="123">
        <v>27</v>
      </c>
      <c r="F74" s="123">
        <v>24.9</v>
      </c>
      <c r="G74" s="213">
        <v>4.51</v>
      </c>
      <c r="H74" s="123">
        <v>15.3</v>
      </c>
      <c r="I74" s="123">
        <v>14.3</v>
      </c>
      <c r="J74" s="123">
        <v>17.3</v>
      </c>
      <c r="K74" s="123">
        <v>16.399999999999999</v>
      </c>
      <c r="L74" s="123">
        <v>19</v>
      </c>
      <c r="M74" s="123">
        <v>18.5</v>
      </c>
    </row>
    <row r="75" spans="1:13">
      <c r="A75" s="122" t="s">
        <v>328</v>
      </c>
      <c r="B75" s="123">
        <v>29.5</v>
      </c>
      <c r="C75" s="123">
        <v>27.7</v>
      </c>
      <c r="D75" s="213">
        <v>2.5988000000000002</v>
      </c>
      <c r="E75" s="123">
        <v>31.1</v>
      </c>
      <c r="F75" s="123">
        <v>29.4</v>
      </c>
      <c r="G75" s="213">
        <v>2.4727999999999999</v>
      </c>
      <c r="H75" s="123">
        <v>40.299999999999997</v>
      </c>
      <c r="I75" s="123">
        <v>38.9</v>
      </c>
      <c r="J75" s="123">
        <v>42.2</v>
      </c>
      <c r="K75" s="123">
        <v>40.799999999999997</v>
      </c>
      <c r="L75" s="123">
        <v>20.5</v>
      </c>
      <c r="M75" s="123">
        <v>19.8</v>
      </c>
    </row>
    <row r="76" spans="1:13">
      <c r="A76" s="122" t="s">
        <v>146</v>
      </c>
      <c r="B76" s="123">
        <v>24.9</v>
      </c>
      <c r="C76" s="123">
        <v>22.6</v>
      </c>
      <c r="D76" s="213">
        <v>3.26</v>
      </c>
      <c r="E76" s="123">
        <v>25.6</v>
      </c>
      <c r="F76" s="123">
        <v>23.5</v>
      </c>
      <c r="G76" s="213">
        <v>2.96</v>
      </c>
      <c r="H76" s="123">
        <v>35</v>
      </c>
      <c r="I76" s="123">
        <v>31.6</v>
      </c>
      <c r="J76" s="123">
        <v>35.4</v>
      </c>
      <c r="K76" s="123">
        <v>32.299999999999997</v>
      </c>
      <c r="L76" s="123">
        <v>26.8</v>
      </c>
      <c r="M76" s="123">
        <v>27.1</v>
      </c>
    </row>
    <row r="77" spans="1:13">
      <c r="A77" s="122" t="s">
        <v>147</v>
      </c>
      <c r="B77" s="123">
        <v>49.9</v>
      </c>
      <c r="C77" s="123">
        <v>44.1</v>
      </c>
      <c r="D77" s="213">
        <v>2.7294999999999998</v>
      </c>
      <c r="E77" s="123">
        <v>50.8</v>
      </c>
      <c r="F77" s="123">
        <v>45.2</v>
      </c>
      <c r="G77" s="213">
        <v>2.4872000000000001</v>
      </c>
      <c r="H77" s="123">
        <v>74.099999999999994</v>
      </c>
      <c r="I77" s="123">
        <v>65.099999999999994</v>
      </c>
      <c r="J77" s="123">
        <v>74.8</v>
      </c>
      <c r="K77" s="123">
        <v>66.099999999999994</v>
      </c>
      <c r="L77" s="123">
        <v>13.3</v>
      </c>
      <c r="M77" s="123">
        <v>13</v>
      </c>
    </row>
    <row r="78" spans="1:13">
      <c r="A78" s="122" t="s">
        <v>329</v>
      </c>
      <c r="B78" s="123">
        <v>47</v>
      </c>
      <c r="C78" s="123">
        <v>41.7</v>
      </c>
      <c r="D78" s="213">
        <v>1.3318000000000001</v>
      </c>
      <c r="E78" s="123">
        <v>48</v>
      </c>
      <c r="F78" s="123">
        <v>43</v>
      </c>
      <c r="G78" s="213">
        <v>1.4911000000000001</v>
      </c>
      <c r="H78" s="123">
        <v>69.400000000000006</v>
      </c>
      <c r="I78" s="123">
        <v>61.2</v>
      </c>
      <c r="J78" s="123">
        <v>69.7</v>
      </c>
      <c r="K78" s="123">
        <v>62</v>
      </c>
      <c r="L78" s="123">
        <v>11.5</v>
      </c>
      <c r="M78" s="123">
        <v>11.2</v>
      </c>
    </row>
    <row r="79" spans="1:13">
      <c r="A79" s="122" t="s">
        <v>148</v>
      </c>
      <c r="B79" s="123">
        <v>41.5</v>
      </c>
      <c r="C79" s="123">
        <v>36.799999999999997</v>
      </c>
      <c r="D79" s="213">
        <v>2.3959999999999999</v>
      </c>
      <c r="E79" s="123">
        <v>41.9</v>
      </c>
      <c r="F79" s="123">
        <v>37.200000000000003</v>
      </c>
      <c r="G79" s="213">
        <v>2.2402000000000002</v>
      </c>
      <c r="H79" s="123">
        <v>54</v>
      </c>
      <c r="I79" s="123">
        <v>47.7</v>
      </c>
      <c r="J79" s="123">
        <v>54.7</v>
      </c>
      <c r="K79" s="123">
        <v>48.4</v>
      </c>
      <c r="L79" s="123">
        <v>14.4</v>
      </c>
      <c r="M79" s="123">
        <v>14</v>
      </c>
    </row>
    <row r="80" spans="1:13">
      <c r="A80" s="122" t="s">
        <v>149</v>
      </c>
      <c r="B80" s="123">
        <v>44.2</v>
      </c>
      <c r="C80" s="123">
        <v>42.9</v>
      </c>
      <c r="D80" s="213">
        <v>2.4500000000000002</v>
      </c>
      <c r="E80" s="123">
        <v>43.6</v>
      </c>
      <c r="F80" s="123">
        <v>41.7</v>
      </c>
      <c r="G80" s="213">
        <v>2.3195000000000001</v>
      </c>
      <c r="H80" s="123">
        <v>61.8</v>
      </c>
      <c r="I80" s="123">
        <v>59.9</v>
      </c>
      <c r="J80" s="123">
        <v>61.3</v>
      </c>
      <c r="K80" s="123">
        <v>58.6</v>
      </c>
      <c r="L80" s="123">
        <v>9.9</v>
      </c>
      <c r="M80" s="123">
        <v>10</v>
      </c>
    </row>
    <row r="81" spans="1:13">
      <c r="A81" s="122" t="s">
        <v>330</v>
      </c>
      <c r="B81" s="123">
        <v>56.3</v>
      </c>
      <c r="C81" s="123">
        <v>44</v>
      </c>
      <c r="D81" s="213">
        <v>1.91</v>
      </c>
      <c r="E81" s="123">
        <v>57.5</v>
      </c>
      <c r="F81" s="123">
        <v>45.4</v>
      </c>
      <c r="G81" s="213">
        <v>2.15</v>
      </c>
      <c r="H81" s="123">
        <v>80</v>
      </c>
      <c r="I81" s="123">
        <v>62.3</v>
      </c>
      <c r="J81" s="123">
        <v>80.3</v>
      </c>
      <c r="K81" s="123">
        <v>63.2</v>
      </c>
      <c r="L81" s="123">
        <v>16</v>
      </c>
      <c r="M81" s="123">
        <v>15.8</v>
      </c>
    </row>
    <row r="82" spans="1:13">
      <c r="A82" s="122" t="s">
        <v>150</v>
      </c>
      <c r="B82" s="123">
        <v>34.200000000000003</v>
      </c>
      <c r="C82" s="123">
        <v>23.4</v>
      </c>
      <c r="D82" s="213">
        <v>4.25</v>
      </c>
      <c r="E82" s="123">
        <v>35.4</v>
      </c>
      <c r="F82" s="123">
        <v>24.5</v>
      </c>
      <c r="G82" s="213">
        <v>3.6819999999999999</v>
      </c>
      <c r="H82" s="123">
        <v>53.5</v>
      </c>
      <c r="I82" s="123">
        <v>36.4</v>
      </c>
      <c r="J82" s="123">
        <v>54.2</v>
      </c>
      <c r="K82" s="123">
        <v>37.4</v>
      </c>
      <c r="L82" s="123">
        <v>19.2</v>
      </c>
      <c r="M82" s="123">
        <v>19.5</v>
      </c>
    </row>
    <row r="83" spans="1:13">
      <c r="A83" s="122" t="s">
        <v>331</v>
      </c>
      <c r="B83" s="123">
        <v>65.7</v>
      </c>
      <c r="C83" s="123">
        <v>62.9</v>
      </c>
      <c r="D83" s="213">
        <v>1.9654</v>
      </c>
      <c r="E83" s="123">
        <v>65.7</v>
      </c>
      <c r="F83" s="123">
        <v>63</v>
      </c>
      <c r="G83" s="213">
        <v>1.8409</v>
      </c>
      <c r="H83" s="123">
        <v>70</v>
      </c>
      <c r="I83" s="123">
        <v>65.7</v>
      </c>
      <c r="J83" s="123">
        <v>70.099999999999994</v>
      </c>
      <c r="K83" s="123">
        <v>65.900000000000006</v>
      </c>
      <c r="L83" s="123">
        <v>9.1999999999999993</v>
      </c>
      <c r="M83" s="123">
        <v>9</v>
      </c>
    </row>
    <row r="84" spans="1:13">
      <c r="A84" s="122" t="s">
        <v>332</v>
      </c>
      <c r="B84" s="123">
        <v>40.299999999999997</v>
      </c>
      <c r="C84" s="123">
        <v>30.6</v>
      </c>
      <c r="D84" s="213">
        <v>3.044</v>
      </c>
      <c r="E84" s="123">
        <v>39.799999999999997</v>
      </c>
      <c r="F84" s="123">
        <v>30.4</v>
      </c>
      <c r="G84" s="213">
        <v>3.044</v>
      </c>
      <c r="H84" s="123">
        <v>73</v>
      </c>
      <c r="I84" s="123">
        <v>54.7</v>
      </c>
      <c r="J84" s="123">
        <v>73.3</v>
      </c>
      <c r="K84" s="123">
        <v>55.3</v>
      </c>
      <c r="L84" s="123">
        <v>15.2</v>
      </c>
      <c r="M84" s="123">
        <v>14.7</v>
      </c>
    </row>
    <row r="85" spans="1:13">
      <c r="A85" s="122" t="s">
        <v>333</v>
      </c>
      <c r="B85" s="123">
        <v>58.4</v>
      </c>
      <c r="C85" s="123">
        <v>45.5</v>
      </c>
      <c r="D85" s="213">
        <v>1.421</v>
      </c>
      <c r="E85" s="123">
        <v>58.8</v>
      </c>
      <c r="F85" s="123">
        <v>46.8</v>
      </c>
      <c r="G85" s="213">
        <v>1.33</v>
      </c>
      <c r="H85" s="123">
        <v>65.8</v>
      </c>
      <c r="I85" s="123">
        <v>48</v>
      </c>
      <c r="J85" s="123">
        <v>66.099999999999994</v>
      </c>
      <c r="K85" s="123">
        <v>49.3</v>
      </c>
      <c r="L85" s="123">
        <v>20.5</v>
      </c>
      <c r="M85" s="123">
        <v>19.5</v>
      </c>
    </row>
    <row r="86" spans="1:13">
      <c r="A86" s="122" t="s">
        <v>151</v>
      </c>
      <c r="B86" s="123">
        <v>39.4</v>
      </c>
      <c r="C86" s="123">
        <v>37.4</v>
      </c>
      <c r="D86" s="213">
        <v>2.08</v>
      </c>
      <c r="E86" s="123">
        <v>40.299999999999997</v>
      </c>
      <c r="F86" s="123">
        <v>38.299999999999997</v>
      </c>
      <c r="G86" s="213">
        <v>1.9910000000000001</v>
      </c>
      <c r="H86" s="123">
        <v>65.7</v>
      </c>
      <c r="I86" s="123">
        <v>62.1</v>
      </c>
      <c r="J86" s="123">
        <v>66.5</v>
      </c>
      <c r="K86" s="123">
        <v>62.9</v>
      </c>
      <c r="L86" s="123">
        <v>11.7</v>
      </c>
      <c r="M86" s="123">
        <v>11.5</v>
      </c>
    </row>
    <row r="87" spans="1:13">
      <c r="A87" s="122" t="s">
        <v>334</v>
      </c>
      <c r="B87" s="123">
        <v>45.1</v>
      </c>
      <c r="C87" s="123">
        <v>37.299999999999997</v>
      </c>
      <c r="D87" s="213">
        <v>1.4087000000000001</v>
      </c>
      <c r="E87" s="123">
        <v>45.2</v>
      </c>
      <c r="F87" s="123">
        <v>37.799999999999997</v>
      </c>
      <c r="G87" s="213">
        <v>1.3696999999999999</v>
      </c>
      <c r="H87" s="123">
        <v>51.6</v>
      </c>
      <c r="I87" s="123">
        <v>39.299999999999997</v>
      </c>
      <c r="J87" s="123">
        <v>51.1</v>
      </c>
      <c r="K87" s="123">
        <v>39.299999999999997</v>
      </c>
      <c r="L87" s="123">
        <v>20.9</v>
      </c>
      <c r="M87" s="123">
        <v>20.3</v>
      </c>
    </row>
    <row r="88" spans="1:13">
      <c r="A88" s="122" t="s">
        <v>152</v>
      </c>
      <c r="B88" s="123">
        <v>32.4</v>
      </c>
      <c r="C88" s="123">
        <v>23.1</v>
      </c>
      <c r="D88" s="213">
        <v>3.4</v>
      </c>
      <c r="E88" s="123">
        <v>29.9</v>
      </c>
      <c r="F88" s="123">
        <v>21.1</v>
      </c>
      <c r="G88" s="213">
        <v>2.7723</v>
      </c>
      <c r="H88" s="123">
        <v>57.3</v>
      </c>
      <c r="I88" s="123">
        <v>40.799999999999997</v>
      </c>
      <c r="J88" s="123">
        <v>53.1</v>
      </c>
      <c r="K88" s="123">
        <v>37.4</v>
      </c>
      <c r="L88" s="123">
        <v>16.8</v>
      </c>
      <c r="M88" s="123">
        <v>16.899999999999999</v>
      </c>
    </row>
    <row r="89" spans="1:13">
      <c r="A89" s="122" t="s">
        <v>153</v>
      </c>
      <c r="B89" s="123">
        <v>41</v>
      </c>
      <c r="C89" s="123">
        <v>38.799999999999997</v>
      </c>
      <c r="D89" s="213">
        <v>2.6732999999999998</v>
      </c>
      <c r="E89" s="123">
        <v>41.8</v>
      </c>
      <c r="F89" s="123">
        <v>39.6</v>
      </c>
      <c r="G89" s="213">
        <v>2.7637999999999998</v>
      </c>
      <c r="H89" s="123">
        <v>53.1</v>
      </c>
      <c r="I89" s="123">
        <v>50.2</v>
      </c>
      <c r="J89" s="123">
        <v>52.7</v>
      </c>
      <c r="K89" s="123">
        <v>49.9</v>
      </c>
      <c r="L89" s="123">
        <v>13</v>
      </c>
      <c r="M89" s="123">
        <v>13.4</v>
      </c>
    </row>
    <row r="90" spans="1:13">
      <c r="A90" s="122" t="s">
        <v>154</v>
      </c>
      <c r="B90" s="123">
        <v>42.3</v>
      </c>
      <c r="C90" s="123">
        <v>40.799999999999997</v>
      </c>
      <c r="D90" s="213">
        <v>4.0599999999999996</v>
      </c>
      <c r="E90" s="123">
        <v>45.2</v>
      </c>
      <c r="F90" s="123">
        <v>43.8</v>
      </c>
      <c r="G90" s="213">
        <v>3.52</v>
      </c>
      <c r="H90" s="123">
        <v>58.3</v>
      </c>
      <c r="I90" s="123">
        <v>56.3</v>
      </c>
      <c r="J90" s="123">
        <v>62</v>
      </c>
      <c r="K90" s="123">
        <v>60.2</v>
      </c>
      <c r="L90" s="123">
        <v>15.1</v>
      </c>
      <c r="M90" s="123">
        <v>14.1</v>
      </c>
    </row>
    <row r="91" spans="1:13">
      <c r="A91" s="122" t="s">
        <v>335</v>
      </c>
      <c r="B91" s="123">
        <v>17.5</v>
      </c>
      <c r="C91" s="123">
        <v>14.5</v>
      </c>
      <c r="D91" s="213">
        <v>3.7875000000000001</v>
      </c>
      <c r="E91" s="123">
        <v>18.3</v>
      </c>
      <c r="F91" s="123">
        <v>15.3</v>
      </c>
      <c r="G91" s="213">
        <v>3.5836000000000001</v>
      </c>
      <c r="H91" s="123">
        <v>23.7</v>
      </c>
      <c r="I91" s="123">
        <v>19.100000000000001</v>
      </c>
      <c r="J91" s="123">
        <v>24.6</v>
      </c>
      <c r="K91" s="123">
        <v>20</v>
      </c>
      <c r="L91" s="123">
        <v>21.1</v>
      </c>
      <c r="M91" s="123">
        <v>21.1</v>
      </c>
    </row>
    <row r="92" spans="1:13">
      <c r="A92" s="122" t="s">
        <v>336</v>
      </c>
      <c r="B92" s="123">
        <v>36.700000000000003</v>
      </c>
      <c r="C92" s="123">
        <v>30.2</v>
      </c>
      <c r="D92" s="213">
        <v>2.1</v>
      </c>
      <c r="E92" s="123">
        <v>39.5</v>
      </c>
      <c r="F92" s="123">
        <v>32.4</v>
      </c>
      <c r="G92" s="213">
        <v>2.1</v>
      </c>
      <c r="H92" s="123">
        <v>56.5</v>
      </c>
      <c r="I92" s="123">
        <v>46.4</v>
      </c>
      <c r="J92" s="123">
        <v>58</v>
      </c>
      <c r="K92" s="123">
        <v>47.6</v>
      </c>
      <c r="L92" s="123">
        <v>16.3</v>
      </c>
      <c r="M92" s="123">
        <v>16.8</v>
      </c>
    </row>
    <row r="93" spans="1:13">
      <c r="A93" s="122" t="s">
        <v>155</v>
      </c>
      <c r="B93" s="123">
        <v>26.2</v>
      </c>
      <c r="C93" s="123">
        <v>24.5</v>
      </c>
      <c r="D93" s="213">
        <v>3.3</v>
      </c>
      <c r="E93" s="123">
        <v>27.4</v>
      </c>
      <c r="F93" s="123">
        <v>25.8</v>
      </c>
      <c r="G93" s="213">
        <v>3</v>
      </c>
      <c r="H93" s="123">
        <v>37.799999999999997</v>
      </c>
      <c r="I93" s="123">
        <v>35.200000000000003</v>
      </c>
      <c r="J93" s="123">
        <v>39</v>
      </c>
      <c r="K93" s="123">
        <v>36.6</v>
      </c>
      <c r="L93" s="123">
        <v>14.3</v>
      </c>
      <c r="M93" s="123">
        <v>14.4</v>
      </c>
    </row>
    <row r="94" spans="1:13">
      <c r="A94" s="122" t="s">
        <v>156</v>
      </c>
      <c r="B94" s="123">
        <v>33.5</v>
      </c>
      <c r="C94" s="123">
        <v>29.5</v>
      </c>
      <c r="D94" s="213">
        <v>2.93</v>
      </c>
      <c r="E94" s="123">
        <v>36.299999999999997</v>
      </c>
      <c r="F94" s="123">
        <v>32.4</v>
      </c>
      <c r="G94" s="213">
        <v>2.7</v>
      </c>
      <c r="H94" s="123">
        <v>53.2</v>
      </c>
      <c r="I94" s="123">
        <v>46.9</v>
      </c>
      <c r="J94" s="123">
        <v>57.3</v>
      </c>
      <c r="K94" s="123">
        <v>51.1</v>
      </c>
      <c r="L94" s="123">
        <v>14.8</v>
      </c>
      <c r="M94" s="123">
        <v>12.8</v>
      </c>
    </row>
    <row r="95" spans="1:13">
      <c r="A95" s="122" t="s">
        <v>337</v>
      </c>
      <c r="B95" s="123">
        <v>59.7</v>
      </c>
      <c r="C95" s="123">
        <v>52.5</v>
      </c>
      <c r="D95" s="213">
        <v>1.4972000000000001</v>
      </c>
      <c r="E95" s="123">
        <v>60.2</v>
      </c>
      <c r="F95" s="123">
        <v>53.2</v>
      </c>
      <c r="G95" s="213">
        <v>1.7166999999999999</v>
      </c>
      <c r="H95" s="123">
        <v>71.599999999999994</v>
      </c>
      <c r="I95" s="123">
        <v>60.2</v>
      </c>
      <c r="J95" s="123">
        <v>71.900000000000006</v>
      </c>
      <c r="K95" s="123">
        <v>61</v>
      </c>
      <c r="L95" s="123">
        <v>13.7</v>
      </c>
      <c r="M95" s="123">
        <v>13.4</v>
      </c>
    </row>
    <row r="96" spans="1:13">
      <c r="A96" s="122" t="s">
        <v>338</v>
      </c>
      <c r="B96" s="123">
        <v>27.2</v>
      </c>
      <c r="C96" s="123">
        <v>19.7</v>
      </c>
      <c r="D96" s="213">
        <v>2.08</v>
      </c>
      <c r="E96" s="123">
        <v>27.9</v>
      </c>
      <c r="F96" s="123">
        <v>20.2</v>
      </c>
      <c r="G96" s="213">
        <v>2.09</v>
      </c>
      <c r="H96" s="123">
        <v>60.1</v>
      </c>
      <c r="I96" s="123">
        <v>43</v>
      </c>
      <c r="J96" s="123">
        <v>61</v>
      </c>
      <c r="K96" s="123">
        <v>43.9</v>
      </c>
      <c r="L96" s="123">
        <v>13.8</v>
      </c>
      <c r="M96" s="123">
        <v>13.7</v>
      </c>
    </row>
    <row r="97" spans="1:13">
      <c r="A97" s="122" t="s">
        <v>157</v>
      </c>
      <c r="B97" s="123">
        <v>48.2</v>
      </c>
      <c r="C97" s="123">
        <v>47.4</v>
      </c>
      <c r="D97" s="213">
        <v>3.26</v>
      </c>
      <c r="E97" s="123">
        <v>50.5</v>
      </c>
      <c r="F97" s="123">
        <v>49.7</v>
      </c>
      <c r="G97" s="213">
        <v>3.1640999999999999</v>
      </c>
      <c r="H97" s="123">
        <v>61.1</v>
      </c>
      <c r="I97" s="123">
        <v>60.1</v>
      </c>
      <c r="J97" s="123">
        <v>63.6</v>
      </c>
      <c r="K97" s="123">
        <v>62.7</v>
      </c>
      <c r="L97" s="123">
        <v>13.4</v>
      </c>
      <c r="M97" s="123">
        <v>12.8</v>
      </c>
    </row>
    <row r="98" spans="1:13">
      <c r="A98" s="122" t="s">
        <v>158</v>
      </c>
      <c r="B98" s="123">
        <v>21.9</v>
      </c>
      <c r="C98" s="123">
        <v>21</v>
      </c>
      <c r="D98" s="213">
        <v>4.75</v>
      </c>
      <c r="E98" s="123">
        <v>25</v>
      </c>
      <c r="F98" s="123">
        <v>24</v>
      </c>
      <c r="G98" s="213">
        <v>4.3499999999999996</v>
      </c>
      <c r="H98" s="123">
        <v>21.3</v>
      </c>
      <c r="I98" s="123">
        <v>20.8</v>
      </c>
      <c r="J98" s="123">
        <v>25.9</v>
      </c>
      <c r="K98" s="123">
        <v>25.4</v>
      </c>
      <c r="L98" s="123">
        <v>28.5</v>
      </c>
      <c r="M98" s="123">
        <v>27.1</v>
      </c>
    </row>
    <row r="99" spans="1:13">
      <c r="A99" s="122" t="s">
        <v>339</v>
      </c>
      <c r="B99" s="123">
        <v>22.6</v>
      </c>
      <c r="C99" s="123">
        <v>13.1</v>
      </c>
      <c r="D99" s="213">
        <v>2.4500000000000002</v>
      </c>
      <c r="E99" s="123">
        <v>23.6</v>
      </c>
      <c r="F99" s="123">
        <v>14.3</v>
      </c>
      <c r="G99" s="213">
        <v>2.25</v>
      </c>
      <c r="H99" s="123">
        <v>34.6</v>
      </c>
      <c r="I99" s="123">
        <v>19.8</v>
      </c>
      <c r="J99" s="123">
        <v>36.1</v>
      </c>
      <c r="K99" s="123">
        <v>21.5</v>
      </c>
      <c r="L99" s="123">
        <v>28.3</v>
      </c>
      <c r="M99" s="123">
        <v>27.4</v>
      </c>
    </row>
    <row r="100" spans="1:13">
      <c r="A100" s="122" t="s">
        <v>340</v>
      </c>
      <c r="B100" s="123">
        <v>44.1</v>
      </c>
      <c r="C100" s="123">
        <v>35.200000000000003</v>
      </c>
      <c r="D100" s="213">
        <v>1.5940000000000001</v>
      </c>
      <c r="E100" s="123">
        <v>44.7</v>
      </c>
      <c r="F100" s="123">
        <v>36.200000000000003</v>
      </c>
      <c r="G100" s="213">
        <v>1.6698</v>
      </c>
      <c r="H100" s="123">
        <v>65.5</v>
      </c>
      <c r="I100" s="123">
        <v>50.7</v>
      </c>
      <c r="J100" s="123">
        <v>65.900000000000006</v>
      </c>
      <c r="K100" s="123">
        <v>51.8</v>
      </c>
      <c r="L100" s="123">
        <v>17</v>
      </c>
      <c r="M100" s="123">
        <v>16.600000000000001</v>
      </c>
    </row>
    <row r="101" spans="1:13">
      <c r="A101" s="122" t="s">
        <v>159</v>
      </c>
      <c r="B101" s="123">
        <v>35.6</v>
      </c>
      <c r="C101" s="123">
        <v>29.2</v>
      </c>
      <c r="D101" s="213">
        <v>4.4000000000000004</v>
      </c>
      <c r="E101" s="123">
        <v>38.1</v>
      </c>
      <c r="F101" s="123">
        <v>32.5</v>
      </c>
      <c r="G101" s="213">
        <v>4.1085000000000003</v>
      </c>
      <c r="H101" s="123">
        <v>43.4</v>
      </c>
      <c r="I101" s="123">
        <v>35.799999999999997</v>
      </c>
      <c r="J101" s="123">
        <v>46</v>
      </c>
      <c r="K101" s="123">
        <v>39.299999999999997</v>
      </c>
      <c r="L101" s="123">
        <v>21.9</v>
      </c>
      <c r="M101" s="123">
        <v>20.8</v>
      </c>
    </row>
    <row r="102" spans="1:13">
      <c r="A102" s="122" t="s">
        <v>160</v>
      </c>
      <c r="B102" s="123">
        <v>43</v>
      </c>
      <c r="C102" s="123">
        <v>41.7</v>
      </c>
      <c r="D102" s="213">
        <v>4.88</v>
      </c>
      <c r="E102" s="123">
        <v>46.4</v>
      </c>
      <c r="F102" s="123">
        <v>45.4</v>
      </c>
      <c r="G102" s="213">
        <v>4.25</v>
      </c>
      <c r="H102" s="123">
        <v>56.6</v>
      </c>
      <c r="I102" s="123">
        <v>54.8</v>
      </c>
      <c r="J102" s="123">
        <v>61.4</v>
      </c>
      <c r="K102" s="123">
        <v>60</v>
      </c>
      <c r="L102" s="123">
        <v>17.600000000000001</v>
      </c>
      <c r="M102" s="123">
        <v>15.4</v>
      </c>
    </row>
    <row r="103" spans="1:13">
      <c r="A103" s="122" t="s">
        <v>161</v>
      </c>
      <c r="B103" s="123">
        <v>31</v>
      </c>
      <c r="C103" s="123">
        <v>20.8</v>
      </c>
      <c r="D103" s="213">
        <v>2.1059000000000001</v>
      </c>
      <c r="E103" s="123">
        <v>32.4</v>
      </c>
      <c r="F103" s="123">
        <v>22.4</v>
      </c>
      <c r="G103" s="213">
        <v>2.0105</v>
      </c>
      <c r="H103" s="123">
        <v>52.8</v>
      </c>
      <c r="I103" s="123">
        <v>35.200000000000003</v>
      </c>
      <c r="J103" s="123">
        <v>54.8</v>
      </c>
      <c r="K103" s="123">
        <v>37.5</v>
      </c>
      <c r="L103" s="123">
        <v>19.8</v>
      </c>
      <c r="M103" s="123">
        <v>19.3</v>
      </c>
    </row>
    <row r="104" spans="1:13">
      <c r="A104" s="122" t="s">
        <v>341</v>
      </c>
      <c r="B104" s="123">
        <v>16.2</v>
      </c>
      <c r="C104" s="123">
        <v>12.7</v>
      </c>
      <c r="D104" s="213">
        <v>2.1126999999999998</v>
      </c>
      <c r="E104" s="123">
        <v>14</v>
      </c>
      <c r="F104" s="123">
        <v>10.8</v>
      </c>
      <c r="G104" s="213">
        <v>1.88</v>
      </c>
      <c r="H104" s="123">
        <v>23.5</v>
      </c>
      <c r="I104" s="123">
        <v>18.2</v>
      </c>
      <c r="J104" s="123">
        <v>19.7</v>
      </c>
      <c r="K104" s="123">
        <v>15.2</v>
      </c>
      <c r="L104" s="123">
        <v>25.2</v>
      </c>
      <c r="M104" s="123">
        <v>25.4</v>
      </c>
    </row>
    <row r="105" spans="1:13">
      <c r="A105" s="122" t="s">
        <v>162</v>
      </c>
      <c r="B105" s="123">
        <v>12</v>
      </c>
      <c r="C105" s="123">
        <v>11.5</v>
      </c>
      <c r="D105" s="213">
        <v>6.35</v>
      </c>
      <c r="E105" s="123">
        <v>14.8</v>
      </c>
      <c r="F105" s="123">
        <v>14.3</v>
      </c>
      <c r="G105" s="213">
        <v>5.9215</v>
      </c>
      <c r="H105" s="123">
        <v>12.7</v>
      </c>
      <c r="I105" s="123">
        <v>12.2</v>
      </c>
      <c r="J105" s="123">
        <v>15.9</v>
      </c>
      <c r="K105" s="123">
        <v>15.4</v>
      </c>
      <c r="L105" s="123">
        <v>22.5</v>
      </c>
      <c r="M105" s="123">
        <v>21.8</v>
      </c>
    </row>
    <row r="106" spans="1:13">
      <c r="A106" s="122" t="s">
        <v>342</v>
      </c>
      <c r="B106" s="123">
        <v>60</v>
      </c>
      <c r="C106" s="123">
        <v>44.8</v>
      </c>
      <c r="D106" s="213">
        <v>1.395</v>
      </c>
      <c r="E106" s="123">
        <v>61.6</v>
      </c>
      <c r="F106" s="123">
        <v>46.9</v>
      </c>
      <c r="G106" s="213">
        <v>1.45</v>
      </c>
      <c r="H106" s="123">
        <v>85.3</v>
      </c>
      <c r="I106" s="123">
        <v>62.7</v>
      </c>
      <c r="J106" s="123">
        <v>85.3</v>
      </c>
      <c r="K106" s="123">
        <v>64</v>
      </c>
      <c r="L106" s="123">
        <v>19.5</v>
      </c>
      <c r="M106" s="123">
        <v>18.899999999999999</v>
      </c>
    </row>
    <row r="107" spans="1:13">
      <c r="A107" s="122" t="s">
        <v>343</v>
      </c>
      <c r="B107" s="123">
        <v>44.3</v>
      </c>
      <c r="C107" s="123">
        <v>40.200000000000003</v>
      </c>
      <c r="D107" s="213">
        <v>1.9750000000000001</v>
      </c>
      <c r="E107" s="123">
        <v>45.5</v>
      </c>
      <c r="F107" s="123">
        <v>41.4</v>
      </c>
      <c r="G107" s="213">
        <v>1.88</v>
      </c>
      <c r="H107" s="123">
        <v>59.7</v>
      </c>
      <c r="I107" s="123">
        <v>53.4</v>
      </c>
      <c r="J107" s="123">
        <v>60.8</v>
      </c>
      <c r="K107" s="123">
        <v>54.6</v>
      </c>
      <c r="L107" s="123">
        <v>15.7</v>
      </c>
      <c r="M107" s="123">
        <v>15.4</v>
      </c>
    </row>
    <row r="108" spans="1:13">
      <c r="A108" s="122" t="s">
        <v>163</v>
      </c>
      <c r="B108" s="123">
        <v>8.3000000000000007</v>
      </c>
      <c r="C108" s="123">
        <v>7.2</v>
      </c>
      <c r="D108" s="213">
        <v>4.88</v>
      </c>
      <c r="E108" s="123">
        <v>10</v>
      </c>
      <c r="F108" s="123">
        <v>8.8000000000000007</v>
      </c>
      <c r="G108" s="213">
        <v>4.585</v>
      </c>
      <c r="H108" s="123">
        <v>12.3</v>
      </c>
      <c r="I108" s="123">
        <v>10.5</v>
      </c>
      <c r="J108" s="123">
        <v>15</v>
      </c>
      <c r="K108" s="123">
        <v>13.2</v>
      </c>
      <c r="L108" s="123">
        <v>20.3</v>
      </c>
      <c r="M108" s="123">
        <v>20</v>
      </c>
    </row>
    <row r="109" spans="1:13">
      <c r="A109" s="122" t="s">
        <v>344</v>
      </c>
      <c r="B109" s="123">
        <v>41.5</v>
      </c>
      <c r="C109" s="123">
        <v>24</v>
      </c>
      <c r="D109" s="213">
        <v>1.4859</v>
      </c>
      <c r="E109" s="123">
        <v>41.9</v>
      </c>
      <c r="F109" s="123">
        <v>25.8</v>
      </c>
      <c r="G109" s="213">
        <v>1.3885000000000001</v>
      </c>
      <c r="H109" s="123">
        <v>64.7</v>
      </c>
      <c r="I109" s="123">
        <v>36.799999999999997</v>
      </c>
      <c r="J109" s="123">
        <v>65.3</v>
      </c>
      <c r="K109" s="123">
        <v>39.6</v>
      </c>
      <c r="L109" s="123">
        <v>25.2</v>
      </c>
      <c r="M109" s="123">
        <v>23.8</v>
      </c>
    </row>
    <row r="110" spans="1:13">
      <c r="A110" s="122" t="s">
        <v>164</v>
      </c>
      <c r="B110" s="123">
        <v>52.9</v>
      </c>
      <c r="C110" s="123">
        <v>50.3</v>
      </c>
      <c r="D110" s="213">
        <v>2.29</v>
      </c>
      <c r="E110" s="123">
        <v>54.1</v>
      </c>
      <c r="F110" s="123">
        <v>51.6</v>
      </c>
      <c r="G110" s="213">
        <v>2.14</v>
      </c>
      <c r="H110" s="123">
        <v>71.7</v>
      </c>
      <c r="I110" s="123">
        <v>67.900000000000006</v>
      </c>
      <c r="J110" s="123">
        <v>72.3</v>
      </c>
      <c r="K110" s="123">
        <v>68.7</v>
      </c>
      <c r="L110" s="123">
        <v>12.6</v>
      </c>
      <c r="M110" s="123">
        <v>12.3</v>
      </c>
    </row>
    <row r="111" spans="1:13">
      <c r="A111" s="122" t="s">
        <v>166</v>
      </c>
      <c r="B111" s="123">
        <v>40.200000000000003</v>
      </c>
      <c r="C111" s="123">
        <v>36.1</v>
      </c>
      <c r="D111" s="213">
        <v>2.8395999999999999</v>
      </c>
      <c r="E111" s="123">
        <v>39.9</v>
      </c>
      <c r="F111" s="123">
        <v>36.200000000000003</v>
      </c>
      <c r="G111" s="213">
        <v>2.9022999999999999</v>
      </c>
      <c r="H111" s="123">
        <v>55.2</v>
      </c>
      <c r="I111" s="123">
        <v>49.3</v>
      </c>
      <c r="J111" s="123">
        <v>54.5</v>
      </c>
      <c r="K111" s="123">
        <v>49</v>
      </c>
      <c r="L111" s="123">
        <v>17.2</v>
      </c>
      <c r="M111" s="123">
        <v>17</v>
      </c>
    </row>
    <row r="112" spans="1:13">
      <c r="A112" s="122" t="s">
        <v>345</v>
      </c>
      <c r="B112" s="123">
        <v>26</v>
      </c>
      <c r="C112" s="123">
        <v>16.899999999999999</v>
      </c>
      <c r="D112" s="213">
        <v>1.7102999999999999</v>
      </c>
      <c r="E112" s="123">
        <v>25.2</v>
      </c>
      <c r="F112" s="123">
        <v>17.100000000000001</v>
      </c>
      <c r="G112" s="213">
        <v>1.7505999999999999</v>
      </c>
      <c r="H112" s="123">
        <v>28.4</v>
      </c>
      <c r="I112" s="123">
        <v>15.3</v>
      </c>
      <c r="J112" s="123">
        <v>25.9</v>
      </c>
      <c r="K112" s="123">
        <v>14.3</v>
      </c>
      <c r="L112" s="123">
        <v>25.3</v>
      </c>
      <c r="M112" s="123">
        <v>24.6</v>
      </c>
    </row>
    <row r="113" spans="1:13">
      <c r="A113" s="122" t="s">
        <v>167</v>
      </c>
      <c r="B113" s="123">
        <v>39.9</v>
      </c>
      <c r="C113" s="123">
        <v>34.200000000000003</v>
      </c>
      <c r="D113" s="213">
        <v>2.6</v>
      </c>
      <c r="E113" s="123">
        <v>41.2</v>
      </c>
      <c r="F113" s="123">
        <v>35.299999999999997</v>
      </c>
      <c r="G113" s="213">
        <v>2.42</v>
      </c>
      <c r="H113" s="123">
        <v>68.8</v>
      </c>
      <c r="I113" s="123">
        <v>59.1</v>
      </c>
      <c r="J113" s="123">
        <v>69.5</v>
      </c>
      <c r="K113" s="123">
        <v>59.6</v>
      </c>
      <c r="L113" s="123">
        <v>12.7</v>
      </c>
      <c r="M113" s="123">
        <v>13.3</v>
      </c>
    </row>
    <row r="114" spans="1:13">
      <c r="A114" s="122" t="s">
        <v>168</v>
      </c>
      <c r="B114" s="123">
        <v>18.7</v>
      </c>
      <c r="C114" s="123">
        <v>17.899999999999999</v>
      </c>
      <c r="D114" s="213">
        <v>5.2320000000000002</v>
      </c>
      <c r="E114" s="123">
        <v>22.5</v>
      </c>
      <c r="F114" s="123">
        <v>21.6</v>
      </c>
      <c r="G114" s="213">
        <v>4.8857999999999997</v>
      </c>
      <c r="H114" s="123">
        <v>18.600000000000001</v>
      </c>
      <c r="I114" s="123">
        <v>17.600000000000001</v>
      </c>
      <c r="J114" s="123">
        <v>23.6</v>
      </c>
      <c r="K114" s="123">
        <v>22.6</v>
      </c>
      <c r="L114" s="123">
        <v>20.6</v>
      </c>
      <c r="M114" s="123">
        <v>20.3</v>
      </c>
    </row>
    <row r="115" spans="1:13">
      <c r="A115" s="122" t="s">
        <v>169</v>
      </c>
      <c r="B115" s="123">
        <v>29.9</v>
      </c>
      <c r="C115" s="123">
        <v>29.1</v>
      </c>
      <c r="D115" s="213">
        <v>2.25</v>
      </c>
      <c r="E115" s="123">
        <v>31.7</v>
      </c>
      <c r="F115" s="123">
        <v>30.9</v>
      </c>
      <c r="G115" s="213">
        <v>2.17</v>
      </c>
      <c r="H115" s="123">
        <v>50.3</v>
      </c>
      <c r="I115" s="123">
        <v>48.8</v>
      </c>
      <c r="J115" s="123">
        <v>53.9</v>
      </c>
      <c r="K115" s="123">
        <v>52.5</v>
      </c>
      <c r="L115" s="123">
        <v>10.9</v>
      </c>
      <c r="M115" s="123">
        <v>9.9</v>
      </c>
    </row>
    <row r="116" spans="1:13">
      <c r="A116" s="122" t="s">
        <v>170</v>
      </c>
      <c r="B116" s="123">
        <v>49.6</v>
      </c>
      <c r="C116" s="123">
        <v>49.1</v>
      </c>
      <c r="D116" s="213">
        <v>3.625</v>
      </c>
      <c r="E116" s="123">
        <v>50.6</v>
      </c>
      <c r="F116" s="123">
        <v>50.1</v>
      </c>
      <c r="G116" s="213">
        <v>3.4152999999999998</v>
      </c>
      <c r="H116" s="123">
        <v>57</v>
      </c>
      <c r="I116" s="123">
        <v>56.3</v>
      </c>
      <c r="J116" s="123">
        <v>58.8</v>
      </c>
      <c r="K116" s="123">
        <v>58.2</v>
      </c>
      <c r="L116" s="123">
        <v>11.9</v>
      </c>
      <c r="M116" s="123">
        <v>11.3</v>
      </c>
    </row>
    <row r="117" spans="1:13">
      <c r="A117" s="122" t="s">
        <v>171</v>
      </c>
      <c r="B117" s="123">
        <v>38.5</v>
      </c>
      <c r="C117" s="123">
        <v>33.9</v>
      </c>
      <c r="D117" s="213">
        <v>2.3178000000000001</v>
      </c>
      <c r="E117" s="123">
        <v>40</v>
      </c>
      <c r="F117" s="123">
        <v>34.4</v>
      </c>
      <c r="G117" s="213">
        <v>1.9339999999999999</v>
      </c>
      <c r="H117" s="123">
        <v>49.9</v>
      </c>
      <c r="I117" s="123">
        <v>43.9</v>
      </c>
      <c r="J117" s="123">
        <v>51.6</v>
      </c>
      <c r="K117" s="123">
        <v>44.4</v>
      </c>
      <c r="L117" s="123">
        <v>24.4</v>
      </c>
      <c r="M117" s="123">
        <v>24</v>
      </c>
    </row>
    <row r="118" spans="1:13">
      <c r="A118" s="122" t="s">
        <v>346</v>
      </c>
      <c r="B118" s="123">
        <v>63.8</v>
      </c>
      <c r="C118" s="123">
        <v>61.4</v>
      </c>
      <c r="D118" s="213">
        <v>1.732</v>
      </c>
      <c r="E118" s="123">
        <v>63.6</v>
      </c>
      <c r="F118" s="123">
        <v>61.3</v>
      </c>
      <c r="G118" s="213">
        <v>1.66</v>
      </c>
      <c r="H118" s="123">
        <v>72.3</v>
      </c>
      <c r="I118" s="123">
        <v>70.3</v>
      </c>
      <c r="J118" s="123">
        <v>72.3</v>
      </c>
      <c r="K118" s="123">
        <v>70.5</v>
      </c>
      <c r="L118" s="123">
        <v>8.1999999999999993</v>
      </c>
      <c r="M118" s="123">
        <v>8</v>
      </c>
    </row>
    <row r="119" spans="1:13">
      <c r="A119" s="122" t="s">
        <v>347</v>
      </c>
      <c r="B119" s="123">
        <v>64.2</v>
      </c>
      <c r="C119" s="123">
        <v>60.4</v>
      </c>
      <c r="D119" s="213">
        <v>2.0363000000000002</v>
      </c>
      <c r="E119" s="123">
        <v>64.5</v>
      </c>
      <c r="F119" s="123">
        <v>60.7</v>
      </c>
      <c r="G119" s="213">
        <v>1.9</v>
      </c>
      <c r="H119" s="123">
        <v>80.099999999999994</v>
      </c>
      <c r="I119" s="123">
        <v>74.2</v>
      </c>
      <c r="J119" s="123">
        <v>80.400000000000006</v>
      </c>
      <c r="K119" s="123">
        <v>74.5</v>
      </c>
      <c r="L119" s="123">
        <v>8.6999999999999993</v>
      </c>
      <c r="M119" s="123">
        <v>8.6</v>
      </c>
    </row>
    <row r="120" spans="1:13">
      <c r="A120" s="122" t="s">
        <v>172</v>
      </c>
      <c r="B120" s="123">
        <v>51.2</v>
      </c>
      <c r="C120" s="123">
        <v>49.3</v>
      </c>
      <c r="D120" s="213">
        <v>2.54</v>
      </c>
      <c r="E120" s="123">
        <v>52.1</v>
      </c>
      <c r="F120" s="123">
        <v>50.1</v>
      </c>
      <c r="G120" s="213">
        <v>2.42</v>
      </c>
      <c r="H120" s="123">
        <v>80.7</v>
      </c>
      <c r="I120" s="123">
        <v>77.599999999999994</v>
      </c>
      <c r="J120" s="123">
        <v>81.2</v>
      </c>
      <c r="K120" s="123">
        <v>78.099999999999994</v>
      </c>
      <c r="L120" s="123">
        <v>6.8</v>
      </c>
      <c r="M120" s="123">
        <v>6.9</v>
      </c>
    </row>
    <row r="121" spans="1:13">
      <c r="A121" s="122" t="s">
        <v>173</v>
      </c>
      <c r="B121" s="123">
        <v>12.6</v>
      </c>
      <c r="C121" s="123">
        <v>11.6</v>
      </c>
      <c r="D121" s="213">
        <v>7.35</v>
      </c>
      <c r="E121" s="123">
        <v>14.5</v>
      </c>
      <c r="F121" s="123">
        <v>13.6</v>
      </c>
      <c r="G121" s="213">
        <v>6.95</v>
      </c>
      <c r="H121" s="123">
        <v>14.3</v>
      </c>
      <c r="I121" s="123">
        <v>13.2</v>
      </c>
      <c r="J121" s="123">
        <v>16.5</v>
      </c>
      <c r="K121" s="123">
        <v>15.6</v>
      </c>
      <c r="L121" s="123">
        <v>15.8</v>
      </c>
      <c r="M121" s="123">
        <v>16.100000000000001</v>
      </c>
    </row>
    <row r="122" spans="1:13">
      <c r="A122" s="122" t="s">
        <v>215</v>
      </c>
      <c r="B122" s="123">
        <v>15</v>
      </c>
      <c r="C122" s="123">
        <v>10.7</v>
      </c>
      <c r="D122" s="213">
        <v>5.74</v>
      </c>
      <c r="E122" s="123">
        <v>15.6</v>
      </c>
      <c r="F122" s="123">
        <v>11.3</v>
      </c>
      <c r="G122" s="213">
        <v>5.4168000000000003</v>
      </c>
      <c r="H122" s="123">
        <v>15.2</v>
      </c>
      <c r="I122" s="123">
        <v>10.199999999999999</v>
      </c>
      <c r="J122" s="123">
        <v>16.899999999999999</v>
      </c>
      <c r="K122" s="123">
        <v>11.6</v>
      </c>
      <c r="L122" s="123">
        <v>17.8</v>
      </c>
      <c r="M122" s="123">
        <v>19.3</v>
      </c>
    </row>
    <row r="123" spans="1:13">
      <c r="A123" s="122" t="s">
        <v>348</v>
      </c>
      <c r="B123" s="123">
        <v>67.7</v>
      </c>
      <c r="C123" s="123">
        <v>62.8</v>
      </c>
      <c r="D123" s="213">
        <v>1.8190999999999999</v>
      </c>
      <c r="E123" s="123">
        <v>67.400000000000006</v>
      </c>
      <c r="F123" s="123">
        <v>62.7</v>
      </c>
      <c r="G123" s="213">
        <v>1.68</v>
      </c>
      <c r="H123" s="123">
        <v>85.5</v>
      </c>
      <c r="I123" s="123">
        <v>79.099999999999994</v>
      </c>
      <c r="J123" s="123">
        <v>85.5</v>
      </c>
      <c r="K123" s="123">
        <v>79.2</v>
      </c>
      <c r="L123" s="123">
        <v>8.3000000000000007</v>
      </c>
      <c r="M123" s="123">
        <v>8.1999999999999993</v>
      </c>
    </row>
    <row r="124" spans="1:13">
      <c r="A124" s="122" t="s">
        <v>349</v>
      </c>
      <c r="B124" s="123">
        <v>17</v>
      </c>
      <c r="C124" s="123">
        <v>11.4</v>
      </c>
      <c r="D124" s="213">
        <v>2.9</v>
      </c>
      <c r="E124" s="123">
        <v>18.7</v>
      </c>
      <c r="F124" s="123">
        <v>12.7</v>
      </c>
      <c r="G124" s="213">
        <v>2.93</v>
      </c>
      <c r="H124" s="123">
        <v>28.9</v>
      </c>
      <c r="I124" s="123">
        <v>19.2</v>
      </c>
      <c r="J124" s="123">
        <v>31.5</v>
      </c>
      <c r="K124" s="123">
        <v>21.1</v>
      </c>
      <c r="L124" s="123">
        <v>22</v>
      </c>
      <c r="M124" s="123">
        <v>21.9</v>
      </c>
    </row>
    <row r="125" spans="1:13">
      <c r="A125" s="122" t="s">
        <v>216</v>
      </c>
      <c r="B125" s="123">
        <v>22.8</v>
      </c>
      <c r="C125" s="123">
        <v>17.100000000000001</v>
      </c>
      <c r="D125" s="213">
        <v>3.7820999999999998</v>
      </c>
      <c r="E125" s="123">
        <v>22.7</v>
      </c>
      <c r="F125" s="123">
        <v>16.899999999999999</v>
      </c>
      <c r="G125" s="213">
        <v>3.55</v>
      </c>
      <c r="H125" s="123">
        <v>34.6</v>
      </c>
      <c r="I125" s="123">
        <v>25.8</v>
      </c>
      <c r="J125" s="123">
        <v>34</v>
      </c>
      <c r="K125" s="123">
        <v>25.2</v>
      </c>
      <c r="L125" s="123">
        <v>18.399999999999999</v>
      </c>
      <c r="M125" s="123">
        <v>17.5</v>
      </c>
    </row>
    <row r="126" spans="1:13">
      <c r="A126" s="122" t="s">
        <v>183</v>
      </c>
      <c r="B126" s="123">
        <v>45.7</v>
      </c>
      <c r="C126" s="123">
        <v>43.1</v>
      </c>
      <c r="D126" s="213">
        <v>2.6002000000000001</v>
      </c>
      <c r="E126" s="123">
        <v>46.2</v>
      </c>
      <c r="F126" s="123">
        <v>43.5</v>
      </c>
      <c r="G126" s="213">
        <v>2.4687999999999999</v>
      </c>
      <c r="H126" s="123">
        <v>58.5</v>
      </c>
      <c r="I126" s="123">
        <v>54.8</v>
      </c>
      <c r="J126" s="123">
        <v>58.4</v>
      </c>
      <c r="K126" s="123">
        <v>54.6</v>
      </c>
      <c r="L126" s="123">
        <v>17.399999999999999</v>
      </c>
      <c r="M126" s="123">
        <v>17.2</v>
      </c>
    </row>
    <row r="127" spans="1:13">
      <c r="A127" s="122" t="s">
        <v>184</v>
      </c>
      <c r="B127" s="123">
        <v>25.5</v>
      </c>
      <c r="C127" s="123">
        <v>20.6</v>
      </c>
      <c r="D127" s="213">
        <v>3.8376000000000001</v>
      </c>
      <c r="E127" s="123">
        <v>26.5</v>
      </c>
      <c r="F127" s="123">
        <v>21.8</v>
      </c>
      <c r="G127" s="213">
        <v>3.5882999999999998</v>
      </c>
      <c r="H127" s="123">
        <v>35.299999999999997</v>
      </c>
      <c r="I127" s="123">
        <v>28.5</v>
      </c>
      <c r="J127" s="123">
        <v>36.799999999999997</v>
      </c>
      <c r="K127" s="123">
        <v>30.2</v>
      </c>
      <c r="L127" s="123">
        <v>23.5</v>
      </c>
      <c r="M127" s="123">
        <v>23.1</v>
      </c>
    </row>
    <row r="128" spans="1:13">
      <c r="A128" s="122" t="s">
        <v>350</v>
      </c>
      <c r="B128" s="123">
        <v>55.7</v>
      </c>
      <c r="C128" s="123">
        <v>51</v>
      </c>
      <c r="D128" s="213">
        <v>2.5988000000000002</v>
      </c>
      <c r="E128" s="123">
        <v>56.3</v>
      </c>
      <c r="F128" s="123">
        <v>52.3</v>
      </c>
      <c r="G128" s="213">
        <v>2.4455</v>
      </c>
      <c r="H128" s="123">
        <v>71.8</v>
      </c>
      <c r="I128" s="123">
        <v>65.400000000000006</v>
      </c>
      <c r="J128" s="123">
        <v>71.099999999999994</v>
      </c>
      <c r="K128" s="123">
        <v>65.599999999999994</v>
      </c>
      <c r="L128" s="123">
        <v>13.1</v>
      </c>
      <c r="M128" s="123">
        <v>12.9</v>
      </c>
    </row>
    <row r="129" spans="1:13">
      <c r="A129" s="122" t="s">
        <v>185</v>
      </c>
      <c r="B129" s="123">
        <v>50.9</v>
      </c>
      <c r="C129" s="123">
        <v>36.299999999999997</v>
      </c>
      <c r="D129" s="213">
        <v>2.4</v>
      </c>
      <c r="E129" s="123">
        <v>53.1</v>
      </c>
      <c r="F129" s="123">
        <v>39</v>
      </c>
      <c r="G129" s="213">
        <v>2.27</v>
      </c>
      <c r="H129" s="123">
        <v>74.5</v>
      </c>
      <c r="I129" s="123">
        <v>52.1</v>
      </c>
      <c r="J129" s="123">
        <v>75.900000000000006</v>
      </c>
      <c r="K129" s="123">
        <v>54.4</v>
      </c>
      <c r="L129" s="123">
        <v>20.6</v>
      </c>
      <c r="M129" s="123">
        <v>19.2</v>
      </c>
    </row>
    <row r="130" spans="1:13">
      <c r="A130" s="122" t="s">
        <v>186</v>
      </c>
      <c r="B130" s="123">
        <v>34.1</v>
      </c>
      <c r="C130" s="123">
        <v>24.2</v>
      </c>
      <c r="D130" s="213">
        <v>3.05</v>
      </c>
      <c r="E130" s="123">
        <v>34.4</v>
      </c>
      <c r="F130" s="123">
        <v>25</v>
      </c>
      <c r="G130" s="213">
        <v>2.58</v>
      </c>
      <c r="H130" s="123">
        <v>54.2</v>
      </c>
      <c r="I130" s="123">
        <v>38.6</v>
      </c>
      <c r="J130" s="123">
        <v>54.9</v>
      </c>
      <c r="K130" s="123">
        <v>40.1</v>
      </c>
      <c r="L130" s="123">
        <v>21.2</v>
      </c>
      <c r="M130" s="123">
        <v>20</v>
      </c>
    </row>
    <row r="131" spans="1:13">
      <c r="A131" s="122" t="s">
        <v>351</v>
      </c>
      <c r="B131" s="123">
        <v>50.8</v>
      </c>
      <c r="C131" s="123">
        <v>38.6</v>
      </c>
      <c r="D131" s="213">
        <v>1.3338000000000001</v>
      </c>
      <c r="E131" s="123">
        <v>52.1</v>
      </c>
      <c r="F131" s="123">
        <v>40.700000000000003</v>
      </c>
      <c r="G131" s="213">
        <v>1.4201999999999999</v>
      </c>
      <c r="H131" s="123">
        <v>71.599999999999994</v>
      </c>
      <c r="I131" s="123">
        <v>52.2</v>
      </c>
      <c r="J131" s="123">
        <v>72.400000000000006</v>
      </c>
      <c r="K131" s="123">
        <v>54.5</v>
      </c>
      <c r="L131" s="123">
        <v>18.399999999999999</v>
      </c>
      <c r="M131" s="123">
        <v>17.5</v>
      </c>
    </row>
    <row r="132" spans="1:13">
      <c r="A132" s="122" t="s">
        <v>352</v>
      </c>
      <c r="B132" s="123">
        <v>60.9</v>
      </c>
      <c r="C132" s="123">
        <v>51.3</v>
      </c>
      <c r="D132" s="213">
        <v>1.2830999999999999</v>
      </c>
      <c r="E132" s="123">
        <v>60.6</v>
      </c>
      <c r="F132" s="123">
        <v>51.6</v>
      </c>
      <c r="G132" s="213">
        <v>1.288</v>
      </c>
      <c r="H132" s="123">
        <v>75.2</v>
      </c>
      <c r="I132" s="123">
        <v>64.099999999999994</v>
      </c>
      <c r="J132" s="123">
        <v>74.8</v>
      </c>
      <c r="K132" s="123">
        <v>64.400000000000006</v>
      </c>
      <c r="L132" s="123">
        <v>16.3</v>
      </c>
      <c r="M132" s="123">
        <v>15.7</v>
      </c>
    </row>
    <row r="133" spans="1:13">
      <c r="A133" s="122" t="s">
        <v>353</v>
      </c>
      <c r="B133" s="123">
        <v>55.2</v>
      </c>
      <c r="C133" s="123">
        <v>49.8</v>
      </c>
      <c r="D133" s="213">
        <v>1.5</v>
      </c>
      <c r="E133" s="123">
        <v>56.3</v>
      </c>
      <c r="F133" s="123">
        <v>51.1</v>
      </c>
      <c r="G133" s="213">
        <v>1.22</v>
      </c>
      <c r="H133" s="123">
        <v>81.599999999999994</v>
      </c>
      <c r="I133" s="123">
        <v>73</v>
      </c>
      <c r="J133" s="123">
        <v>81.7</v>
      </c>
      <c r="K133" s="123">
        <v>73.400000000000006</v>
      </c>
      <c r="L133" s="123">
        <v>11.6</v>
      </c>
      <c r="M133" s="123">
        <v>11.4</v>
      </c>
    </row>
    <row r="134" spans="1:13">
      <c r="A134" s="122" t="s">
        <v>354</v>
      </c>
      <c r="B134" s="123">
        <v>27.6</v>
      </c>
      <c r="C134" s="123">
        <v>23.3</v>
      </c>
      <c r="D134" s="213">
        <v>2</v>
      </c>
      <c r="E134" s="123">
        <v>28.9</v>
      </c>
      <c r="F134" s="123">
        <v>24.4</v>
      </c>
      <c r="G134" s="213">
        <v>1.8805000000000001</v>
      </c>
      <c r="H134" s="123">
        <v>43</v>
      </c>
      <c r="I134" s="123">
        <v>36.200000000000003</v>
      </c>
      <c r="J134" s="123">
        <v>45.1</v>
      </c>
      <c r="K134" s="123">
        <v>38</v>
      </c>
      <c r="L134" s="123">
        <v>15.1</v>
      </c>
      <c r="M134" s="123">
        <v>15.1</v>
      </c>
    </row>
    <row r="135" spans="1:13">
      <c r="A135" s="122" t="s">
        <v>355</v>
      </c>
      <c r="B135" s="123">
        <v>54.6</v>
      </c>
      <c r="C135" s="123">
        <v>49.1</v>
      </c>
      <c r="D135" s="213">
        <v>1.2331000000000001</v>
      </c>
      <c r="E135" s="123">
        <v>55.4</v>
      </c>
      <c r="F135" s="123">
        <v>50</v>
      </c>
      <c r="G135" s="213">
        <v>1.1100000000000001</v>
      </c>
      <c r="H135" s="123">
        <v>78.8</v>
      </c>
      <c r="I135" s="123">
        <v>71</v>
      </c>
      <c r="J135" s="123">
        <v>79.900000000000006</v>
      </c>
      <c r="K135" s="123">
        <v>72.2</v>
      </c>
      <c r="L135" s="123">
        <v>12</v>
      </c>
      <c r="M135" s="123">
        <v>11.6</v>
      </c>
    </row>
    <row r="136" spans="1:13">
      <c r="A136" s="122" t="s">
        <v>165</v>
      </c>
      <c r="B136" s="123">
        <v>50.4</v>
      </c>
      <c r="C136" s="123">
        <v>37.700000000000003</v>
      </c>
      <c r="D136" s="213">
        <v>1.2749999999999999</v>
      </c>
      <c r="E136" s="123">
        <v>51.6</v>
      </c>
      <c r="F136" s="123">
        <v>39.700000000000003</v>
      </c>
      <c r="G136" s="213">
        <v>1.2552000000000001</v>
      </c>
      <c r="H136" s="123">
        <v>63.3</v>
      </c>
      <c r="I136" s="123">
        <v>46.4</v>
      </c>
      <c r="J136" s="123">
        <v>63.6</v>
      </c>
      <c r="K136" s="123">
        <v>48</v>
      </c>
      <c r="L136" s="123">
        <v>22.2</v>
      </c>
      <c r="M136" s="123">
        <v>21.5</v>
      </c>
    </row>
    <row r="137" spans="1:13">
      <c r="A137" s="122" t="s">
        <v>356</v>
      </c>
      <c r="B137" s="123">
        <v>48.5</v>
      </c>
      <c r="C137" s="123">
        <v>47</v>
      </c>
      <c r="D137" s="213">
        <v>2.4</v>
      </c>
      <c r="E137" s="123">
        <v>48.6</v>
      </c>
      <c r="F137" s="123">
        <v>47.1</v>
      </c>
      <c r="G137" s="213">
        <v>2.2734999999999999</v>
      </c>
      <c r="H137" s="123">
        <v>71.099999999999994</v>
      </c>
      <c r="I137" s="123">
        <v>69.5</v>
      </c>
      <c r="J137" s="123">
        <v>71.5</v>
      </c>
      <c r="K137" s="123">
        <v>69.900000000000006</v>
      </c>
      <c r="L137" s="123">
        <v>10.3</v>
      </c>
      <c r="M137" s="123">
        <v>10.1</v>
      </c>
    </row>
    <row r="138" spans="1:13">
      <c r="A138" s="122" t="s">
        <v>187</v>
      </c>
      <c r="B138" s="123">
        <v>54.3</v>
      </c>
      <c r="C138" s="123">
        <v>41.5</v>
      </c>
      <c r="D138" s="213">
        <v>1.5107999999999999</v>
      </c>
      <c r="E138" s="123">
        <v>54.6</v>
      </c>
      <c r="F138" s="123">
        <v>43.2</v>
      </c>
      <c r="G138" s="213">
        <v>1.6197999999999999</v>
      </c>
      <c r="H138" s="123">
        <v>71.2</v>
      </c>
      <c r="I138" s="123">
        <v>52.4</v>
      </c>
      <c r="J138" s="123">
        <v>71.599999999999994</v>
      </c>
      <c r="K138" s="123">
        <v>55</v>
      </c>
      <c r="L138" s="123">
        <v>18.399999999999999</v>
      </c>
      <c r="M138" s="123">
        <v>16.899999999999999</v>
      </c>
    </row>
    <row r="139" spans="1:13">
      <c r="A139" s="122" t="s">
        <v>188</v>
      </c>
      <c r="B139" s="123">
        <v>47.9</v>
      </c>
      <c r="C139" s="123">
        <v>39.6</v>
      </c>
      <c r="D139" s="213">
        <v>1.6977</v>
      </c>
      <c r="E139" s="123">
        <v>48.3</v>
      </c>
      <c r="F139" s="123">
        <v>40.6</v>
      </c>
      <c r="G139" s="213">
        <v>1.8205</v>
      </c>
      <c r="H139" s="123">
        <v>66.8</v>
      </c>
      <c r="I139" s="123">
        <v>54.6</v>
      </c>
      <c r="J139" s="123">
        <v>67.2</v>
      </c>
      <c r="K139" s="123">
        <v>55.9</v>
      </c>
      <c r="L139" s="123">
        <v>15</v>
      </c>
      <c r="M139" s="123">
        <v>14.4</v>
      </c>
    </row>
    <row r="140" spans="1:13">
      <c r="A140" s="122" t="s">
        <v>189</v>
      </c>
      <c r="B140" s="123">
        <v>30.3</v>
      </c>
      <c r="C140" s="123">
        <v>26.5</v>
      </c>
      <c r="D140" s="213">
        <v>4.25</v>
      </c>
      <c r="E140" s="123">
        <v>31.5</v>
      </c>
      <c r="F140" s="123">
        <v>28.3</v>
      </c>
      <c r="G140" s="213">
        <v>4.0999999999999996</v>
      </c>
      <c r="H140" s="123">
        <v>53.8</v>
      </c>
      <c r="I140" s="123">
        <v>46.7</v>
      </c>
      <c r="J140" s="123">
        <v>54.8</v>
      </c>
      <c r="K140" s="123">
        <v>49</v>
      </c>
      <c r="L140" s="123">
        <v>16.100000000000001</v>
      </c>
      <c r="M140" s="123">
        <v>15.4</v>
      </c>
    </row>
    <row r="141" spans="1:13">
      <c r="A141" s="122" t="s">
        <v>357</v>
      </c>
      <c r="B141" s="123">
        <v>45.6</v>
      </c>
      <c r="C141" s="123">
        <v>42.7</v>
      </c>
      <c r="D141" s="213">
        <v>1.5073000000000001</v>
      </c>
      <c r="E141" s="123">
        <v>46.9</v>
      </c>
      <c r="F141" s="123">
        <v>44</v>
      </c>
      <c r="G141" s="213">
        <v>1.4441999999999999</v>
      </c>
      <c r="H141" s="123">
        <v>58.5</v>
      </c>
      <c r="I141" s="123">
        <v>54.8</v>
      </c>
      <c r="J141" s="123">
        <v>59.6</v>
      </c>
      <c r="K141" s="123">
        <v>55.9</v>
      </c>
      <c r="L141" s="123">
        <v>15.5</v>
      </c>
      <c r="M141" s="123">
        <v>15.2</v>
      </c>
    </row>
    <row r="142" spans="1:13">
      <c r="A142" s="122" t="s">
        <v>358</v>
      </c>
      <c r="B142" s="123">
        <v>47.5</v>
      </c>
      <c r="C142" s="123">
        <v>45.2</v>
      </c>
      <c r="D142" s="213">
        <v>2.0084</v>
      </c>
      <c r="E142" s="123">
        <v>48.5</v>
      </c>
      <c r="F142" s="123">
        <v>46.2</v>
      </c>
      <c r="G142" s="213">
        <v>1.9018999999999999</v>
      </c>
      <c r="H142" s="123">
        <v>65</v>
      </c>
      <c r="I142" s="123">
        <v>62.4</v>
      </c>
      <c r="J142" s="123">
        <v>65.599999999999994</v>
      </c>
      <c r="K142" s="123">
        <v>63.1</v>
      </c>
      <c r="L142" s="123">
        <v>12.6</v>
      </c>
      <c r="M142" s="123">
        <v>12.5</v>
      </c>
    </row>
    <row r="143" spans="1:13">
      <c r="A143" s="122" t="s">
        <v>359</v>
      </c>
      <c r="B143" s="123">
        <v>16.600000000000001</v>
      </c>
      <c r="C143" s="123">
        <v>15.4</v>
      </c>
      <c r="D143" s="213">
        <v>4.1642999999999999</v>
      </c>
      <c r="E143" s="123">
        <v>16.8</v>
      </c>
      <c r="F143" s="123">
        <v>15.6</v>
      </c>
      <c r="G143" s="213">
        <v>3.9028999999999998</v>
      </c>
      <c r="H143" s="123">
        <v>27.1</v>
      </c>
      <c r="I143" s="123">
        <v>25.1</v>
      </c>
      <c r="J143" s="123">
        <v>27.8</v>
      </c>
      <c r="K143" s="123">
        <v>25.7</v>
      </c>
      <c r="L143" s="123">
        <v>28.1</v>
      </c>
      <c r="M143" s="123">
        <v>27</v>
      </c>
    </row>
    <row r="144" spans="1:13">
      <c r="A144" s="122" t="s">
        <v>190</v>
      </c>
      <c r="B144" s="123">
        <v>32.799999999999997</v>
      </c>
      <c r="C144" s="123">
        <v>30.2</v>
      </c>
      <c r="D144" s="213">
        <v>4.5999999999999996</v>
      </c>
      <c r="E144" s="123">
        <v>34.1</v>
      </c>
      <c r="F144" s="123">
        <v>31.7</v>
      </c>
      <c r="G144" s="213">
        <v>4.3499999999999996</v>
      </c>
      <c r="H144" s="123">
        <v>41.6</v>
      </c>
      <c r="I144" s="123">
        <v>37.9</v>
      </c>
      <c r="J144" s="123">
        <v>43.5</v>
      </c>
      <c r="K144" s="123">
        <v>40</v>
      </c>
      <c r="L144" s="123">
        <v>26.6</v>
      </c>
      <c r="M144" s="123">
        <v>24.9</v>
      </c>
    </row>
    <row r="145" spans="1:13">
      <c r="A145" s="122" t="s">
        <v>360</v>
      </c>
      <c r="B145" s="123">
        <v>16.3</v>
      </c>
      <c r="C145" s="123">
        <v>13.2</v>
      </c>
      <c r="D145" s="213">
        <v>2.7250000000000001</v>
      </c>
      <c r="E145" s="123">
        <v>17</v>
      </c>
      <c r="F145" s="123">
        <v>13.8</v>
      </c>
      <c r="G145" s="213">
        <v>2.34</v>
      </c>
      <c r="H145" s="123">
        <v>25.7</v>
      </c>
      <c r="I145" s="123">
        <v>20.7</v>
      </c>
      <c r="J145" s="123">
        <v>26.8</v>
      </c>
      <c r="K145" s="123">
        <v>21.7</v>
      </c>
      <c r="L145" s="123">
        <v>19.600000000000001</v>
      </c>
      <c r="M145" s="123">
        <v>19.5</v>
      </c>
    </row>
    <row r="146" spans="1:13">
      <c r="A146" s="122" t="s">
        <v>191</v>
      </c>
      <c r="B146" s="123">
        <v>15.5</v>
      </c>
      <c r="C146" s="123">
        <v>14.2</v>
      </c>
      <c r="D146" s="213">
        <v>5</v>
      </c>
      <c r="E146" s="123">
        <v>19.399999999999999</v>
      </c>
      <c r="F146" s="123">
        <v>18.100000000000001</v>
      </c>
      <c r="G146" s="213">
        <v>4.6500000000000004</v>
      </c>
      <c r="H146" s="123">
        <v>21.2</v>
      </c>
      <c r="I146" s="123">
        <v>19.399999999999999</v>
      </c>
      <c r="J146" s="123">
        <v>26.6</v>
      </c>
      <c r="K146" s="123">
        <v>24.9</v>
      </c>
      <c r="L146" s="123">
        <v>19.600000000000001</v>
      </c>
      <c r="M146" s="123">
        <v>17.2</v>
      </c>
    </row>
    <row r="147" spans="1:13">
      <c r="A147" s="122" t="s">
        <v>361</v>
      </c>
      <c r="B147" s="123">
        <v>47.9</v>
      </c>
      <c r="C147" s="123">
        <v>28.4</v>
      </c>
      <c r="D147" s="213">
        <v>1.4612000000000001</v>
      </c>
      <c r="E147" s="123">
        <v>48.2</v>
      </c>
      <c r="F147" s="123">
        <v>30.2</v>
      </c>
      <c r="G147" s="213">
        <v>1.4612000000000001</v>
      </c>
      <c r="H147" s="123">
        <v>55.2</v>
      </c>
      <c r="I147" s="123">
        <v>24</v>
      </c>
      <c r="J147" s="123">
        <v>55.4</v>
      </c>
      <c r="K147" s="123">
        <v>26.4</v>
      </c>
      <c r="L147" s="123">
        <v>29.6</v>
      </c>
      <c r="M147" s="123">
        <v>27.9</v>
      </c>
    </row>
    <row r="148" spans="1:13">
      <c r="A148" s="122" t="s">
        <v>192</v>
      </c>
      <c r="B148" s="123">
        <v>21.3</v>
      </c>
      <c r="C148" s="123">
        <v>20.5</v>
      </c>
      <c r="D148" s="213">
        <v>4.8418000000000001</v>
      </c>
      <c r="E148" s="123">
        <v>24.5</v>
      </c>
      <c r="F148" s="123">
        <v>23.8</v>
      </c>
      <c r="G148" s="213">
        <v>4.319</v>
      </c>
      <c r="H148" s="123">
        <v>17.2</v>
      </c>
      <c r="I148" s="123">
        <v>16.8</v>
      </c>
      <c r="J148" s="123">
        <v>21</v>
      </c>
      <c r="K148" s="123">
        <v>20.6</v>
      </c>
      <c r="L148" s="123">
        <v>21.9</v>
      </c>
      <c r="M148" s="123">
        <v>21.4</v>
      </c>
    </row>
    <row r="149" spans="1:13">
      <c r="A149" s="122" t="s">
        <v>362</v>
      </c>
      <c r="B149" s="123">
        <v>38.4</v>
      </c>
      <c r="C149" s="123">
        <v>33.6</v>
      </c>
      <c r="D149" s="213">
        <v>1.2330000000000001</v>
      </c>
      <c r="E149" s="123">
        <v>38.9</v>
      </c>
      <c r="F149" s="123">
        <v>34.299999999999997</v>
      </c>
      <c r="G149" s="213">
        <v>1.2090000000000001</v>
      </c>
      <c r="H149" s="123">
        <v>67.2</v>
      </c>
      <c r="I149" s="123">
        <v>58.6</v>
      </c>
      <c r="J149" s="123">
        <v>67.8</v>
      </c>
      <c r="K149" s="123">
        <v>59.5</v>
      </c>
      <c r="L149" s="123">
        <v>10.8</v>
      </c>
      <c r="M149" s="123">
        <v>10.6</v>
      </c>
    </row>
    <row r="150" spans="1:13">
      <c r="A150" s="122" t="s">
        <v>363</v>
      </c>
      <c r="B150" s="123">
        <v>53.9</v>
      </c>
      <c r="C150" s="123">
        <v>44.4</v>
      </c>
      <c r="D150" s="213">
        <v>1.38</v>
      </c>
      <c r="E150" s="123">
        <v>54.7</v>
      </c>
      <c r="F150" s="123">
        <v>45.9</v>
      </c>
      <c r="G150" s="213">
        <v>1.502</v>
      </c>
      <c r="H150" s="123">
        <v>78.3</v>
      </c>
      <c r="I150" s="123">
        <v>63.4</v>
      </c>
      <c r="J150" s="123">
        <v>78.3</v>
      </c>
      <c r="K150" s="123">
        <v>64.8</v>
      </c>
      <c r="L150" s="123">
        <v>13.8</v>
      </c>
      <c r="M150" s="123">
        <v>13.1</v>
      </c>
    </row>
    <row r="151" spans="1:13">
      <c r="A151" s="122" t="s">
        <v>364</v>
      </c>
      <c r="B151" s="123">
        <v>52.3</v>
      </c>
      <c r="C151" s="123">
        <v>42.2</v>
      </c>
      <c r="D151" s="213">
        <v>1.575</v>
      </c>
      <c r="E151" s="123">
        <v>53.1</v>
      </c>
      <c r="F151" s="123">
        <v>43.6</v>
      </c>
      <c r="G151" s="213">
        <v>1.6</v>
      </c>
      <c r="H151" s="123">
        <v>79.3</v>
      </c>
      <c r="I151" s="123">
        <v>64.099999999999994</v>
      </c>
      <c r="J151" s="123">
        <v>79.400000000000006</v>
      </c>
      <c r="K151" s="123">
        <v>65.3</v>
      </c>
      <c r="L151" s="123">
        <v>15.6</v>
      </c>
      <c r="M151" s="123">
        <v>15</v>
      </c>
    </row>
    <row r="152" spans="1:13">
      <c r="A152" s="122" t="s">
        <v>193</v>
      </c>
      <c r="B152" s="123">
        <v>22.9</v>
      </c>
      <c r="C152" s="123">
        <v>18.600000000000001</v>
      </c>
      <c r="D152" s="213">
        <v>4.4349999999999996</v>
      </c>
      <c r="E152" s="123">
        <v>22.9</v>
      </c>
      <c r="F152" s="123">
        <v>18.8</v>
      </c>
      <c r="G152" s="213">
        <v>4.4349999999999996</v>
      </c>
      <c r="H152" s="123">
        <v>31.1</v>
      </c>
      <c r="I152" s="123">
        <v>25.3</v>
      </c>
      <c r="J152" s="123">
        <v>31.2</v>
      </c>
      <c r="K152" s="123">
        <v>25.5</v>
      </c>
      <c r="L152" s="123">
        <v>16.5</v>
      </c>
      <c r="M152" s="123">
        <v>16.899999999999999</v>
      </c>
    </row>
    <row r="153" spans="1:13">
      <c r="A153" s="122" t="s">
        <v>194</v>
      </c>
      <c r="B153" s="123">
        <v>12.6</v>
      </c>
      <c r="C153" s="123">
        <v>3.4</v>
      </c>
      <c r="D153" s="213">
        <v>6.61</v>
      </c>
      <c r="E153" s="123">
        <v>14</v>
      </c>
      <c r="F153" s="123">
        <v>4.8</v>
      </c>
      <c r="G153" s="213">
        <v>6.12</v>
      </c>
      <c r="H153" s="123">
        <v>20.399999999999999</v>
      </c>
      <c r="I153" s="123">
        <v>4.7</v>
      </c>
      <c r="J153" s="123">
        <v>23.2</v>
      </c>
      <c r="K153" s="123">
        <v>7.1</v>
      </c>
      <c r="L153" s="123">
        <v>26.5</v>
      </c>
      <c r="M153" s="123">
        <v>25.8</v>
      </c>
    </row>
    <row r="154" spans="1:13">
      <c r="A154" s="122" t="s">
        <v>195</v>
      </c>
      <c r="B154" s="123">
        <v>49.2</v>
      </c>
      <c r="C154" s="123">
        <v>49</v>
      </c>
      <c r="D154" s="213">
        <v>2.5499999999999998</v>
      </c>
      <c r="E154" s="123">
        <v>49.1</v>
      </c>
      <c r="F154" s="123">
        <v>48.9</v>
      </c>
      <c r="G154" s="213">
        <v>2.4138999999999999</v>
      </c>
      <c r="H154" s="123">
        <v>56.5</v>
      </c>
      <c r="I154" s="123">
        <v>56.2</v>
      </c>
      <c r="J154" s="123">
        <v>55.8</v>
      </c>
      <c r="K154" s="123">
        <v>55.5</v>
      </c>
      <c r="L154" s="123">
        <v>11.8</v>
      </c>
      <c r="M154" s="123">
        <v>11.9</v>
      </c>
    </row>
    <row r="155" spans="1:13">
      <c r="A155" s="122" t="s">
        <v>196</v>
      </c>
      <c r="B155" s="123">
        <v>4.5999999999999996</v>
      </c>
      <c r="C155" s="123">
        <v>4.0999999999999996</v>
      </c>
      <c r="D155" s="213">
        <v>5.15</v>
      </c>
      <c r="E155" s="123">
        <v>4.8</v>
      </c>
      <c r="F155" s="123">
        <v>4.4000000000000004</v>
      </c>
      <c r="G155" s="213">
        <v>4.7359</v>
      </c>
      <c r="H155" s="123">
        <v>5.8</v>
      </c>
      <c r="I155" s="123">
        <v>5.3</v>
      </c>
      <c r="J155" s="123">
        <v>6.2</v>
      </c>
      <c r="K155" s="123">
        <v>5.7</v>
      </c>
      <c r="L155" s="123">
        <v>20.9</v>
      </c>
      <c r="M155" s="123">
        <v>20.8</v>
      </c>
    </row>
    <row r="156" spans="1:13">
      <c r="A156" s="122" t="s">
        <v>365</v>
      </c>
      <c r="B156" s="123">
        <v>59.6</v>
      </c>
      <c r="C156" s="123">
        <v>57.1</v>
      </c>
      <c r="D156" s="213">
        <v>1.3251999999999999</v>
      </c>
      <c r="E156" s="123">
        <v>59.7</v>
      </c>
      <c r="F156" s="123">
        <v>57.4</v>
      </c>
      <c r="G156" s="213">
        <v>1.33</v>
      </c>
      <c r="H156" s="123">
        <v>65.400000000000006</v>
      </c>
      <c r="I156" s="123">
        <v>63.3</v>
      </c>
      <c r="J156" s="123">
        <v>63.8</v>
      </c>
      <c r="K156" s="123">
        <v>61.9</v>
      </c>
      <c r="L156" s="123">
        <v>11.7</v>
      </c>
      <c r="M156" s="123">
        <v>11.7</v>
      </c>
    </row>
    <row r="157" spans="1:13">
      <c r="A157" s="122" t="s">
        <v>197</v>
      </c>
      <c r="B157" s="123">
        <v>44.6</v>
      </c>
      <c r="C157" s="123">
        <v>35.799999999999997</v>
      </c>
      <c r="D157" s="213">
        <v>2.2134999999999998</v>
      </c>
      <c r="E157" s="123">
        <v>44.4</v>
      </c>
      <c r="F157" s="123">
        <v>36.200000000000003</v>
      </c>
      <c r="G157" s="213">
        <v>2.2101999999999999</v>
      </c>
      <c r="H157" s="123">
        <v>66.3</v>
      </c>
      <c r="I157" s="123">
        <v>53.1</v>
      </c>
      <c r="J157" s="123">
        <v>66</v>
      </c>
      <c r="K157" s="123">
        <v>53.6</v>
      </c>
      <c r="L157" s="123">
        <v>14</v>
      </c>
      <c r="M157" s="123">
        <v>13.4</v>
      </c>
    </row>
    <row r="158" spans="1:13">
      <c r="A158" s="122" t="s">
        <v>182</v>
      </c>
      <c r="B158" s="123">
        <v>37.9</v>
      </c>
      <c r="C158" s="123">
        <v>28.6</v>
      </c>
      <c r="D158" s="213">
        <v>4.25</v>
      </c>
      <c r="E158" s="123">
        <v>39.1</v>
      </c>
      <c r="F158" s="123">
        <v>29.8</v>
      </c>
      <c r="G158" s="213">
        <v>3.6677</v>
      </c>
      <c r="H158" s="123">
        <v>58.7</v>
      </c>
      <c r="I158" s="123">
        <v>44.2</v>
      </c>
      <c r="J158" s="123">
        <v>60.2</v>
      </c>
      <c r="K158" s="123">
        <v>45.6</v>
      </c>
      <c r="L158" s="123">
        <v>17.100000000000001</v>
      </c>
      <c r="M158" s="123">
        <v>17.100000000000001</v>
      </c>
    </row>
    <row r="159" spans="1:13">
      <c r="A159" s="122" t="s">
        <v>198</v>
      </c>
      <c r="B159" s="123">
        <v>8.4</v>
      </c>
      <c r="C159" s="123">
        <v>7.6</v>
      </c>
      <c r="D159" s="213">
        <v>4.75</v>
      </c>
      <c r="E159" s="123">
        <v>9.3000000000000007</v>
      </c>
      <c r="F159" s="123">
        <v>8.4</v>
      </c>
      <c r="G159" s="213">
        <v>4.4344999999999999</v>
      </c>
      <c r="H159" s="123">
        <v>12.1</v>
      </c>
      <c r="I159" s="123">
        <v>11</v>
      </c>
      <c r="J159" s="123">
        <v>13.7</v>
      </c>
      <c r="K159" s="123">
        <v>12.5</v>
      </c>
      <c r="L159" s="123">
        <v>19.100000000000001</v>
      </c>
      <c r="M159" s="123">
        <v>18.899999999999999</v>
      </c>
    </row>
    <row r="160" spans="1:13">
      <c r="A160" s="122" t="s">
        <v>366</v>
      </c>
      <c r="B160" s="123">
        <v>32.5</v>
      </c>
      <c r="C160" s="123">
        <v>32.1</v>
      </c>
      <c r="D160" s="213">
        <v>2.5581999999999998</v>
      </c>
      <c r="E160" s="123">
        <v>31.7</v>
      </c>
      <c r="F160" s="123">
        <v>31.3</v>
      </c>
      <c r="G160" s="213">
        <v>2.4298000000000002</v>
      </c>
      <c r="H160" s="123">
        <v>44.6</v>
      </c>
      <c r="I160" s="123">
        <v>44.1</v>
      </c>
      <c r="J160" s="123">
        <v>43.8</v>
      </c>
      <c r="K160" s="123">
        <v>43.3</v>
      </c>
      <c r="L160" s="123">
        <v>15.7</v>
      </c>
      <c r="M160" s="123">
        <v>16</v>
      </c>
    </row>
    <row r="161" spans="1:13">
      <c r="A161" s="122" t="s">
        <v>367</v>
      </c>
      <c r="B161" s="123">
        <v>61.3</v>
      </c>
      <c r="C161" s="123">
        <v>55.7</v>
      </c>
      <c r="D161" s="213">
        <v>1.9019999999999999</v>
      </c>
      <c r="E161" s="123">
        <v>61.5</v>
      </c>
      <c r="F161" s="123">
        <v>56.1</v>
      </c>
      <c r="G161" s="213">
        <v>1.85</v>
      </c>
      <c r="H161" s="123">
        <v>72.3</v>
      </c>
      <c r="I161" s="123">
        <v>64.7</v>
      </c>
      <c r="J161" s="123">
        <v>72.400000000000006</v>
      </c>
      <c r="K161" s="123">
        <v>65.099999999999994</v>
      </c>
      <c r="L161" s="123">
        <v>11.8</v>
      </c>
      <c r="M161" s="123">
        <v>11.6</v>
      </c>
    </row>
    <row r="162" spans="1:13">
      <c r="A162" s="122" t="s">
        <v>368</v>
      </c>
      <c r="B162" s="123">
        <v>72.599999999999994</v>
      </c>
      <c r="C162" s="123">
        <v>68.3</v>
      </c>
      <c r="D162" s="213">
        <v>1.5258</v>
      </c>
      <c r="E162" s="123">
        <v>72.3</v>
      </c>
      <c r="F162" s="123">
        <v>68</v>
      </c>
      <c r="G162" s="213">
        <v>1.5349999999999999</v>
      </c>
      <c r="H162" s="123">
        <v>73.3</v>
      </c>
      <c r="I162" s="123">
        <v>68.599999999999994</v>
      </c>
      <c r="J162" s="123">
        <v>72.7</v>
      </c>
      <c r="K162" s="123">
        <v>68.099999999999994</v>
      </c>
      <c r="L162" s="123">
        <v>8.6999999999999993</v>
      </c>
      <c r="M162" s="123">
        <v>8.8000000000000007</v>
      </c>
    </row>
    <row r="163" spans="1:13">
      <c r="A163" s="122" t="s">
        <v>369</v>
      </c>
      <c r="B163" s="123">
        <v>34.5</v>
      </c>
      <c r="C163" s="123">
        <v>25.2</v>
      </c>
      <c r="D163" s="213">
        <v>3.1</v>
      </c>
      <c r="E163" s="123">
        <v>35.700000000000003</v>
      </c>
      <c r="F163" s="123">
        <v>26.3</v>
      </c>
      <c r="G163" s="213">
        <v>2.8397999999999999</v>
      </c>
      <c r="H163" s="123">
        <v>58.4</v>
      </c>
      <c r="I163" s="123">
        <v>42.5</v>
      </c>
      <c r="J163" s="123">
        <v>59.9</v>
      </c>
      <c r="K163" s="123">
        <v>43.9</v>
      </c>
      <c r="L163" s="123">
        <v>17.8</v>
      </c>
      <c r="M163" s="123">
        <v>17.7</v>
      </c>
    </row>
    <row r="164" spans="1:13">
      <c r="A164" s="122" t="s">
        <v>200</v>
      </c>
      <c r="B164" s="123">
        <v>20.7</v>
      </c>
      <c r="C164" s="123">
        <v>18.899999999999999</v>
      </c>
      <c r="D164" s="213">
        <v>3.6074999999999999</v>
      </c>
      <c r="E164" s="123">
        <v>21.7</v>
      </c>
      <c r="F164" s="123">
        <v>19.899999999999999</v>
      </c>
      <c r="G164" s="213">
        <v>3.6074999999999999</v>
      </c>
      <c r="H164" s="123">
        <v>28.7</v>
      </c>
      <c r="I164" s="123">
        <v>26.2</v>
      </c>
      <c r="J164" s="123">
        <v>29.5</v>
      </c>
      <c r="K164" s="123">
        <v>27.2</v>
      </c>
      <c r="L164" s="123">
        <v>18.100000000000001</v>
      </c>
      <c r="M164" s="123">
        <v>18.3</v>
      </c>
    </row>
    <row r="165" spans="1:13">
      <c r="A165" s="122" t="s">
        <v>202</v>
      </c>
      <c r="B165" s="123">
        <v>55.6</v>
      </c>
      <c r="C165" s="123">
        <v>54</v>
      </c>
      <c r="D165" s="213">
        <v>1.5346</v>
      </c>
      <c r="E165" s="123">
        <v>55.6</v>
      </c>
      <c r="F165" s="123">
        <v>54</v>
      </c>
      <c r="G165" s="213">
        <v>1.5346</v>
      </c>
      <c r="H165" s="123">
        <v>79.599999999999994</v>
      </c>
      <c r="I165" s="123">
        <v>77.3</v>
      </c>
      <c r="J165" s="123">
        <v>79.900000000000006</v>
      </c>
      <c r="K165" s="123">
        <v>77.599999999999994</v>
      </c>
      <c r="L165" s="123">
        <v>5.6</v>
      </c>
      <c r="M165" s="123">
        <v>5.5</v>
      </c>
    </row>
    <row r="166" spans="1:13">
      <c r="A166" s="122" t="s">
        <v>370</v>
      </c>
      <c r="B166" s="123">
        <v>38</v>
      </c>
      <c r="C166" s="123">
        <v>16.7</v>
      </c>
      <c r="E166" s="123">
        <v>39.1</v>
      </c>
      <c r="F166" s="123">
        <v>18.600000000000001</v>
      </c>
      <c r="H166" s="123">
        <v>46.3</v>
      </c>
      <c r="I166" s="123">
        <v>15.8</v>
      </c>
      <c r="J166" s="123">
        <v>47.1</v>
      </c>
      <c r="K166" s="123">
        <v>18</v>
      </c>
      <c r="L166" s="123">
        <v>34.6</v>
      </c>
      <c r="M166" s="123">
        <v>33.6</v>
      </c>
    </row>
    <row r="167" spans="1:13">
      <c r="A167" s="122" t="s">
        <v>203</v>
      </c>
      <c r="B167" s="123">
        <v>15.8</v>
      </c>
      <c r="C167" s="123">
        <v>14.2</v>
      </c>
      <c r="D167" s="213">
        <v>4.4000000000000004</v>
      </c>
      <c r="E167" s="123">
        <v>16.399999999999999</v>
      </c>
      <c r="F167" s="123">
        <v>14.9</v>
      </c>
      <c r="G167" s="213">
        <v>4.0999999999999996</v>
      </c>
      <c r="H167" s="123">
        <v>25.4</v>
      </c>
      <c r="I167" s="123">
        <v>23</v>
      </c>
      <c r="J167" s="123">
        <v>27.1</v>
      </c>
      <c r="K167" s="123">
        <v>24.6</v>
      </c>
      <c r="L167" s="123">
        <v>18</v>
      </c>
      <c r="M167" s="123">
        <v>16.600000000000001</v>
      </c>
    </row>
    <row r="168" spans="1:13">
      <c r="A168" s="122" t="s">
        <v>204</v>
      </c>
      <c r="B168" s="123">
        <v>20.3</v>
      </c>
      <c r="C168" s="123">
        <v>17.5</v>
      </c>
      <c r="D168" s="213">
        <v>4.6894999999999998</v>
      </c>
      <c r="E168" s="123">
        <v>22.2</v>
      </c>
      <c r="F168" s="123">
        <v>19.7</v>
      </c>
      <c r="G168" s="213">
        <v>4.3514999999999997</v>
      </c>
      <c r="H168" s="123">
        <v>20.5</v>
      </c>
      <c r="I168" s="123">
        <v>17.600000000000001</v>
      </c>
      <c r="J168" s="123">
        <v>23.2</v>
      </c>
      <c r="K168" s="123">
        <v>20.6</v>
      </c>
      <c r="L168" s="123">
        <v>27.3</v>
      </c>
      <c r="M168" s="123">
        <v>26.1</v>
      </c>
    </row>
    <row r="169" spans="1:13">
      <c r="A169" s="122" t="s">
        <v>371</v>
      </c>
      <c r="B169" s="123">
        <v>19.100000000000001</v>
      </c>
      <c r="C169" s="123">
        <v>16.2</v>
      </c>
      <c r="D169" s="213">
        <v>3.7886000000000002</v>
      </c>
      <c r="E169" s="123">
        <v>19.399999999999999</v>
      </c>
      <c r="F169" s="123">
        <v>16.600000000000001</v>
      </c>
      <c r="G169" s="213">
        <v>3.5762999999999998</v>
      </c>
      <c r="H169" s="123">
        <v>34.4</v>
      </c>
      <c r="I169" s="123">
        <v>29.1</v>
      </c>
      <c r="J169" s="123">
        <v>35.5</v>
      </c>
      <c r="K169" s="123">
        <v>30.1</v>
      </c>
      <c r="L169" s="123">
        <v>16.899999999999999</v>
      </c>
      <c r="M169" s="123">
        <v>16.5</v>
      </c>
    </row>
    <row r="170" spans="1:13">
      <c r="A170" s="122" t="s">
        <v>372</v>
      </c>
      <c r="B170" s="123">
        <v>35.9</v>
      </c>
      <c r="C170" s="123">
        <v>31.7</v>
      </c>
      <c r="D170" s="213">
        <v>1.7959000000000001</v>
      </c>
      <c r="E170" s="123">
        <v>37.9</v>
      </c>
      <c r="F170" s="123">
        <v>33.6</v>
      </c>
      <c r="G170" s="213">
        <v>1.7299</v>
      </c>
      <c r="H170" s="123">
        <v>45</v>
      </c>
      <c r="I170" s="123">
        <v>40.9</v>
      </c>
      <c r="J170" s="123">
        <v>46.6</v>
      </c>
      <c r="K170" s="123">
        <v>42.5</v>
      </c>
      <c r="L170" s="123">
        <v>19.399999999999999</v>
      </c>
      <c r="M170" s="123">
        <v>19.3</v>
      </c>
    </row>
    <row r="171" spans="1:13">
      <c r="A171" s="122" t="s">
        <v>373</v>
      </c>
      <c r="B171" s="123">
        <v>31.3</v>
      </c>
      <c r="C171" s="123">
        <v>26.5</v>
      </c>
      <c r="D171" s="213">
        <v>2.2521</v>
      </c>
      <c r="E171" s="123">
        <v>30.2</v>
      </c>
      <c r="F171" s="123">
        <v>25.8</v>
      </c>
      <c r="G171" s="213">
        <v>2.2000000000000002</v>
      </c>
      <c r="H171" s="123">
        <v>60.5</v>
      </c>
      <c r="I171" s="123">
        <v>51.3</v>
      </c>
      <c r="J171" s="123">
        <v>58.3</v>
      </c>
      <c r="K171" s="123">
        <v>49.8</v>
      </c>
      <c r="L171" s="123">
        <v>11.5</v>
      </c>
      <c r="M171" s="123">
        <v>11.8</v>
      </c>
    </row>
    <row r="172" spans="1:13">
      <c r="A172" s="122" t="s">
        <v>374</v>
      </c>
      <c r="B172" s="123">
        <v>49.3</v>
      </c>
      <c r="C172" s="123">
        <v>32.9</v>
      </c>
      <c r="D172" s="213">
        <v>2.121</v>
      </c>
      <c r="E172" s="123">
        <v>48.5</v>
      </c>
      <c r="F172" s="123">
        <v>33</v>
      </c>
      <c r="G172" s="213">
        <v>2.08</v>
      </c>
      <c r="H172" s="123">
        <v>72.2</v>
      </c>
      <c r="I172" s="123">
        <v>47.9</v>
      </c>
      <c r="J172" s="123">
        <v>71.3</v>
      </c>
      <c r="K172" s="123">
        <v>48.2</v>
      </c>
      <c r="L172" s="123">
        <v>23</v>
      </c>
      <c r="M172" s="123">
        <v>22.4</v>
      </c>
    </row>
    <row r="173" spans="1:13">
      <c r="A173" s="122" t="s">
        <v>205</v>
      </c>
      <c r="B173" s="123">
        <v>34.799999999999997</v>
      </c>
      <c r="C173" s="123">
        <v>32.4</v>
      </c>
      <c r="D173" s="213">
        <v>3</v>
      </c>
      <c r="E173" s="123">
        <v>35.6</v>
      </c>
      <c r="F173" s="123">
        <v>33.200000000000003</v>
      </c>
      <c r="G173" s="213">
        <v>2.7850000000000001</v>
      </c>
      <c r="H173" s="123">
        <v>52.5</v>
      </c>
      <c r="I173" s="123">
        <v>48.9</v>
      </c>
      <c r="J173" s="123">
        <v>53.1</v>
      </c>
      <c r="K173" s="123">
        <v>49.6</v>
      </c>
      <c r="L173" s="123">
        <v>12.5</v>
      </c>
      <c r="M173" s="123">
        <v>12.4</v>
      </c>
    </row>
    <row r="174" spans="1:13">
      <c r="A174" s="122" t="s">
        <v>206</v>
      </c>
      <c r="B174" s="123">
        <v>25.9</v>
      </c>
      <c r="C174" s="123">
        <v>23.1</v>
      </c>
      <c r="D174" s="213">
        <v>5.78</v>
      </c>
      <c r="E174" s="123">
        <v>31.2</v>
      </c>
      <c r="F174" s="123">
        <v>28</v>
      </c>
      <c r="G174" s="213">
        <v>5.01</v>
      </c>
      <c r="H174" s="123">
        <v>32.299999999999997</v>
      </c>
      <c r="I174" s="123">
        <v>28.5</v>
      </c>
      <c r="J174" s="123">
        <v>39.200000000000003</v>
      </c>
      <c r="K174" s="123">
        <v>34.9</v>
      </c>
      <c r="L174" s="123">
        <v>25.8</v>
      </c>
      <c r="M174" s="123">
        <v>23.7</v>
      </c>
    </row>
    <row r="175" spans="1:13">
      <c r="A175" s="122" t="s">
        <v>207</v>
      </c>
      <c r="B175" s="123">
        <v>52.6</v>
      </c>
      <c r="C175" s="123">
        <v>41.8</v>
      </c>
      <c r="D175" s="213">
        <v>1.4888999999999999</v>
      </c>
      <c r="E175" s="123">
        <v>53.1</v>
      </c>
      <c r="F175" s="123">
        <v>43</v>
      </c>
      <c r="G175" s="213">
        <v>1.4435</v>
      </c>
      <c r="H175" s="123">
        <v>67.2</v>
      </c>
      <c r="I175" s="123">
        <v>51.3</v>
      </c>
      <c r="J175" s="123">
        <v>67.5</v>
      </c>
      <c r="K175" s="123">
        <v>52.8</v>
      </c>
      <c r="L175" s="123">
        <v>17.3</v>
      </c>
      <c r="M175" s="123">
        <v>16.600000000000001</v>
      </c>
    </row>
    <row r="176" spans="1:13">
      <c r="A176" s="122" t="s">
        <v>375</v>
      </c>
      <c r="B176" s="123">
        <v>32</v>
      </c>
      <c r="C176" s="123">
        <v>25.4</v>
      </c>
      <c r="D176" s="213">
        <v>1.6950000000000001</v>
      </c>
      <c r="E176" s="123">
        <v>34</v>
      </c>
      <c r="F176" s="123">
        <v>27.1</v>
      </c>
      <c r="G176" s="213">
        <v>1.42</v>
      </c>
      <c r="H176" s="123">
        <v>45.9</v>
      </c>
      <c r="I176" s="123">
        <v>36.4</v>
      </c>
      <c r="J176" s="123">
        <v>48.2</v>
      </c>
      <c r="K176" s="123">
        <v>38.4</v>
      </c>
      <c r="L176" s="123">
        <v>19.8</v>
      </c>
      <c r="M176" s="123">
        <v>19.7</v>
      </c>
    </row>
    <row r="177" spans="1:13">
      <c r="A177" s="122" t="s">
        <v>376</v>
      </c>
      <c r="B177" s="123">
        <v>73.599999999999994</v>
      </c>
      <c r="C177" s="123">
        <v>66.3</v>
      </c>
      <c r="D177" s="213">
        <v>1.8662000000000001</v>
      </c>
      <c r="E177" s="123">
        <v>73.5</v>
      </c>
      <c r="F177" s="123">
        <v>66.5</v>
      </c>
      <c r="G177" s="213">
        <v>1.75</v>
      </c>
      <c r="H177" s="123">
        <v>81.7</v>
      </c>
      <c r="I177" s="123">
        <v>73.3</v>
      </c>
      <c r="J177" s="123">
        <v>81.7</v>
      </c>
      <c r="K177" s="123">
        <v>73.599999999999994</v>
      </c>
      <c r="L177" s="123">
        <v>11</v>
      </c>
      <c r="M177" s="123">
        <v>10.6</v>
      </c>
    </row>
    <row r="178" spans="1:13">
      <c r="A178" s="122" t="s">
        <v>201</v>
      </c>
      <c r="B178" s="123">
        <v>31.2</v>
      </c>
      <c r="C178" s="123">
        <v>26.1</v>
      </c>
      <c r="D178" s="213">
        <v>5.2394999999999996</v>
      </c>
      <c r="E178" s="123">
        <v>33.4</v>
      </c>
      <c r="F178" s="123">
        <v>28.4</v>
      </c>
      <c r="G178" s="213">
        <v>4.9237000000000002</v>
      </c>
      <c r="H178" s="123">
        <v>37.200000000000003</v>
      </c>
      <c r="I178" s="123">
        <v>30.9</v>
      </c>
      <c r="J178" s="123">
        <v>40.1</v>
      </c>
      <c r="K178" s="123">
        <v>34</v>
      </c>
      <c r="L178" s="123">
        <v>22.2</v>
      </c>
      <c r="M178" s="123">
        <v>21.6</v>
      </c>
    </row>
    <row r="179" spans="1:13">
      <c r="A179" s="122" t="s">
        <v>377</v>
      </c>
      <c r="B179" s="123">
        <v>63.3</v>
      </c>
      <c r="C179" s="123">
        <v>55.8</v>
      </c>
      <c r="D179" s="213">
        <v>1.875</v>
      </c>
      <c r="E179" s="123">
        <v>64</v>
      </c>
      <c r="F179" s="123">
        <v>56.6</v>
      </c>
      <c r="G179" s="213">
        <v>1.7764</v>
      </c>
      <c r="H179" s="123">
        <v>74.5</v>
      </c>
      <c r="I179" s="123">
        <v>64.599999999999994</v>
      </c>
      <c r="J179" s="123">
        <v>75.400000000000006</v>
      </c>
      <c r="K179" s="123">
        <v>65.8</v>
      </c>
      <c r="L179" s="123">
        <v>12.7</v>
      </c>
      <c r="M179" s="123">
        <v>12.4</v>
      </c>
    </row>
    <row r="180" spans="1:13">
      <c r="A180" s="122" t="s">
        <v>378</v>
      </c>
      <c r="B180" s="123">
        <v>49.7</v>
      </c>
      <c r="C180" s="123">
        <v>46</v>
      </c>
      <c r="D180" s="213">
        <v>2.2875999999999999</v>
      </c>
      <c r="E180" s="123">
        <v>51</v>
      </c>
      <c r="F180" s="123">
        <v>47.3</v>
      </c>
      <c r="G180" s="213">
        <v>2.0457999999999998</v>
      </c>
      <c r="H180" s="123">
        <v>74.599999999999994</v>
      </c>
      <c r="I180" s="123">
        <v>68.900000000000006</v>
      </c>
      <c r="J180" s="123">
        <v>74.8</v>
      </c>
      <c r="K180" s="123">
        <v>69.3</v>
      </c>
      <c r="L180" s="123">
        <v>11.7</v>
      </c>
      <c r="M180" s="123">
        <v>11.7</v>
      </c>
    </row>
    <row r="181" spans="1:13">
      <c r="A181" s="122" t="s">
        <v>379</v>
      </c>
      <c r="B181" s="123">
        <v>55.2</v>
      </c>
      <c r="C181" s="123">
        <v>52.8</v>
      </c>
      <c r="D181" s="213">
        <v>2.0099999999999998</v>
      </c>
      <c r="E181" s="123">
        <v>56.1</v>
      </c>
      <c r="F181" s="123">
        <v>53.8</v>
      </c>
      <c r="G181" s="213">
        <v>1.98</v>
      </c>
      <c r="H181" s="123">
        <v>78.2</v>
      </c>
      <c r="I181" s="123">
        <v>76.2</v>
      </c>
      <c r="J181" s="123">
        <v>78.5</v>
      </c>
      <c r="K181" s="123">
        <v>76.7</v>
      </c>
      <c r="L181" s="123">
        <v>8.8000000000000007</v>
      </c>
      <c r="M181" s="123">
        <v>8.6</v>
      </c>
    </row>
    <row r="182" spans="1:13">
      <c r="A182" s="122" t="s">
        <v>208</v>
      </c>
      <c r="B182" s="123">
        <v>46.7</v>
      </c>
      <c r="C182" s="123">
        <v>43.7</v>
      </c>
      <c r="D182" s="213">
        <v>2.4300000000000002</v>
      </c>
      <c r="E182" s="123">
        <v>48.1</v>
      </c>
      <c r="F182" s="123">
        <v>45</v>
      </c>
      <c r="G182" s="213">
        <v>2.4300000000000002</v>
      </c>
      <c r="H182" s="123">
        <v>68.3</v>
      </c>
      <c r="I182" s="123">
        <v>64</v>
      </c>
      <c r="J182" s="123">
        <v>68.8</v>
      </c>
      <c r="K182" s="123">
        <v>64.5</v>
      </c>
      <c r="L182" s="123">
        <v>9.3000000000000007</v>
      </c>
      <c r="M182" s="123">
        <v>9.4</v>
      </c>
    </row>
    <row r="183" spans="1:13">
      <c r="A183" s="122" t="s">
        <v>380</v>
      </c>
      <c r="B183" s="123">
        <v>33.700000000000003</v>
      </c>
      <c r="C183" s="123">
        <v>28.7</v>
      </c>
      <c r="D183" s="213">
        <v>4</v>
      </c>
      <c r="E183" s="123">
        <v>34.9</v>
      </c>
      <c r="F183" s="123">
        <v>29.9</v>
      </c>
      <c r="G183" s="213">
        <v>3.8</v>
      </c>
      <c r="H183" s="123">
        <v>45.5</v>
      </c>
      <c r="I183" s="123">
        <v>38.200000000000003</v>
      </c>
      <c r="J183" s="123">
        <v>46.6</v>
      </c>
      <c r="K183" s="123">
        <v>39.4</v>
      </c>
      <c r="L183" s="123">
        <v>21</v>
      </c>
      <c r="M183" s="123">
        <v>20.6</v>
      </c>
    </row>
    <row r="184" spans="1:13">
      <c r="A184" s="122" t="s">
        <v>381</v>
      </c>
      <c r="B184" s="123">
        <v>53.6</v>
      </c>
      <c r="C184" s="123">
        <v>49.8</v>
      </c>
      <c r="D184" s="213">
        <v>2.4047000000000001</v>
      </c>
      <c r="E184" s="123">
        <v>54.8</v>
      </c>
      <c r="F184" s="123">
        <v>51.1</v>
      </c>
      <c r="G184" s="213">
        <v>2.2829999999999999</v>
      </c>
      <c r="H184" s="123">
        <v>74.599999999999994</v>
      </c>
      <c r="I184" s="123">
        <v>69.400000000000006</v>
      </c>
      <c r="J184" s="123">
        <v>75</v>
      </c>
      <c r="K184" s="123">
        <v>70</v>
      </c>
      <c r="L184" s="123">
        <v>12</v>
      </c>
      <c r="M184" s="123">
        <v>11.8</v>
      </c>
    </row>
    <row r="185" spans="1:13">
      <c r="A185" s="122" t="s">
        <v>209</v>
      </c>
      <c r="B185" s="123">
        <v>56.3</v>
      </c>
      <c r="C185" s="123">
        <v>46.7</v>
      </c>
      <c r="D185" s="213">
        <v>1.9623999999999999</v>
      </c>
      <c r="E185" s="123">
        <v>57.9</v>
      </c>
      <c r="F185" s="123">
        <v>48.4</v>
      </c>
      <c r="G185" s="213">
        <v>2.0556000000000001</v>
      </c>
      <c r="H185" s="123">
        <v>79.2</v>
      </c>
      <c r="I185" s="123">
        <v>65.8</v>
      </c>
      <c r="J185" s="123">
        <v>79.5</v>
      </c>
      <c r="K185" s="123">
        <v>66.400000000000006</v>
      </c>
      <c r="L185" s="123">
        <v>13.5</v>
      </c>
      <c r="M185" s="123">
        <v>13.5</v>
      </c>
    </row>
    <row r="186" spans="1:13">
      <c r="A186" s="122" t="s">
        <v>382</v>
      </c>
      <c r="B186" s="123">
        <v>22.4</v>
      </c>
      <c r="C186" s="123">
        <v>16.5</v>
      </c>
      <c r="D186" s="213">
        <v>4.4000000000000004</v>
      </c>
      <c r="E186" s="123">
        <v>24.4</v>
      </c>
      <c r="F186" s="123">
        <v>18</v>
      </c>
      <c r="G186" s="213">
        <v>3.8372000000000002</v>
      </c>
      <c r="H186" s="123">
        <v>35.4</v>
      </c>
      <c r="I186" s="123">
        <v>25.8</v>
      </c>
      <c r="J186" s="123">
        <v>38.5</v>
      </c>
      <c r="K186" s="123">
        <v>28.2</v>
      </c>
      <c r="L186" s="123">
        <v>23.3</v>
      </c>
      <c r="M186" s="123">
        <v>22.7</v>
      </c>
    </row>
    <row r="187" spans="1:13">
      <c r="A187" s="122" t="s">
        <v>210</v>
      </c>
      <c r="B187" s="123">
        <v>34.700000000000003</v>
      </c>
      <c r="C187" s="123">
        <v>32.1</v>
      </c>
      <c r="D187" s="213">
        <v>5.2</v>
      </c>
      <c r="E187" s="123">
        <v>35.299999999999997</v>
      </c>
      <c r="F187" s="123">
        <v>33.299999999999997</v>
      </c>
      <c r="G187" s="213">
        <v>4.6555</v>
      </c>
      <c r="H187" s="123">
        <v>49.2</v>
      </c>
      <c r="I187" s="123">
        <v>45</v>
      </c>
      <c r="J187" s="123">
        <v>50.1</v>
      </c>
      <c r="K187" s="123">
        <v>46.9</v>
      </c>
      <c r="L187" s="123">
        <v>19.100000000000001</v>
      </c>
      <c r="M187" s="123">
        <v>17.8</v>
      </c>
    </row>
    <row r="188" spans="1:13">
      <c r="A188" t="s">
        <v>211</v>
      </c>
      <c r="B188" s="123">
        <v>46.7</v>
      </c>
      <c r="C188" s="123">
        <v>46.1</v>
      </c>
      <c r="D188" s="213">
        <v>4.0896999999999997</v>
      </c>
      <c r="E188" s="123">
        <v>48.6</v>
      </c>
      <c r="F188" s="123">
        <v>48.1</v>
      </c>
      <c r="G188" s="213">
        <v>3.6255000000000002</v>
      </c>
      <c r="H188" s="123">
        <v>64.900000000000006</v>
      </c>
      <c r="I188" s="123">
        <v>64.099999999999994</v>
      </c>
      <c r="J188" s="123">
        <v>67.8</v>
      </c>
      <c r="K188" s="123">
        <v>67</v>
      </c>
      <c r="L188" s="123">
        <v>9.5</v>
      </c>
      <c r="M188" s="123">
        <v>8.5</v>
      </c>
    </row>
  </sheetData>
  <mergeCells count="3">
    <mergeCell ref="H1:K1"/>
    <mergeCell ref="L1:M1"/>
    <mergeCell ref="B1:G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F91C5-3587-4763-A221-9FD96E8BE679}">
  <dimension ref="A1:C85"/>
  <sheetViews>
    <sheetView workbookViewId="0">
      <selection activeCell="A75" sqref="A75"/>
    </sheetView>
  </sheetViews>
  <sheetFormatPr defaultRowHeight="14.5"/>
  <sheetData>
    <row r="1" spans="1:3">
      <c r="B1" s="240" t="s">
        <v>383</v>
      </c>
      <c r="C1" s="240"/>
    </row>
    <row r="2" spans="1:3">
      <c r="B2">
        <v>2014</v>
      </c>
      <c r="C2">
        <v>2017</v>
      </c>
    </row>
    <row r="3" spans="1:3">
      <c r="A3" t="s">
        <v>111</v>
      </c>
      <c r="B3">
        <v>4.9000000000000004</v>
      </c>
      <c r="C3">
        <v>4.8</v>
      </c>
    </row>
    <row r="4" spans="1:3">
      <c r="A4" t="s">
        <v>116</v>
      </c>
      <c r="B4">
        <v>1.5</v>
      </c>
      <c r="C4">
        <v>1.6</v>
      </c>
    </row>
    <row r="5" spans="1:3">
      <c r="A5" t="s">
        <v>117</v>
      </c>
      <c r="B5">
        <v>2.2000000000000002</v>
      </c>
      <c r="C5">
        <v>1.9</v>
      </c>
    </row>
    <row r="6" spans="1:3">
      <c r="A6" t="s">
        <v>118</v>
      </c>
      <c r="B6">
        <v>2.2999999999999998</v>
      </c>
      <c r="C6">
        <v>2.1</v>
      </c>
    </row>
    <row r="7" spans="1:3">
      <c r="A7" t="s">
        <v>121</v>
      </c>
      <c r="C7">
        <v>2.1</v>
      </c>
    </row>
    <row r="8" spans="1:3">
      <c r="A8" t="s">
        <v>123</v>
      </c>
      <c r="B8">
        <v>3.2</v>
      </c>
      <c r="C8">
        <v>2.9</v>
      </c>
    </row>
    <row r="9" spans="1:3">
      <c r="A9" t="s">
        <v>124</v>
      </c>
      <c r="C9">
        <v>5.5</v>
      </c>
    </row>
    <row r="10" spans="1:3">
      <c r="A10" t="s">
        <v>125</v>
      </c>
      <c r="B10">
        <v>6.2</v>
      </c>
      <c r="C10">
        <v>5.5</v>
      </c>
    </row>
    <row r="11" spans="1:3">
      <c r="A11" t="s">
        <v>126</v>
      </c>
      <c r="B11">
        <v>2.7</v>
      </c>
      <c r="C11">
        <v>2.6</v>
      </c>
    </row>
    <row r="12" spans="1:3">
      <c r="A12" t="s">
        <v>128</v>
      </c>
      <c r="B12">
        <v>4.9000000000000004</v>
      </c>
      <c r="C12">
        <v>4.7</v>
      </c>
    </row>
    <row r="13" spans="1:3">
      <c r="A13" t="s">
        <v>129</v>
      </c>
      <c r="C13">
        <v>4.9000000000000004</v>
      </c>
    </row>
    <row r="14" spans="1:3">
      <c r="A14" t="s">
        <v>130</v>
      </c>
      <c r="B14">
        <v>6.5</v>
      </c>
      <c r="C14">
        <v>6.4</v>
      </c>
    </row>
    <row r="15" spans="1:3">
      <c r="A15" t="s">
        <v>131</v>
      </c>
      <c r="C15">
        <v>2</v>
      </c>
    </row>
    <row r="16" spans="1:3">
      <c r="A16" t="s">
        <v>236</v>
      </c>
      <c r="B16">
        <v>4.8</v>
      </c>
      <c r="C16">
        <v>4.4000000000000004</v>
      </c>
    </row>
    <row r="17" spans="1:3">
      <c r="A17" t="s">
        <v>133</v>
      </c>
      <c r="B17">
        <v>4.9000000000000004</v>
      </c>
      <c r="C17">
        <v>4.5999999999999996</v>
      </c>
    </row>
    <row r="18" spans="1:3">
      <c r="A18" t="s">
        <v>134</v>
      </c>
      <c r="B18">
        <v>2.5</v>
      </c>
      <c r="C18">
        <v>2.5</v>
      </c>
    </row>
    <row r="19" spans="1:3">
      <c r="A19" t="s">
        <v>135</v>
      </c>
      <c r="B19">
        <v>6.6</v>
      </c>
      <c r="C19">
        <v>6.3</v>
      </c>
    </row>
    <row r="20" spans="1:3">
      <c r="A20" t="s">
        <v>136</v>
      </c>
      <c r="B20">
        <v>3.5</v>
      </c>
      <c r="C20">
        <v>3.4</v>
      </c>
    </row>
    <row r="21" spans="1:3">
      <c r="A21" t="s">
        <v>137</v>
      </c>
      <c r="B21">
        <v>2</v>
      </c>
      <c r="C21">
        <v>2.2999999999999998</v>
      </c>
    </row>
    <row r="22" spans="1:3">
      <c r="A22" t="s">
        <v>138</v>
      </c>
      <c r="B22">
        <v>4.4000000000000004</v>
      </c>
      <c r="C22">
        <v>4.0999999999999996</v>
      </c>
    </row>
    <row r="23" spans="1:3">
      <c r="A23" t="s">
        <v>139</v>
      </c>
      <c r="B23">
        <v>4.0999999999999996</v>
      </c>
      <c r="C23">
        <v>4.4000000000000004</v>
      </c>
    </row>
    <row r="24" spans="1:3">
      <c r="A24" t="s">
        <v>140</v>
      </c>
      <c r="B24">
        <v>5.6</v>
      </c>
      <c r="C24">
        <v>5.4</v>
      </c>
    </row>
    <row r="25" spans="1:3">
      <c r="A25" t="s">
        <v>141</v>
      </c>
      <c r="B25">
        <v>1.7</v>
      </c>
      <c r="C25">
        <v>2.1</v>
      </c>
    </row>
    <row r="26" spans="1:3">
      <c r="A26" t="s">
        <v>142</v>
      </c>
      <c r="B26">
        <v>4.2</v>
      </c>
      <c r="C26">
        <v>3.9</v>
      </c>
    </row>
    <row r="27" spans="1:3">
      <c r="A27" t="s">
        <v>143</v>
      </c>
      <c r="B27">
        <v>3.1</v>
      </c>
      <c r="C27">
        <v>2.8</v>
      </c>
    </row>
    <row r="28" spans="1:3">
      <c r="A28" t="s">
        <v>144</v>
      </c>
      <c r="C28">
        <v>4.8</v>
      </c>
    </row>
    <row r="29" spans="1:3">
      <c r="A29" t="s">
        <v>145</v>
      </c>
      <c r="B29">
        <v>4.9000000000000004</v>
      </c>
      <c r="C29">
        <v>4.5999999999999996</v>
      </c>
    </row>
    <row r="30" spans="1:3">
      <c r="A30" t="s">
        <v>146</v>
      </c>
      <c r="B30">
        <v>3.2</v>
      </c>
      <c r="C30">
        <v>3</v>
      </c>
    </row>
    <row r="31" spans="1:3">
      <c r="A31" t="s">
        <v>147</v>
      </c>
      <c r="B31">
        <v>2.7</v>
      </c>
      <c r="C31">
        <v>2.5</v>
      </c>
    </row>
    <row r="32" spans="1:3">
      <c r="A32" t="s">
        <v>148</v>
      </c>
      <c r="B32">
        <v>2.2999999999999998</v>
      </c>
      <c r="C32">
        <v>2.2999999999999998</v>
      </c>
    </row>
    <row r="33" spans="1:3">
      <c r="A33" t="s">
        <v>150</v>
      </c>
      <c r="B33">
        <v>4.2</v>
      </c>
      <c r="C33">
        <v>4.0999999999999996</v>
      </c>
    </row>
    <row r="34" spans="1:3">
      <c r="A34" t="s">
        <v>151</v>
      </c>
      <c r="B34">
        <v>2.2999999999999998</v>
      </c>
      <c r="C34">
        <v>2</v>
      </c>
    </row>
    <row r="35" spans="1:3">
      <c r="A35" t="s">
        <v>152</v>
      </c>
      <c r="B35">
        <v>3.5</v>
      </c>
      <c r="C35">
        <v>3.2</v>
      </c>
    </row>
    <row r="36" spans="1:3">
      <c r="A36" t="s">
        <v>153</v>
      </c>
      <c r="B36">
        <v>3</v>
      </c>
      <c r="C36">
        <v>3</v>
      </c>
    </row>
    <row r="37" spans="1:3">
      <c r="A37" t="s">
        <v>154</v>
      </c>
      <c r="B37">
        <v>3.9</v>
      </c>
      <c r="C37">
        <v>3.9</v>
      </c>
    </row>
    <row r="38" spans="1:3">
      <c r="A38" t="s">
        <v>155</v>
      </c>
      <c r="B38">
        <v>4</v>
      </c>
      <c r="C38">
        <v>3.1</v>
      </c>
    </row>
    <row r="39" spans="1:3">
      <c r="A39" t="s">
        <v>156</v>
      </c>
      <c r="C39">
        <v>2.7</v>
      </c>
    </row>
    <row r="40" spans="1:3">
      <c r="A40" t="s">
        <v>157</v>
      </c>
      <c r="B40">
        <v>3.3</v>
      </c>
      <c r="C40">
        <v>3.3</v>
      </c>
    </row>
    <row r="41" spans="1:3">
      <c r="A41" t="s">
        <v>158</v>
      </c>
      <c r="B41">
        <v>4.7</v>
      </c>
      <c r="C41">
        <v>4.2</v>
      </c>
    </row>
    <row r="42" spans="1:3">
      <c r="A42" t="s">
        <v>159</v>
      </c>
      <c r="B42">
        <v>4.4000000000000004</v>
      </c>
      <c r="C42">
        <v>4.0999999999999996</v>
      </c>
    </row>
    <row r="43" spans="1:3">
      <c r="A43" t="s">
        <v>160</v>
      </c>
      <c r="B43">
        <v>5</v>
      </c>
      <c r="C43">
        <v>4.2</v>
      </c>
    </row>
    <row r="44" spans="1:3">
      <c r="A44" t="s">
        <v>161</v>
      </c>
      <c r="B44">
        <v>2</v>
      </c>
      <c r="C44">
        <v>1.9</v>
      </c>
    </row>
    <row r="45" spans="1:3">
      <c r="A45" t="s">
        <v>162</v>
      </c>
      <c r="B45">
        <v>5.9</v>
      </c>
      <c r="C45">
        <v>6</v>
      </c>
    </row>
    <row r="46" spans="1:3">
      <c r="A46" t="s">
        <v>163</v>
      </c>
      <c r="B46">
        <v>4.2</v>
      </c>
      <c r="C46">
        <v>4.5999999999999996</v>
      </c>
    </row>
    <row r="47" spans="1:3">
      <c r="A47" t="s">
        <v>164</v>
      </c>
      <c r="B47">
        <v>2.2999999999999998</v>
      </c>
      <c r="C47">
        <v>2.2000000000000002</v>
      </c>
    </row>
    <row r="48" spans="1:3">
      <c r="A48" t="s">
        <v>165</v>
      </c>
      <c r="B48">
        <v>1.3</v>
      </c>
      <c r="C48">
        <v>1.3</v>
      </c>
    </row>
    <row r="49" spans="1:3">
      <c r="A49" t="s">
        <v>166</v>
      </c>
      <c r="B49">
        <v>3.1</v>
      </c>
      <c r="C49">
        <v>2.8</v>
      </c>
    </row>
    <row r="50" spans="1:3">
      <c r="A50" t="s">
        <v>167</v>
      </c>
      <c r="B50">
        <v>2.5</v>
      </c>
      <c r="C50">
        <v>2.2000000000000002</v>
      </c>
    </row>
    <row r="51" spans="1:3">
      <c r="A51" t="s">
        <v>168</v>
      </c>
      <c r="B51">
        <v>5.9</v>
      </c>
      <c r="C51">
        <v>5.3</v>
      </c>
    </row>
    <row r="52" spans="1:3">
      <c r="A52" t="s">
        <v>169</v>
      </c>
      <c r="B52">
        <v>2.2999999999999998</v>
      </c>
      <c r="C52">
        <v>2.2999999999999998</v>
      </c>
    </row>
    <row r="53" spans="1:3">
      <c r="A53" t="s">
        <v>170</v>
      </c>
      <c r="B53">
        <v>3.6</v>
      </c>
      <c r="C53">
        <v>3.4</v>
      </c>
    </row>
    <row r="54" spans="1:3">
      <c r="A54" t="s">
        <v>171</v>
      </c>
      <c r="B54">
        <v>2.4</v>
      </c>
      <c r="C54">
        <v>2.2999999999999998</v>
      </c>
    </row>
    <row r="55" spans="1:3">
      <c r="A55" t="s">
        <v>172</v>
      </c>
      <c r="B55">
        <v>2.4</v>
      </c>
      <c r="C55">
        <v>2.2000000000000002</v>
      </c>
    </row>
    <row r="56" spans="1:3">
      <c r="A56" t="s">
        <v>173</v>
      </c>
      <c r="B56">
        <v>7.6</v>
      </c>
      <c r="C56">
        <v>7.2</v>
      </c>
    </row>
    <row r="57" spans="1:3">
      <c r="A57" t="s">
        <v>215</v>
      </c>
      <c r="B57">
        <v>5.5</v>
      </c>
      <c r="C57">
        <v>5.5</v>
      </c>
    </row>
    <row r="58" spans="1:3">
      <c r="A58" t="s">
        <v>216</v>
      </c>
      <c r="B58">
        <v>3.8</v>
      </c>
      <c r="C58">
        <v>3.1</v>
      </c>
    </row>
    <row r="59" spans="1:3">
      <c r="A59" t="s">
        <v>182</v>
      </c>
      <c r="C59">
        <v>4.0999999999999996</v>
      </c>
    </row>
    <row r="60" spans="1:3">
      <c r="A60" t="s">
        <v>183</v>
      </c>
      <c r="B60">
        <v>2.7</v>
      </c>
      <c r="C60">
        <v>2.4</v>
      </c>
    </row>
    <row r="61" spans="1:3">
      <c r="A61" t="s">
        <v>184</v>
      </c>
      <c r="B61">
        <v>4.3</v>
      </c>
      <c r="C61">
        <v>3.8</v>
      </c>
    </row>
    <row r="62" spans="1:3">
      <c r="A62" t="s">
        <v>185</v>
      </c>
      <c r="B62">
        <v>2.5</v>
      </c>
      <c r="C62">
        <v>2.4</v>
      </c>
    </row>
    <row r="63" spans="1:3">
      <c r="A63" t="s">
        <v>186</v>
      </c>
      <c r="B63">
        <v>2.9</v>
      </c>
      <c r="C63">
        <v>2.7</v>
      </c>
    </row>
    <row r="64" spans="1:3">
      <c r="A64" t="s">
        <v>187</v>
      </c>
      <c r="B64">
        <v>1.3</v>
      </c>
      <c r="C64">
        <v>1.4</v>
      </c>
    </row>
    <row r="65" spans="1:3">
      <c r="A65" t="s">
        <v>188</v>
      </c>
      <c r="B65">
        <v>1.8</v>
      </c>
      <c r="C65">
        <v>1.6</v>
      </c>
    </row>
    <row r="66" spans="1:3">
      <c r="A66" t="s">
        <v>189</v>
      </c>
      <c r="B66">
        <v>4.2</v>
      </c>
      <c r="C66">
        <v>4.2</v>
      </c>
    </row>
    <row r="67" spans="1:3">
      <c r="A67" t="s">
        <v>190</v>
      </c>
      <c r="C67">
        <v>4.4000000000000004</v>
      </c>
    </row>
    <row r="68" spans="1:3">
      <c r="A68" t="s">
        <v>191</v>
      </c>
      <c r="B68">
        <v>5</v>
      </c>
      <c r="C68">
        <v>4.5999999999999996</v>
      </c>
    </row>
    <row r="69" spans="1:3">
      <c r="A69" t="s">
        <v>192</v>
      </c>
      <c r="C69">
        <v>4.2</v>
      </c>
    </row>
    <row r="70" spans="1:3">
      <c r="A70" t="s">
        <v>193</v>
      </c>
      <c r="C70">
        <v>3.8</v>
      </c>
    </row>
    <row r="71" spans="1:3">
      <c r="A71" t="s">
        <v>194</v>
      </c>
      <c r="C71">
        <v>6.3</v>
      </c>
    </row>
    <row r="72" spans="1:3">
      <c r="A72" t="s">
        <v>196</v>
      </c>
      <c r="B72">
        <v>6.9</v>
      </c>
      <c r="C72">
        <v>5</v>
      </c>
    </row>
    <row r="73" spans="1:3">
      <c r="A73" t="s">
        <v>197</v>
      </c>
      <c r="B73">
        <v>2.2999999999999998</v>
      </c>
      <c r="C73">
        <v>2.1</v>
      </c>
    </row>
    <row r="74" spans="1:3">
      <c r="A74" t="s">
        <v>230</v>
      </c>
      <c r="B74">
        <v>3.3</v>
      </c>
      <c r="C74">
        <v>3.3</v>
      </c>
    </row>
    <row r="75" spans="1:3">
      <c r="A75" t="s">
        <v>200</v>
      </c>
      <c r="B75">
        <v>3.8</v>
      </c>
      <c r="C75">
        <v>3.8</v>
      </c>
    </row>
    <row r="76" spans="1:3">
      <c r="A76" t="s">
        <v>201</v>
      </c>
      <c r="B76">
        <v>5.2</v>
      </c>
      <c r="C76">
        <v>5.2</v>
      </c>
    </row>
    <row r="77" spans="1:3">
      <c r="A77" t="s">
        <v>203</v>
      </c>
      <c r="B77">
        <v>5.7</v>
      </c>
      <c r="C77">
        <v>4.2</v>
      </c>
    </row>
    <row r="78" spans="1:3">
      <c r="A78" t="s">
        <v>204</v>
      </c>
      <c r="B78">
        <v>4.8</v>
      </c>
      <c r="C78">
        <v>4.5</v>
      </c>
    </row>
    <row r="79" spans="1:3">
      <c r="A79" t="s">
        <v>205</v>
      </c>
      <c r="B79">
        <v>2.2999999999999998</v>
      </c>
      <c r="C79">
        <v>3.2</v>
      </c>
    </row>
    <row r="80" spans="1:3">
      <c r="A80" t="s">
        <v>206</v>
      </c>
      <c r="B80">
        <v>5.9</v>
      </c>
      <c r="C80">
        <v>5.4</v>
      </c>
    </row>
    <row r="81" spans="1:3">
      <c r="A81" t="s">
        <v>207</v>
      </c>
      <c r="B81">
        <v>1.5</v>
      </c>
      <c r="C81">
        <v>1.3</v>
      </c>
    </row>
    <row r="82" spans="1:3">
      <c r="A82" t="s">
        <v>208</v>
      </c>
      <c r="B82">
        <v>2.4</v>
      </c>
      <c r="C82">
        <v>2.5</v>
      </c>
    </row>
    <row r="83" spans="1:3">
      <c r="A83" t="s">
        <v>209</v>
      </c>
      <c r="B83">
        <v>2.4</v>
      </c>
      <c r="C83">
        <v>2.1</v>
      </c>
    </row>
    <row r="84" spans="1:3">
      <c r="A84" t="s">
        <v>210</v>
      </c>
      <c r="B84">
        <v>5.6</v>
      </c>
      <c r="C84">
        <v>5.2</v>
      </c>
    </row>
    <row r="85" spans="1:3">
      <c r="A85" t="s">
        <v>211</v>
      </c>
      <c r="B85">
        <v>4.3</v>
      </c>
      <c r="C85">
        <v>4</v>
      </c>
    </row>
  </sheetData>
  <mergeCells count="1">
    <mergeCell ref="B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2017 Global results</vt:lpstr>
      <vt:lpstr>2014 2017 Global results</vt:lpstr>
      <vt:lpstr>2017 Individual scores unweight</vt:lpstr>
      <vt:lpstr>2017 matched scores unweight</vt:lpstr>
      <vt:lpstr>2017 Individual scores weighted</vt:lpstr>
      <vt:lpstr>2017 matched scores weighted</vt:lpstr>
      <vt:lpstr>2014 matched countries</vt:lpstr>
      <vt:lpstr>2017 unweighted by region</vt:lpstr>
      <vt:lpstr>Median score change by question</vt:lpstr>
      <vt:lpstr>TFR &amp; mCPR corr</vt:lpstr>
      <vt:lpstr>STM LAPM corr</vt:lpstr>
      <vt:lpstr>% change in LAPM</vt:lpstr>
      <vt:lpstr>Youth</vt:lpstr>
      <vt:lpstr>Limited quality unweight</vt:lpstr>
      <vt:lpstr>MII corr</vt:lpstr>
      <vt:lpstr>UNPD mCPR TFR UN</vt:lpstr>
      <vt:lpstr>PRB TFR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Rosenberg</dc:creator>
  <cp:lastModifiedBy>Rebecca Rosenberg</cp:lastModifiedBy>
  <dcterms:created xsi:type="dcterms:W3CDTF">2020-05-29T13:35:50Z</dcterms:created>
  <dcterms:modified xsi:type="dcterms:W3CDTF">2021-06-29T13:09:51Z</dcterms:modified>
</cp:coreProperties>
</file>