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rchive\5 semester\MP\lab5\"/>
    </mc:Choice>
  </mc:AlternateContent>
  <xr:revisionPtr revIDLastSave="0" documentId="13_ncr:1_{633DF4CA-7233-4E9A-8329-00403815B4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solver_adj" localSheetId="0" hidden="1">Лист1!$F$97:$F$101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Лист1!$I$102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Лист1!$B$104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Лист1!$B$103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F66" i="1"/>
  <c r="D66" i="1"/>
  <c r="J89" i="1"/>
  <c r="J90" i="1"/>
  <c r="J91" i="1"/>
  <c r="J92" i="1"/>
  <c r="J88" i="1"/>
  <c r="G8" i="1"/>
  <c r="E109" i="1"/>
  <c r="G108" i="1"/>
  <c r="E108" i="1"/>
  <c r="F88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B104" i="1" s="1"/>
  <c r="G109" i="1" s="1"/>
  <c r="F92" i="1"/>
  <c r="I92" i="1" s="1"/>
  <c r="F91" i="1"/>
  <c r="I91" i="1" s="1"/>
  <c r="F90" i="1"/>
  <c r="I90" i="1" s="1"/>
  <c r="F89" i="1"/>
  <c r="I89" i="1" s="1"/>
  <c r="I88" i="1"/>
  <c r="I93" i="1" s="1"/>
  <c r="B66" i="1"/>
  <c r="B62" i="1"/>
  <c r="I54" i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B23" i="1"/>
  <c r="D23" i="1" s="1"/>
  <c r="C23" i="1"/>
  <c r="F23" i="1" s="1"/>
  <c r="E13" i="1"/>
  <c r="F13" i="1"/>
  <c r="G13" i="1"/>
  <c r="N13" i="1"/>
  <c r="O13" i="1"/>
  <c r="R13" i="1"/>
  <c r="J12" i="1"/>
  <c r="J13" i="1" s="1"/>
  <c r="C12" i="1"/>
  <c r="C13" i="1" s="1"/>
  <c r="D12" i="1"/>
  <c r="D16" i="1" s="1"/>
  <c r="E12" i="1"/>
  <c r="F12" i="1"/>
  <c r="G12" i="1"/>
  <c r="H12" i="1"/>
  <c r="H13" i="1" s="1"/>
  <c r="I12" i="1"/>
  <c r="I13" i="1" s="1"/>
  <c r="K12" i="1"/>
  <c r="K13" i="1" s="1"/>
  <c r="L12" i="1"/>
  <c r="L13" i="1" s="1"/>
  <c r="M12" i="1"/>
  <c r="M13" i="1" s="1"/>
  <c r="N12" i="1"/>
  <c r="O12" i="1"/>
  <c r="P12" i="1"/>
  <c r="P13" i="1" s="1"/>
  <c r="Q12" i="1"/>
  <c r="Q13" i="1" s="1"/>
  <c r="R12" i="1"/>
  <c r="B12" i="1"/>
  <c r="B13" i="1" s="1"/>
  <c r="D8" i="1"/>
  <c r="D7" i="1"/>
  <c r="B3" i="1"/>
  <c r="B4" i="1" s="1"/>
  <c r="O4" i="1"/>
  <c r="P4" i="1"/>
  <c r="Q3" i="1"/>
  <c r="Q4" i="1" s="1"/>
  <c r="P3" i="1"/>
  <c r="O3" i="1"/>
  <c r="N3" i="1"/>
  <c r="N4" i="1" s="1"/>
  <c r="M3" i="1"/>
  <c r="M4" i="1" s="1"/>
  <c r="L3" i="1"/>
  <c r="L4" i="1" s="1"/>
  <c r="K3" i="1"/>
  <c r="K4" i="1" s="1"/>
  <c r="J3" i="1"/>
  <c r="J4" i="1" s="1"/>
  <c r="I3" i="1"/>
  <c r="I4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  <c r="I41" i="1" l="1"/>
  <c r="D13" i="1"/>
  <c r="D17" i="1" s="1"/>
  <c r="I102" i="1"/>
  <c r="G90" i="1"/>
  <c r="H90" i="1"/>
  <c r="G92" i="1"/>
  <c r="H92" i="1"/>
  <c r="G88" i="1"/>
  <c r="H88" i="1"/>
  <c r="G89" i="1"/>
  <c r="G91" i="1"/>
  <c r="H89" i="1"/>
  <c r="H91" i="1"/>
  <c r="H66" i="1"/>
  <c r="G66" i="1"/>
  <c r="E66" i="1"/>
  <c r="E23" i="1"/>
  <c r="H23" i="1"/>
  <c r="G23" i="1"/>
  <c r="B94" i="1" l="1"/>
  <c r="I40" i="1"/>
  <c r="C67" i="1"/>
  <c r="F67" i="1" s="1"/>
  <c r="B67" i="1"/>
  <c r="D67" i="1" s="1"/>
  <c r="C24" i="1"/>
  <c r="F24" i="1" s="1"/>
  <c r="B24" i="1"/>
  <c r="D24" i="1" s="1"/>
  <c r="I39" i="1" l="1"/>
  <c r="B36" i="1" s="1"/>
  <c r="B40" i="1"/>
  <c r="D40" i="1" s="1"/>
  <c r="C40" i="1"/>
  <c r="F40" i="1" s="1"/>
  <c r="E67" i="1"/>
  <c r="H67" i="1"/>
  <c r="G67" i="1"/>
  <c r="H24" i="1"/>
  <c r="G24" i="1"/>
  <c r="E24" i="1"/>
  <c r="H40" i="1" l="1"/>
  <c r="G40" i="1"/>
  <c r="E40" i="1"/>
  <c r="B68" i="1"/>
  <c r="D68" i="1" s="1"/>
  <c r="C68" i="1"/>
  <c r="F68" i="1" s="1"/>
  <c r="B25" i="1"/>
  <c r="D25" i="1" s="1"/>
  <c r="C25" i="1"/>
  <c r="F25" i="1" s="1"/>
  <c r="C41" i="1" l="1"/>
  <c r="F41" i="1" s="1"/>
  <c r="B41" i="1"/>
  <c r="D41" i="1" s="1"/>
  <c r="E68" i="1"/>
  <c r="H68" i="1"/>
  <c r="G68" i="1"/>
  <c r="H25" i="1"/>
  <c r="G25" i="1"/>
  <c r="E25" i="1"/>
  <c r="E41" i="1" l="1"/>
  <c r="G41" i="1"/>
  <c r="H41" i="1"/>
  <c r="B69" i="1"/>
  <c r="D69" i="1" s="1"/>
  <c r="C69" i="1"/>
  <c r="F69" i="1" s="1"/>
  <c r="B26" i="1"/>
  <c r="D26" i="1" s="1"/>
  <c r="C26" i="1"/>
  <c r="F26" i="1" s="1"/>
  <c r="B42" i="1" l="1"/>
  <c r="D42" i="1" s="1"/>
  <c r="C42" i="1"/>
  <c r="F42" i="1" s="1"/>
  <c r="G69" i="1"/>
  <c r="E69" i="1"/>
  <c r="H69" i="1"/>
  <c r="E26" i="1"/>
  <c r="H26" i="1"/>
  <c r="G26" i="1"/>
  <c r="E42" i="1" l="1"/>
  <c r="H42" i="1"/>
  <c r="G42" i="1"/>
  <c r="C70" i="1"/>
  <c r="F70" i="1" s="1"/>
  <c r="B70" i="1"/>
  <c r="D70" i="1" s="1"/>
  <c r="B27" i="1"/>
  <c r="D27" i="1" s="1"/>
  <c r="C27" i="1"/>
  <c r="F27" i="1" s="1"/>
  <c r="C43" i="1" l="1"/>
  <c r="F43" i="1" s="1"/>
  <c r="B43" i="1"/>
  <c r="D43" i="1" s="1"/>
  <c r="H70" i="1"/>
  <c r="G70" i="1"/>
  <c r="E70" i="1"/>
  <c r="E27" i="1"/>
  <c r="H27" i="1"/>
  <c r="G27" i="1"/>
  <c r="E43" i="1" l="1"/>
  <c r="H43" i="1"/>
  <c r="G43" i="1"/>
  <c r="B71" i="1"/>
  <c r="D71" i="1" s="1"/>
  <c r="C71" i="1"/>
  <c r="F71" i="1" s="1"/>
  <c r="B28" i="1"/>
  <c r="D28" i="1" s="1"/>
  <c r="C28" i="1"/>
  <c r="F28" i="1" s="1"/>
  <c r="G28" i="1"/>
  <c r="C44" i="1" l="1"/>
  <c r="F44" i="1" s="1"/>
  <c r="B44" i="1"/>
  <c r="D44" i="1" s="1"/>
  <c r="H71" i="1"/>
  <c r="G71" i="1"/>
  <c r="E71" i="1"/>
  <c r="E28" i="1"/>
  <c r="H28" i="1"/>
  <c r="G44" i="1" l="1"/>
  <c r="E44" i="1"/>
  <c r="H44" i="1"/>
  <c r="B72" i="1"/>
  <c r="D72" i="1" s="1"/>
  <c r="C72" i="1"/>
  <c r="F72" i="1" s="1"/>
  <c r="C29" i="1"/>
  <c r="F29" i="1" s="1"/>
  <c r="B29" i="1"/>
  <c r="B32" i="1" l="1"/>
  <c r="D29" i="1"/>
  <c r="B45" i="1"/>
  <c r="D45" i="1" s="1"/>
  <c r="C45" i="1"/>
  <c r="F45" i="1" s="1"/>
  <c r="H72" i="1"/>
  <c r="G72" i="1"/>
  <c r="E72" i="1"/>
  <c r="G29" i="1"/>
  <c r="E29" i="1"/>
  <c r="H29" i="1"/>
  <c r="G45" i="1" l="1"/>
  <c r="E45" i="1"/>
  <c r="H45" i="1"/>
  <c r="B73" i="1"/>
  <c r="D73" i="1" s="1"/>
  <c r="C73" i="1"/>
  <c r="F73" i="1" s="1"/>
  <c r="B30" i="1"/>
  <c r="D30" i="1" s="1"/>
  <c r="C30" i="1"/>
  <c r="F30" i="1" s="1"/>
  <c r="B33" i="1" l="1"/>
  <c r="C46" i="1"/>
  <c r="F46" i="1" s="1"/>
  <c r="B46" i="1"/>
  <c r="D46" i="1" s="1"/>
  <c r="H73" i="1"/>
  <c r="G73" i="1"/>
  <c r="E73" i="1"/>
  <c r="G30" i="1"/>
  <c r="H30" i="1"/>
  <c r="E30" i="1"/>
  <c r="G46" i="1" l="1"/>
  <c r="E46" i="1"/>
  <c r="H46" i="1"/>
  <c r="B74" i="1"/>
  <c r="D74" i="1" s="1"/>
  <c r="C74" i="1"/>
  <c r="F74" i="1" s="1"/>
  <c r="B47" i="1" l="1"/>
  <c r="D47" i="1" s="1"/>
  <c r="C47" i="1"/>
  <c r="F47" i="1" s="1"/>
  <c r="H74" i="1"/>
  <c r="G74" i="1"/>
  <c r="E74" i="1"/>
  <c r="E47" i="1" l="1"/>
  <c r="H47" i="1"/>
  <c r="G47" i="1"/>
  <c r="B75" i="1"/>
  <c r="D75" i="1" s="1"/>
  <c r="C75" i="1"/>
  <c r="F75" i="1" s="1"/>
  <c r="B48" i="1" l="1"/>
  <c r="D48" i="1" s="1"/>
  <c r="C48" i="1"/>
  <c r="F48" i="1" s="1"/>
  <c r="E75" i="1"/>
  <c r="H75" i="1"/>
  <c r="G75" i="1"/>
  <c r="H48" i="1" l="1"/>
  <c r="E48" i="1"/>
  <c r="G48" i="1"/>
  <c r="B76" i="1"/>
  <c r="D76" i="1" s="1"/>
  <c r="C76" i="1"/>
  <c r="F76" i="1" s="1"/>
  <c r="B49" i="1" l="1"/>
  <c r="D49" i="1" s="1"/>
  <c r="C49" i="1"/>
  <c r="F49" i="1" s="1"/>
  <c r="E76" i="1"/>
  <c r="H76" i="1"/>
  <c r="G76" i="1"/>
  <c r="H49" i="1" l="1"/>
  <c r="G49" i="1"/>
  <c r="E49" i="1"/>
  <c r="B77" i="1"/>
  <c r="D77" i="1" s="1"/>
  <c r="C77" i="1"/>
  <c r="F77" i="1" s="1"/>
  <c r="B50" i="1" l="1"/>
  <c r="D50" i="1" s="1"/>
  <c r="C50" i="1"/>
  <c r="F50" i="1" s="1"/>
  <c r="G77" i="1"/>
  <c r="E77" i="1"/>
  <c r="H77" i="1"/>
  <c r="G50" i="1" l="1"/>
  <c r="H50" i="1"/>
  <c r="E50" i="1"/>
  <c r="C78" i="1"/>
  <c r="F78" i="1" s="1"/>
  <c r="B78" i="1"/>
  <c r="D78" i="1" s="1"/>
  <c r="B51" i="1" l="1"/>
  <c r="D51" i="1" s="1"/>
  <c r="C51" i="1"/>
  <c r="F51" i="1" s="1"/>
  <c r="H78" i="1"/>
  <c r="G78" i="1"/>
  <c r="E78" i="1"/>
  <c r="H51" i="1" l="1"/>
  <c r="E51" i="1"/>
  <c r="G51" i="1"/>
  <c r="B79" i="1"/>
  <c r="D79" i="1" s="1"/>
  <c r="C79" i="1"/>
  <c r="F79" i="1" s="1"/>
  <c r="C52" i="1" l="1"/>
  <c r="F52" i="1" s="1"/>
  <c r="B52" i="1"/>
  <c r="D52" i="1" s="1"/>
  <c r="H79" i="1"/>
  <c r="G79" i="1"/>
  <c r="E79" i="1"/>
  <c r="G52" i="1" l="1"/>
  <c r="H52" i="1"/>
  <c r="E52" i="1"/>
  <c r="B80" i="1"/>
  <c r="D80" i="1" s="1"/>
  <c r="C80" i="1"/>
  <c r="F80" i="1" s="1"/>
  <c r="G80" i="1" l="1"/>
  <c r="B84" i="1"/>
  <c r="C53" i="1"/>
  <c r="B53" i="1"/>
  <c r="D53" i="1" s="1"/>
  <c r="B83" i="1"/>
  <c r="E80" i="1" l="1"/>
  <c r="H80" i="1"/>
  <c r="B58" i="1"/>
  <c r="F53" i="1"/>
  <c r="E53" i="1" s="1"/>
  <c r="G53" i="1" l="1"/>
  <c r="H53" i="1"/>
  <c r="C54" i="1" l="1"/>
  <c r="F54" i="1" s="1"/>
  <c r="B54" i="1"/>
  <c r="D54" i="1" s="1"/>
  <c r="B57" i="1" l="1"/>
  <c r="H54" i="1"/>
  <c r="G54" i="1"/>
  <c r="E54" i="1"/>
</calcChain>
</file>

<file path=xl/sharedStrings.xml><?xml version="1.0" encoding="utf-8"?>
<sst xmlns="http://schemas.openxmlformats.org/spreadsheetml/2006/main" count="108" uniqueCount="61">
  <si>
    <t>Номер отсчета</t>
  </si>
  <si>
    <t>e</t>
  </si>
  <si>
    <t>N</t>
  </si>
  <si>
    <t>x</t>
  </si>
  <si>
    <t>f(x)</t>
  </si>
  <si>
    <t>b</t>
  </si>
  <si>
    <t>f(x)=x^2-5x+9</t>
  </si>
  <si>
    <t xml:space="preserve">x* = </t>
  </si>
  <si>
    <t xml:space="preserve">f* = </t>
  </si>
  <si>
    <t>a</t>
  </si>
  <si>
    <t>f(x5)=min f(xi)</t>
  </si>
  <si>
    <t>f(x3) = min f(xi)</t>
  </si>
  <si>
    <t>x* =</t>
  </si>
  <si>
    <t>f* =</t>
  </si>
  <si>
    <t>∆17 = [1,78; 3,56]</t>
  </si>
  <si>
    <t>∆16 = [1,83; 2,72]</t>
  </si>
  <si>
    <t>x1</t>
  </si>
  <si>
    <t>x2</t>
  </si>
  <si>
    <t>f1</t>
  </si>
  <si>
    <t>&lt;= / &gt;</t>
  </si>
  <si>
    <t>f2</t>
  </si>
  <si>
    <t>&lt;= &gt;</t>
  </si>
  <si>
    <t>Номер итерации</t>
  </si>
  <si>
    <t>-</t>
  </si>
  <si>
    <t>∆ = [2,41; 2,57]</t>
  </si>
  <si>
    <t xml:space="preserve">Итерация </t>
  </si>
  <si>
    <t>х1</t>
  </si>
  <si>
    <t>х2</t>
  </si>
  <si>
    <t>F</t>
  </si>
  <si>
    <t>x*</t>
  </si>
  <si>
    <t>f*</t>
  </si>
  <si>
    <t>∆ = [2,496; 2,505]</t>
  </si>
  <si>
    <t>Ф1</t>
  </si>
  <si>
    <t>Ф2</t>
  </si>
  <si>
    <t>Номер</t>
  </si>
  <si>
    <t>∆ = [2,499;3,505]</t>
  </si>
  <si>
    <t>Vi</t>
  </si>
  <si>
    <t>Ki</t>
  </si>
  <si>
    <t>Si</t>
  </si>
  <si>
    <t>f</t>
  </si>
  <si>
    <t>Si * qi</t>
  </si>
  <si>
    <t>fi * qi</t>
  </si>
  <si>
    <t>L</t>
  </si>
  <si>
    <t>Результат системы</t>
  </si>
  <si>
    <t>Необходимые складские площади</t>
  </si>
  <si>
    <t>Издержки работы в д.е./год</t>
  </si>
  <si>
    <t>qi0</t>
  </si>
  <si>
    <t>Ki * Vi / qi0</t>
  </si>
  <si>
    <t>Управление поставками без ограничений</t>
  </si>
  <si>
    <t>Управление поставками с ограничениями на складские площади</t>
  </si>
  <si>
    <t>I</t>
  </si>
  <si>
    <t xml:space="preserve">L =СУММА (Ki * Vi)/ qi + 1/2 * si * qi = </t>
  </si>
  <si>
    <t>(K1 * V1) / q1 + 1/2 * S1 * q1 + (K2 * V2) / q2 + 1/2 * S2 * q2 + (K3 * V3) / q3 + 1/2 * S3 * q3 + (K4 * V4) / q4 + 1/2 * S4 * q4 + (K5 * V5) / q5 + 1/2 * S5 * q5</t>
  </si>
  <si>
    <t>(1350 * 70) / 131 * 1/2 * 11 * 131 + (1210 * 65) / 132,2 + 1/2 * 9 * 132,2 + (1150 * 80) / 247,7 + 1/2 * 3 * 247,7 + (1300 * 77) / 169,1 + 1/2 * 7 * 169,1 + (890 * 93) / 166,1 + 1/2 * 6 * 166,1</t>
  </si>
  <si>
    <t>Потребности</t>
  </si>
  <si>
    <t>Издержки заказывания</t>
  </si>
  <si>
    <t>Издержки содержания</t>
  </si>
  <si>
    <t>Расход складской полщади на единицу товара</t>
  </si>
  <si>
    <t>Оптимальные размеры поставок</t>
  </si>
  <si>
    <t>Суммарные расходы</t>
  </si>
  <si>
    <t>Складская площадь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</si>
</sst>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topLeftCell="B59" zoomScale="130" zoomScaleNormal="70" workbookViewId="0">
      <selection activeCell="H67" sqref="H67"/>
    </sheetView>
  </sheetViews>
  <sheetFormatPr defaultRowHeight="15" x14ac:dyDescent="0.25"/>
  <cols>
    <col min="1" max="1" width="16.42578125" bestFit="1" customWidth="1"/>
    <col min="2" max="3" width="12" bestFit="1" customWidth="1"/>
    <col min="4" max="5" width="12.85546875" bestFit="1" customWidth="1"/>
    <col min="6" max="8" width="12" bestFit="1" customWidth="1"/>
    <col min="9" max="9" width="12.85546875" bestFit="1" customWidth="1"/>
  </cols>
  <sheetData>
    <row r="1" spans="1:18" x14ac:dyDescent="0.25">
      <c r="A1" t="s">
        <v>1</v>
      </c>
      <c r="B1">
        <v>0.1</v>
      </c>
      <c r="C1" t="s">
        <v>2</v>
      </c>
      <c r="D1">
        <v>16</v>
      </c>
      <c r="E1" t="s">
        <v>9</v>
      </c>
      <c r="F1">
        <v>0</v>
      </c>
      <c r="G1" t="s">
        <v>5</v>
      </c>
      <c r="H1">
        <v>8</v>
      </c>
      <c r="K1" t="s">
        <v>6</v>
      </c>
    </row>
    <row r="2" spans="1:18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x14ac:dyDescent="0.25">
      <c r="A3" t="s">
        <v>3</v>
      </c>
      <c r="B3">
        <f>$F$1+B2*($H$1-$F$1)/($D$1/2+1)-$B$1/2</f>
        <v>0.8388888888888888</v>
      </c>
      <c r="C3">
        <f>$F$1+B2*($H$1-$F$1)/($D$1/2+1)+$B$1/2</f>
        <v>0.93888888888888888</v>
      </c>
      <c r="D3">
        <f>$F$1+C2*($H$1-$F$1)/($D$1/2+1)-$B$1/2</f>
        <v>1.7277777777777776</v>
      </c>
      <c r="E3">
        <f>$F$1+C2*($H$1-$F$1)/($D$1/2+1)+$B$1/2</f>
        <v>1.8277777777777777</v>
      </c>
      <c r="F3">
        <f>$F$1+D2*($H$1-$F$1)/($D$1/2+1)-$B$1/2</f>
        <v>2.6166666666666667</v>
      </c>
      <c r="G3">
        <f>$F$1+D2*($H$1-$F$1)/($D$1/2+1)+$B$1/2</f>
        <v>2.7166666666666663</v>
      </c>
      <c r="H3">
        <f>$F$1+E2*($H$1-$F$1)/($D$1/2+1)-$B$1/2</f>
        <v>3.5055555555555555</v>
      </c>
      <c r="I3">
        <f>$F$1+E2*($H$1-$F$1)/($D$1/2+1)+$B$1/2</f>
        <v>3.6055555555555552</v>
      </c>
      <c r="J3">
        <f>$F$1+F2*($H$1-$F$1)/($D$1/2+1)-$B$1/2</f>
        <v>4.3944444444444448</v>
      </c>
      <c r="K3">
        <f>$F$1+F2*($H$1-$F$1)/($D$1/2+1)+$B$1/2</f>
        <v>4.4944444444444445</v>
      </c>
      <c r="L3">
        <f>$F$1+G2*($H$1-$F$1)/($D$1/2+1)-$B$1/2</f>
        <v>5.2833333333333332</v>
      </c>
      <c r="M3">
        <f>$F$1+G2*($H$1-$F$1)/($D$1/2+1)+$B$1/2</f>
        <v>5.3833333333333329</v>
      </c>
      <c r="N3">
        <f>$F$1+H2*($H$1-$F$1)/($D$1/2+1)-$B$1/2</f>
        <v>6.1722222222222225</v>
      </c>
      <c r="O3">
        <f>$F$1+H2*($H$1-$F$1)/($D$1/2+1)+$B$1/2</f>
        <v>6.2722222222222221</v>
      </c>
      <c r="P3">
        <f>$F$1+I2*($H$1-$F$1)/($D$1/2+1)-$B$1/2</f>
        <v>7.0611111111111109</v>
      </c>
      <c r="Q3">
        <f>$F$1+I2*($H$1-$F$1)/($D$1/2+1)+$B$1/2</f>
        <v>7.1611111111111105</v>
      </c>
    </row>
    <row r="4" spans="1:18" x14ac:dyDescent="0.25">
      <c r="A4" t="s">
        <v>4</v>
      </c>
      <c r="B4">
        <f>B3^2-5*B3+9</f>
        <v>5.5092901234567906</v>
      </c>
      <c r="C4">
        <f t="shared" ref="C4:Q4" si="0">C3^2-5*C3+9</f>
        <v>5.1870679012345677</v>
      </c>
      <c r="D4">
        <f t="shared" si="0"/>
        <v>3.3463271604938285</v>
      </c>
      <c r="E4">
        <f t="shared" si="0"/>
        <v>3.2018827160493819</v>
      </c>
      <c r="F4">
        <f t="shared" si="0"/>
        <v>2.7636111111111106</v>
      </c>
      <c r="G4">
        <f t="shared" si="0"/>
        <v>2.7969444444444438</v>
      </c>
      <c r="H4">
        <f t="shared" si="0"/>
        <v>3.7611419753086412</v>
      </c>
      <c r="I4">
        <f t="shared" si="0"/>
        <v>3.9722530864197534</v>
      </c>
      <c r="J4">
        <f t="shared" si="0"/>
        <v>6.3389197530864188</v>
      </c>
      <c r="K4">
        <f t="shared" si="0"/>
        <v>6.727808641975308</v>
      </c>
      <c r="L4">
        <f t="shared" si="0"/>
        <v>10.496944444444445</v>
      </c>
      <c r="M4">
        <f t="shared" si="0"/>
        <v>11.063611111111108</v>
      </c>
      <c r="N4">
        <f t="shared" si="0"/>
        <v>16.235216049382714</v>
      </c>
      <c r="O4">
        <f t="shared" si="0"/>
        <v>16.979660493827158</v>
      </c>
      <c r="P4">
        <f t="shared" si="0"/>
        <v>23.55373456790123</v>
      </c>
      <c r="Q4">
        <f t="shared" si="0"/>
        <v>24.475956790123455</v>
      </c>
    </row>
    <row r="6" spans="1:18" x14ac:dyDescent="0.25">
      <c r="A6" t="s">
        <v>10</v>
      </c>
    </row>
    <row r="7" spans="1:18" x14ac:dyDescent="0.25">
      <c r="A7" t="s">
        <v>15</v>
      </c>
      <c r="C7" t="s">
        <v>7</v>
      </c>
      <c r="D7">
        <f>F3</f>
        <v>2.6166666666666667</v>
      </c>
      <c r="F7" t="s">
        <v>3</v>
      </c>
      <c r="G7">
        <v>2.5</v>
      </c>
    </row>
    <row r="8" spans="1:18" x14ac:dyDescent="0.25">
      <c r="C8" t="s">
        <v>8</v>
      </c>
      <c r="D8">
        <f>F4</f>
        <v>2.7636111111111106</v>
      </c>
      <c r="F8" t="s">
        <v>39</v>
      </c>
      <c r="G8">
        <f>G7^2-5*G7+9</f>
        <v>2.75</v>
      </c>
    </row>
    <row r="10" spans="1:18" x14ac:dyDescent="0.25">
      <c r="A10" t="s">
        <v>2</v>
      </c>
      <c r="B10">
        <v>17</v>
      </c>
      <c r="C10" t="s">
        <v>9</v>
      </c>
      <c r="D10">
        <v>0</v>
      </c>
      <c r="E10" t="s">
        <v>5</v>
      </c>
      <c r="F10">
        <v>16</v>
      </c>
      <c r="I10" t="s">
        <v>6</v>
      </c>
    </row>
    <row r="11" spans="1:18" x14ac:dyDescent="0.25">
      <c r="A11" t="s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</row>
    <row r="12" spans="1:18" x14ac:dyDescent="0.25">
      <c r="A12" t="s">
        <v>3</v>
      </c>
      <c r="B12">
        <f>$D$10+B11*($F$10-$D$10)/($B$10+1)</f>
        <v>0.88888888888888884</v>
      </c>
      <c r="C12">
        <f t="shared" ref="C12:R12" si="1">$D$10+C11*($F$10-$D$10)/($B$10+1)</f>
        <v>1.7777777777777777</v>
      </c>
      <c r="D12">
        <f t="shared" si="1"/>
        <v>2.6666666666666665</v>
      </c>
      <c r="E12">
        <f t="shared" si="1"/>
        <v>3.5555555555555554</v>
      </c>
      <c r="F12">
        <f t="shared" si="1"/>
        <v>4.4444444444444446</v>
      </c>
      <c r="G12">
        <f t="shared" si="1"/>
        <v>5.333333333333333</v>
      </c>
      <c r="H12">
        <f t="shared" si="1"/>
        <v>6.2222222222222223</v>
      </c>
      <c r="I12">
        <f t="shared" si="1"/>
        <v>7.1111111111111107</v>
      </c>
      <c r="J12">
        <f>$D$10+J11*($F$10-$D$10)/($B$10+1)</f>
        <v>8</v>
      </c>
      <c r="K12">
        <f t="shared" si="1"/>
        <v>8.8888888888888893</v>
      </c>
      <c r="L12">
        <f t="shared" si="1"/>
        <v>9.7777777777777786</v>
      </c>
      <c r="M12">
        <f t="shared" si="1"/>
        <v>10.666666666666666</v>
      </c>
      <c r="N12">
        <f t="shared" si="1"/>
        <v>11.555555555555555</v>
      </c>
      <c r="O12">
        <f t="shared" si="1"/>
        <v>12.444444444444445</v>
      </c>
      <c r="P12">
        <f t="shared" si="1"/>
        <v>13.333333333333334</v>
      </c>
      <c r="Q12">
        <f t="shared" si="1"/>
        <v>14.222222222222221</v>
      </c>
      <c r="R12">
        <f t="shared" si="1"/>
        <v>15.111111111111111</v>
      </c>
    </row>
    <row r="13" spans="1:18" x14ac:dyDescent="0.25">
      <c r="A13" t="s">
        <v>4</v>
      </c>
      <c r="B13">
        <f>B12^2-5*B12+9</f>
        <v>5.3456790123456788</v>
      </c>
      <c r="C13">
        <f t="shared" ref="C13:R13" si="2">C12^2-5*C12+9</f>
        <v>3.2716049382716044</v>
      </c>
      <c r="D13">
        <f t="shared" si="2"/>
        <v>2.7777777777777786</v>
      </c>
      <c r="E13">
        <f t="shared" si="2"/>
        <v>3.864197530864196</v>
      </c>
      <c r="F13">
        <f t="shared" si="2"/>
        <v>6.5308641975308674</v>
      </c>
      <c r="G13">
        <f t="shared" si="2"/>
        <v>10.777777777777779</v>
      </c>
      <c r="H13">
        <f t="shared" si="2"/>
        <v>16.60493827160494</v>
      </c>
      <c r="I13">
        <f t="shared" si="2"/>
        <v>24.012345679012341</v>
      </c>
      <c r="J13">
        <f t="shared" si="2"/>
        <v>33</v>
      </c>
      <c r="K13">
        <f t="shared" si="2"/>
        <v>43.567901234567913</v>
      </c>
      <c r="L13">
        <f t="shared" si="2"/>
        <v>55.716049382716058</v>
      </c>
      <c r="M13">
        <f t="shared" si="2"/>
        <v>69.444444444444443</v>
      </c>
      <c r="N13">
        <f t="shared" si="2"/>
        <v>84.753086419753089</v>
      </c>
      <c r="O13">
        <f t="shared" si="2"/>
        <v>101.64197530864197</v>
      </c>
      <c r="P13">
        <f t="shared" si="2"/>
        <v>120.11111111111113</v>
      </c>
      <c r="Q13">
        <f t="shared" si="2"/>
        <v>140.16049382716048</v>
      </c>
      <c r="R13">
        <f t="shared" si="2"/>
        <v>161.79012345679013</v>
      </c>
    </row>
    <row r="15" spans="1:18" x14ac:dyDescent="0.25">
      <c r="A15" t="s">
        <v>11</v>
      </c>
    </row>
    <row r="16" spans="1:18" x14ac:dyDescent="0.25">
      <c r="A16" t="s">
        <v>14</v>
      </c>
      <c r="C16" t="s">
        <v>12</v>
      </c>
      <c r="D16">
        <f>D12</f>
        <v>2.6666666666666665</v>
      </c>
    </row>
    <row r="17" spans="1:9" x14ac:dyDescent="0.25">
      <c r="C17" t="s">
        <v>13</v>
      </c>
      <c r="D17">
        <f>D13</f>
        <v>2.7777777777777786</v>
      </c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t="s">
        <v>1</v>
      </c>
      <c r="B20">
        <v>0.1</v>
      </c>
      <c r="C20" t="s">
        <v>2</v>
      </c>
      <c r="D20">
        <v>16</v>
      </c>
      <c r="E20" t="s">
        <v>6</v>
      </c>
    </row>
    <row r="21" spans="1:9" x14ac:dyDescent="0.25">
      <c r="A21" t="s">
        <v>22</v>
      </c>
      <c r="B21" t="s">
        <v>16</v>
      </c>
      <c r="C21" t="s">
        <v>17</v>
      </c>
      <c r="D21" t="s">
        <v>18</v>
      </c>
      <c r="E21" t="s">
        <v>21</v>
      </c>
      <c r="F21" t="s">
        <v>20</v>
      </c>
      <c r="G21" t="s">
        <v>9</v>
      </c>
      <c r="H21" t="s">
        <v>5</v>
      </c>
    </row>
    <row r="22" spans="1:9" x14ac:dyDescent="0.25">
      <c r="A22">
        <v>0</v>
      </c>
      <c r="B22" t="s">
        <v>23</v>
      </c>
      <c r="C22" t="s">
        <v>23</v>
      </c>
      <c r="D22" t="s">
        <v>23</v>
      </c>
      <c r="G22">
        <v>0</v>
      </c>
      <c r="H22">
        <v>8</v>
      </c>
    </row>
    <row r="23" spans="1:9" x14ac:dyDescent="0.25">
      <c r="A23">
        <v>1</v>
      </c>
      <c r="B23">
        <f>(G22+H22)/2 - $B$20/2</f>
        <v>3.95</v>
      </c>
      <c r="C23">
        <f>(G22+H22)/2 + $B$20/2</f>
        <v>4.05</v>
      </c>
      <c r="D23">
        <f>B23^2 - 5*B23 + 9</f>
        <v>4.8525000000000009</v>
      </c>
      <c r="E23" t="str">
        <f>IF(D23&lt;F23, "&lt;=", "&gt;")</f>
        <v>&lt;=</v>
      </c>
      <c r="F23">
        <f>C23^2 - 5 * C23 + 9</f>
        <v>5.1524999999999999</v>
      </c>
      <c r="G23">
        <f>IF(D23&lt;=F23, G22, B23)</f>
        <v>0</v>
      </c>
      <c r="H23">
        <f>IF(D23&lt;=F23, C23, H22)</f>
        <v>4.05</v>
      </c>
    </row>
    <row r="24" spans="1:9" x14ac:dyDescent="0.25">
      <c r="A24">
        <v>2</v>
      </c>
      <c r="B24">
        <f t="shared" ref="B24:B30" si="3">(G23+H23)/2 - $B$20/2</f>
        <v>1.9749999999999999</v>
      </c>
      <c r="C24">
        <f t="shared" ref="C24:C30" si="4">(G23+H23)/2 + $B$20/2</f>
        <v>2.0749999999999997</v>
      </c>
      <c r="D24">
        <f t="shared" ref="D24:D30" si="5">B24^2 - 5*B24 + 9</f>
        <v>3.0256249999999998</v>
      </c>
      <c r="E24" t="str">
        <f t="shared" ref="E24:E30" si="6">IF(D24&lt;F24, "&lt;", "&gt;")</f>
        <v>&gt;</v>
      </c>
      <c r="F24">
        <f t="shared" ref="F24:F30" si="7">C24^2 - 5 * C24 + 9</f>
        <v>2.9306250000000009</v>
      </c>
      <c r="G24">
        <f t="shared" ref="G24:G29" si="8">IF(D24&lt;=F24, G23, B24)</f>
        <v>1.9749999999999999</v>
      </c>
      <c r="H24">
        <f t="shared" ref="H24:H30" si="9">IF(D24&lt;=F24, C24, H23)</f>
        <v>4.05</v>
      </c>
    </row>
    <row r="25" spans="1:9" x14ac:dyDescent="0.25">
      <c r="A25">
        <v>3</v>
      </c>
      <c r="B25">
        <f t="shared" si="3"/>
        <v>2.9624999999999999</v>
      </c>
      <c r="C25">
        <f t="shared" si="4"/>
        <v>3.0624999999999996</v>
      </c>
      <c r="D25">
        <f t="shared" si="5"/>
        <v>2.9639062499999991</v>
      </c>
      <c r="E25" t="str">
        <f t="shared" si="6"/>
        <v>&lt;</v>
      </c>
      <c r="F25">
        <f t="shared" si="7"/>
        <v>3.0664062499999982</v>
      </c>
      <c r="G25">
        <f t="shared" si="8"/>
        <v>1.9749999999999999</v>
      </c>
      <c r="H25">
        <f t="shared" si="9"/>
        <v>3.0624999999999996</v>
      </c>
    </row>
    <row r="26" spans="1:9" x14ac:dyDescent="0.25">
      <c r="A26">
        <v>4</v>
      </c>
      <c r="B26">
        <f t="shared" si="3"/>
        <v>2.46875</v>
      </c>
      <c r="C26">
        <f t="shared" si="4"/>
        <v>2.5687499999999996</v>
      </c>
      <c r="D26">
        <f t="shared" si="5"/>
        <v>2.7509765625</v>
      </c>
      <c r="E26" t="str">
        <f>IF(D26&lt;F26, "&lt;=", "&gt;")</f>
        <v>&lt;=</v>
      </c>
      <c r="F26">
        <f t="shared" si="7"/>
        <v>2.7547265625000001</v>
      </c>
      <c r="G26">
        <f t="shared" si="8"/>
        <v>1.9749999999999999</v>
      </c>
      <c r="H26">
        <f t="shared" si="9"/>
        <v>2.5687499999999996</v>
      </c>
    </row>
    <row r="27" spans="1:9" x14ac:dyDescent="0.25">
      <c r="A27">
        <v>5</v>
      </c>
      <c r="B27">
        <f t="shared" si="3"/>
        <v>2.2218749999999998</v>
      </c>
      <c r="C27">
        <f t="shared" si="4"/>
        <v>2.3218749999999995</v>
      </c>
      <c r="D27">
        <f t="shared" si="5"/>
        <v>2.8273535156249991</v>
      </c>
      <c r="E27" t="str">
        <f t="shared" si="6"/>
        <v>&gt;</v>
      </c>
      <c r="F27">
        <f t="shared" si="7"/>
        <v>2.7817285156250007</v>
      </c>
      <c r="G27">
        <f t="shared" si="8"/>
        <v>2.2218749999999998</v>
      </c>
      <c r="H27">
        <f t="shared" si="9"/>
        <v>2.5687499999999996</v>
      </c>
    </row>
    <row r="28" spans="1:9" x14ac:dyDescent="0.25">
      <c r="A28">
        <v>6</v>
      </c>
      <c r="B28">
        <f t="shared" si="3"/>
        <v>2.3453124999999999</v>
      </c>
      <c r="C28">
        <f t="shared" si="4"/>
        <v>2.4453124999999996</v>
      </c>
      <c r="D28">
        <f t="shared" si="5"/>
        <v>2.7739282226562496</v>
      </c>
      <c r="E28" t="str">
        <f t="shared" si="6"/>
        <v>&gt;</v>
      </c>
      <c r="F28">
        <f t="shared" si="7"/>
        <v>2.75299072265625</v>
      </c>
      <c r="G28">
        <f>IF(D28&lt;=F28, G27, B28)</f>
        <v>2.3453124999999999</v>
      </c>
      <c r="H28">
        <f t="shared" si="9"/>
        <v>2.5687499999999996</v>
      </c>
    </row>
    <row r="29" spans="1:9" x14ac:dyDescent="0.25">
      <c r="A29" s="2">
        <v>7</v>
      </c>
      <c r="B29" s="2">
        <f t="shared" si="3"/>
        <v>2.4070312500000002</v>
      </c>
      <c r="C29" s="2">
        <f t="shared" si="4"/>
        <v>2.5070312499999998</v>
      </c>
      <c r="D29" s="2">
        <f>B29^2 - 5*B29 + 9</f>
        <v>2.7586431884765634</v>
      </c>
      <c r="E29" s="2" t="str">
        <f t="shared" si="6"/>
        <v>&gt;</v>
      </c>
      <c r="F29" s="2">
        <f t="shared" si="7"/>
        <v>2.7500494384765615</v>
      </c>
      <c r="G29" s="2">
        <f t="shared" si="8"/>
        <v>2.4070312500000002</v>
      </c>
      <c r="H29" s="2">
        <f t="shared" si="9"/>
        <v>2.5687499999999996</v>
      </c>
    </row>
    <row r="30" spans="1:9" x14ac:dyDescent="0.25">
      <c r="A30">
        <v>8</v>
      </c>
      <c r="B30">
        <f t="shared" si="3"/>
        <v>2.4378906250000001</v>
      </c>
      <c r="C30">
        <f t="shared" si="4"/>
        <v>2.5378906249999997</v>
      </c>
      <c r="D30">
        <f t="shared" si="5"/>
        <v>2.7538575744628915</v>
      </c>
      <c r="E30" t="str">
        <f t="shared" si="6"/>
        <v>&gt;</v>
      </c>
      <c r="F30">
        <f t="shared" si="7"/>
        <v>2.751435699462891</v>
      </c>
      <c r="G30">
        <f>IF(D30&lt;=F30, G29, B30)</f>
        <v>2.4378906250000001</v>
      </c>
      <c r="H30">
        <f t="shared" si="9"/>
        <v>2.5687499999999996</v>
      </c>
    </row>
    <row r="31" spans="1:9" x14ac:dyDescent="0.25">
      <c r="A31" t="s">
        <v>24</v>
      </c>
    </row>
    <row r="32" spans="1:9" x14ac:dyDescent="0.25">
      <c r="A32" t="s">
        <v>7</v>
      </c>
      <c r="B32">
        <f>B29</f>
        <v>2.4070312500000002</v>
      </c>
    </row>
    <row r="33" spans="1:9" x14ac:dyDescent="0.25">
      <c r="A33" t="s">
        <v>8</v>
      </c>
      <c r="B33">
        <f>MIN(F23:F30,D23:D30)</f>
        <v>2.7500494384765615</v>
      </c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6" t="s">
        <v>1</v>
      </c>
      <c r="B36" s="6">
        <f>(H39-G39)/I39</f>
        <v>3.0959752321981426E-3</v>
      </c>
      <c r="D36" t="s">
        <v>6</v>
      </c>
    </row>
    <row r="37" spans="1:9" x14ac:dyDescent="0.25">
      <c r="A37" s="6" t="s">
        <v>2</v>
      </c>
      <c r="B37" s="6">
        <v>16</v>
      </c>
    </row>
    <row r="38" spans="1:9" x14ac:dyDescent="0.25">
      <c r="A38" t="s">
        <v>25</v>
      </c>
      <c r="B38" t="s">
        <v>26</v>
      </c>
      <c r="C38" t="s">
        <v>27</v>
      </c>
      <c r="D38" t="s">
        <v>18</v>
      </c>
      <c r="E38" t="s">
        <v>19</v>
      </c>
      <c r="F38" t="s">
        <v>20</v>
      </c>
      <c r="G38" t="s">
        <v>9</v>
      </c>
      <c r="H38" t="s">
        <v>5</v>
      </c>
      <c r="I38" t="s">
        <v>28</v>
      </c>
    </row>
    <row r="39" spans="1:9" x14ac:dyDescent="0.25">
      <c r="A39">
        <v>0</v>
      </c>
      <c r="G39">
        <v>0</v>
      </c>
      <c r="H39">
        <v>8</v>
      </c>
      <c r="I39" s="4">
        <f t="shared" ref="I39:I53" si="10">I40+I41</f>
        <v>2584</v>
      </c>
    </row>
    <row r="40" spans="1:9" x14ac:dyDescent="0.25">
      <c r="A40" s="1">
        <v>1</v>
      </c>
      <c r="B40" s="1">
        <f>G39+I42/I40*(H39-G39) -(POWER(-1,$B$37-A40+1)*$B$36)/I40</f>
        <v>3.0557275541795663</v>
      </c>
      <c r="C40" s="1">
        <f>G39+I41/I40*(H39-G39) -(POWER(-1,$B$37-A40+1)*$B$36)/I40</f>
        <v>4.9442685685815704</v>
      </c>
      <c r="D40" s="1">
        <f>B40^2 - 5*B40 + 9</f>
        <v>3.0588331144744032</v>
      </c>
      <c r="E40" s="1" t="str">
        <f>IF(D40&lt;=F40,"&lt;=","&gt;")</f>
        <v>&lt;=</v>
      </c>
      <c r="F40">
        <f>C40^2 - 5*C40 + 9</f>
        <v>8.7244488353557976</v>
      </c>
      <c r="G40" s="1">
        <f>IF(D40&gt;F40,B40,G39)</f>
        <v>0</v>
      </c>
      <c r="H40" s="1">
        <f>IF(D40&lt;=F40,C40,H39)</f>
        <v>4.9442685685815704</v>
      </c>
      <c r="I40" s="4">
        <f t="shared" si="10"/>
        <v>1597</v>
      </c>
    </row>
    <row r="41" spans="1:9" x14ac:dyDescent="0.25">
      <c r="A41">
        <v>2</v>
      </c>
      <c r="B41" s="1">
        <f t="shared" ref="B41:B54" si="11">G40+I43/I41*(H40-G40) -(POWER(-1,$B$37-A41+1)*$B$36)/I41</f>
        <v>1.8885434106691836</v>
      </c>
      <c r="C41" s="1">
        <f t="shared" ref="C41:C54" si="12">G40+I42/I41*(H40-G40) -(POWER(-1,$B$37-A41+1)*$B$36)/I41</f>
        <v>3.0557314314184292</v>
      </c>
      <c r="D41" s="1">
        <f t="shared" ref="D41:D54" si="13">B41^2 - 5*B41 + 9</f>
        <v>3.1238791606360747</v>
      </c>
      <c r="E41" t="str">
        <f t="shared" ref="E41:E53" si="14">IF(D41&lt;=F41,"&lt;=","&gt;")</f>
        <v>&gt;</v>
      </c>
      <c r="F41">
        <f t="shared" ref="F41:F54" si="15">C41^2 - 5*C41 + 9</f>
        <v>3.0588374238663754</v>
      </c>
      <c r="G41">
        <f t="shared" ref="G41:G53" si="16">IF(D41&gt;F41,B41,G40)</f>
        <v>1.8885434106691836</v>
      </c>
      <c r="H41">
        <f t="shared" ref="H41:H53" si="17">IF(D41&lt;=F41,C41,H40)</f>
        <v>4.9442685685815704</v>
      </c>
      <c r="I41" s="4">
        <f t="shared" si="10"/>
        <v>987</v>
      </c>
    </row>
    <row r="42" spans="1:9" x14ac:dyDescent="0.25">
      <c r="A42">
        <v>3</v>
      </c>
      <c r="B42" s="1">
        <f t="shared" si="11"/>
        <v>3.055725157912387</v>
      </c>
      <c r="C42" s="1">
        <f t="shared" si="12"/>
        <v>3.777076670599901</v>
      </c>
      <c r="D42" s="1">
        <f t="shared" si="13"/>
        <v>3.0588304511367461</v>
      </c>
      <c r="E42" t="str">
        <f t="shared" si="14"/>
        <v>&lt;=</v>
      </c>
      <c r="F42">
        <f t="shared" si="15"/>
        <v>4.3809248225905293</v>
      </c>
      <c r="G42">
        <f t="shared" si="16"/>
        <v>1.8885434106691836</v>
      </c>
      <c r="H42">
        <f t="shared" si="17"/>
        <v>3.777076670599901</v>
      </c>
      <c r="I42" s="4">
        <f t="shared" si="10"/>
        <v>610</v>
      </c>
    </row>
    <row r="43" spans="1:9" x14ac:dyDescent="0.25">
      <c r="A43">
        <v>4</v>
      </c>
      <c r="B43" s="1">
        <f t="shared" si="11"/>
        <v>2.6099011968900205</v>
      </c>
      <c r="C43" s="1">
        <f t="shared" si="12"/>
        <v>3.0557353086508532</v>
      </c>
      <c r="D43" s="1">
        <f t="shared" si="13"/>
        <v>2.7620782730778579</v>
      </c>
      <c r="E43" t="str">
        <f t="shared" si="14"/>
        <v>&lt;=</v>
      </c>
      <c r="F43">
        <f t="shared" si="15"/>
        <v>3.058841733281259</v>
      </c>
      <c r="G43">
        <f t="shared" si="16"/>
        <v>1.8885434106691836</v>
      </c>
      <c r="H43">
        <f t="shared" si="17"/>
        <v>3.0557353086508532</v>
      </c>
      <c r="I43" s="4">
        <f t="shared" si="10"/>
        <v>377</v>
      </c>
    </row>
    <row r="44" spans="1:9" x14ac:dyDescent="0.25">
      <c r="A44">
        <v>5</v>
      </c>
      <c r="B44" s="1">
        <f t="shared" si="11"/>
        <v>2.3343673718071081</v>
      </c>
      <c r="C44" s="1">
        <f t="shared" si="12"/>
        <v>2.6098847726182317</v>
      </c>
      <c r="D44" s="1">
        <f t="shared" si="13"/>
        <v>2.7774341675220846</v>
      </c>
      <c r="E44" t="str">
        <f t="shared" si="14"/>
        <v>&gt;</v>
      </c>
      <c r="F44">
        <f t="shared" si="15"/>
        <v>2.7620746632533608</v>
      </c>
      <c r="G44">
        <f t="shared" si="16"/>
        <v>2.3343673718071081</v>
      </c>
      <c r="H44">
        <f t="shared" si="17"/>
        <v>3.0557353086508532</v>
      </c>
      <c r="I44" s="4">
        <f t="shared" si="10"/>
        <v>233</v>
      </c>
    </row>
    <row r="45" spans="1:9" x14ac:dyDescent="0.25">
      <c r="A45">
        <v>6</v>
      </c>
      <c r="B45" s="1">
        <f t="shared" si="11"/>
        <v>2.609911347512929</v>
      </c>
      <c r="C45" s="1">
        <f t="shared" si="12"/>
        <v>2.7802343326010353</v>
      </c>
      <c r="D45" s="1">
        <f t="shared" si="13"/>
        <v>2.7620805043121077</v>
      </c>
      <c r="E45" t="str">
        <f t="shared" si="14"/>
        <v>&lt;=</v>
      </c>
      <c r="F45">
        <f t="shared" si="15"/>
        <v>2.8285312811683481</v>
      </c>
      <c r="G45">
        <f t="shared" si="16"/>
        <v>2.3343673718071081</v>
      </c>
      <c r="H45">
        <f t="shared" si="17"/>
        <v>2.7802343326010353</v>
      </c>
      <c r="I45" s="4">
        <f t="shared" si="10"/>
        <v>144</v>
      </c>
    </row>
    <row r="46" spans="1:9" x14ac:dyDescent="0.25">
      <c r="A46">
        <v>7</v>
      </c>
      <c r="B46" s="1">
        <f t="shared" si="11"/>
        <v>2.5046637840740895</v>
      </c>
      <c r="C46" s="1">
        <f t="shared" si="12"/>
        <v>2.609868347856926</v>
      </c>
      <c r="D46" s="1">
        <f t="shared" si="13"/>
        <v>2.7500217508818894</v>
      </c>
      <c r="E46" t="str">
        <f t="shared" si="14"/>
        <v>&lt;=</v>
      </c>
      <c r="F46">
        <f t="shared" si="15"/>
        <v>2.7620710538608106</v>
      </c>
      <c r="G46">
        <f t="shared" si="16"/>
        <v>2.3343673718071081</v>
      </c>
      <c r="H46">
        <f t="shared" si="17"/>
        <v>2.609868347856926</v>
      </c>
      <c r="I46" s="4">
        <f t="shared" si="10"/>
        <v>89</v>
      </c>
    </row>
    <row r="47" spans="1:9" x14ac:dyDescent="0.25">
      <c r="A47">
        <v>8</v>
      </c>
      <c r="B47" s="1">
        <f t="shared" si="11"/>
        <v>2.439614944030351</v>
      </c>
      <c r="C47" s="1">
        <f t="shared" si="12"/>
        <v>2.5047333565512173</v>
      </c>
      <c r="D47" s="1">
        <f t="shared" si="13"/>
        <v>2.7536463549844576</v>
      </c>
      <c r="E47" t="str">
        <f t="shared" si="14"/>
        <v>&gt;</v>
      </c>
      <c r="F47">
        <f t="shared" si="15"/>
        <v>2.7500224046642412</v>
      </c>
      <c r="G47">
        <f t="shared" si="16"/>
        <v>2.439614944030351</v>
      </c>
      <c r="H47">
        <f t="shared" si="17"/>
        <v>2.609868347856926</v>
      </c>
      <c r="I47" s="4">
        <f t="shared" si="10"/>
        <v>55</v>
      </c>
    </row>
    <row r="48" spans="1:9" x14ac:dyDescent="0.25">
      <c r="A48">
        <v>9</v>
      </c>
      <c r="B48" s="1">
        <f t="shared" si="11"/>
        <v>2.5046207756336827</v>
      </c>
      <c r="C48" s="1">
        <f t="shared" si="12"/>
        <v>2.5446804000634651</v>
      </c>
      <c r="D48" s="1">
        <f t="shared" si="13"/>
        <v>2.7500213515674572</v>
      </c>
      <c r="E48" t="str">
        <f t="shared" si="14"/>
        <v>&lt;=</v>
      </c>
      <c r="F48">
        <f t="shared" si="15"/>
        <v>2.7519963381498318</v>
      </c>
      <c r="G48">
        <f t="shared" si="16"/>
        <v>2.439614944030351</v>
      </c>
      <c r="H48">
        <f t="shared" si="17"/>
        <v>2.5446804000634651</v>
      </c>
      <c r="I48" s="4">
        <f t="shared" si="10"/>
        <v>34</v>
      </c>
    </row>
    <row r="49" spans="1:9" x14ac:dyDescent="0.25">
      <c r="A49">
        <v>10</v>
      </c>
      <c r="B49" s="1">
        <f t="shared" si="11"/>
        <v>2.4797873070540231</v>
      </c>
      <c r="C49" s="1">
        <f t="shared" si="12"/>
        <v>2.5048028918238119</v>
      </c>
      <c r="D49" s="1">
        <f t="shared" si="13"/>
        <v>2.7504085529561282</v>
      </c>
      <c r="E49" t="str">
        <f t="shared" si="14"/>
        <v>&gt;</v>
      </c>
      <c r="F49">
        <f t="shared" si="15"/>
        <v>2.750023067769872</v>
      </c>
      <c r="G49">
        <f t="shared" si="16"/>
        <v>2.4797873070540231</v>
      </c>
      <c r="H49">
        <f t="shared" si="17"/>
        <v>2.5446804000634651</v>
      </c>
      <c r="I49" s="4">
        <f t="shared" si="10"/>
        <v>21</v>
      </c>
    </row>
    <row r="50" spans="1:9" x14ac:dyDescent="0.25">
      <c r="A50">
        <v>11</v>
      </c>
      <c r="B50" s="1">
        <f t="shared" si="11"/>
        <v>2.504508037039793</v>
      </c>
      <c r="C50" s="1">
        <f t="shared" si="12"/>
        <v>2.5194833661958183</v>
      </c>
      <c r="D50" s="1">
        <f t="shared" si="13"/>
        <v>2.750020322397952</v>
      </c>
      <c r="E50" t="str">
        <f t="shared" si="14"/>
        <v>&lt;=</v>
      </c>
      <c r="F50">
        <f t="shared" si="15"/>
        <v>2.7503796015583211</v>
      </c>
      <c r="G50">
        <f t="shared" si="16"/>
        <v>2.4797873070540231</v>
      </c>
      <c r="H50">
        <f t="shared" si="17"/>
        <v>2.5194833661958183</v>
      </c>
      <c r="I50" s="4">
        <f t="shared" si="10"/>
        <v>13</v>
      </c>
    </row>
    <row r="51" spans="1:9" x14ac:dyDescent="0.25">
      <c r="A51">
        <v>12</v>
      </c>
      <c r="B51" s="1">
        <f t="shared" si="11"/>
        <v>2.4950603261362212</v>
      </c>
      <c r="C51" s="1">
        <f t="shared" si="12"/>
        <v>2.5049843409216699</v>
      </c>
      <c r="D51" s="1">
        <f t="shared" si="13"/>
        <v>2.7500244003778809</v>
      </c>
      <c r="E51" t="str">
        <f t="shared" si="14"/>
        <v>&lt;=</v>
      </c>
      <c r="F51">
        <f t="shared" si="15"/>
        <v>2.7500248436544235</v>
      </c>
      <c r="G51">
        <f t="shared" si="16"/>
        <v>2.4797873070540231</v>
      </c>
      <c r="H51">
        <f t="shared" si="17"/>
        <v>2.5049843409216699</v>
      </c>
      <c r="I51" s="4">
        <f t="shared" si="10"/>
        <v>8</v>
      </c>
    </row>
    <row r="52" spans="1:9" x14ac:dyDescent="0.25">
      <c r="A52">
        <v>13</v>
      </c>
      <c r="B52" s="1">
        <f t="shared" si="11"/>
        <v>2.4892469255546419</v>
      </c>
      <c r="C52" s="1">
        <f t="shared" si="12"/>
        <v>2.4942863323281714</v>
      </c>
      <c r="D52" s="1">
        <f t="shared" si="13"/>
        <v>2.7501156286100272</v>
      </c>
      <c r="E52" t="str">
        <f t="shared" si="14"/>
        <v>&gt;</v>
      </c>
      <c r="F52">
        <f t="shared" si="15"/>
        <v>2.7500326459982647</v>
      </c>
      <c r="G52">
        <f t="shared" si="16"/>
        <v>2.4892469255546419</v>
      </c>
      <c r="H52">
        <f t="shared" si="17"/>
        <v>2.5049843409216699</v>
      </c>
      <c r="I52" s="4">
        <f t="shared" si="10"/>
        <v>5</v>
      </c>
    </row>
    <row r="53" spans="1:9" x14ac:dyDescent="0.25">
      <c r="A53">
        <v>14</v>
      </c>
      <c r="B53" s="1">
        <f t="shared" si="11"/>
        <v>2.4955247224210506</v>
      </c>
      <c r="C53" s="1">
        <f t="shared" si="12"/>
        <v>2.5007705275433936</v>
      </c>
      <c r="D53" s="1">
        <f t="shared" si="13"/>
        <v>2.7500200281094083</v>
      </c>
      <c r="E53" t="str">
        <f t="shared" si="14"/>
        <v>&gt;</v>
      </c>
      <c r="F53" s="2">
        <f t="shared" si="15"/>
        <v>2.7500005937126959</v>
      </c>
      <c r="G53">
        <f t="shared" si="16"/>
        <v>2.4955247224210506</v>
      </c>
      <c r="H53">
        <f t="shared" si="17"/>
        <v>2.5049843409216699</v>
      </c>
      <c r="I53" s="4">
        <f t="shared" si="10"/>
        <v>3</v>
      </c>
    </row>
    <row r="54" spans="1:9" x14ac:dyDescent="0.25">
      <c r="A54">
        <v>15</v>
      </c>
      <c r="B54" s="1">
        <f t="shared" si="11"/>
        <v>2.4987065440552612</v>
      </c>
      <c r="C54" s="1">
        <f t="shared" si="12"/>
        <v>2.4987065440552612</v>
      </c>
      <c r="D54" s="1">
        <f t="shared" si="13"/>
        <v>2.7500016730282804</v>
      </c>
      <c r="E54" t="str">
        <f>IF(D54&lt;=F54,"&lt;=","&gt;")</f>
        <v>&lt;=</v>
      </c>
      <c r="F54">
        <f t="shared" si="15"/>
        <v>2.7500016730282804</v>
      </c>
      <c r="G54">
        <f>IF(D54&gt;F54,B54,G53)</f>
        <v>2.4955247224210506</v>
      </c>
      <c r="H54">
        <f>IF(D54&lt;=F54,C54,H53)</f>
        <v>2.4987065440552612</v>
      </c>
      <c r="I54" s="4">
        <f>I55+I56</f>
        <v>2</v>
      </c>
    </row>
    <row r="55" spans="1:9" x14ac:dyDescent="0.25">
      <c r="I55" s="4">
        <v>1</v>
      </c>
    </row>
    <row r="56" spans="1:9" x14ac:dyDescent="0.25">
      <c r="A56" s="5" t="s">
        <v>31</v>
      </c>
      <c r="B56" s="5"/>
      <c r="I56" s="4">
        <v>1</v>
      </c>
    </row>
    <row r="57" spans="1:9" x14ac:dyDescent="0.25">
      <c r="A57" s="6" t="s">
        <v>30</v>
      </c>
      <c r="B57" s="6">
        <f>MIN(D40:D54,F40:F54)</f>
        <v>2.7500005937126959</v>
      </c>
      <c r="C57" s="12"/>
      <c r="D57" s="12"/>
    </row>
    <row r="58" spans="1:9" x14ac:dyDescent="0.25">
      <c r="A58" s="6" t="s">
        <v>29</v>
      </c>
      <c r="B58" s="6">
        <f>C53</f>
        <v>2.5007705275433936</v>
      </c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6" t="s">
        <v>2</v>
      </c>
      <c r="B61" s="6" t="s">
        <v>32</v>
      </c>
      <c r="C61" s="6" t="s">
        <v>33</v>
      </c>
      <c r="E61" t="s">
        <v>6</v>
      </c>
    </row>
    <row r="62" spans="1:9" x14ac:dyDescent="0.25">
      <c r="A62" s="6">
        <v>16</v>
      </c>
      <c r="B62" s="6">
        <f>0.382</f>
        <v>0.38200000000000001</v>
      </c>
      <c r="C62" s="6">
        <v>0.61799999999999999</v>
      </c>
    </row>
    <row r="64" spans="1:9" x14ac:dyDescent="0.25">
      <c r="A64" t="s">
        <v>34</v>
      </c>
      <c r="B64" t="s">
        <v>16</v>
      </c>
      <c r="C64" t="s">
        <v>17</v>
      </c>
      <c r="D64" t="s">
        <v>18</v>
      </c>
      <c r="E64" t="s">
        <v>19</v>
      </c>
      <c r="F64" t="s">
        <v>20</v>
      </c>
      <c r="G64" t="s">
        <v>9</v>
      </c>
      <c r="H64" t="s">
        <v>5</v>
      </c>
    </row>
    <row r="65" spans="1:8" x14ac:dyDescent="0.25">
      <c r="A65">
        <v>0</v>
      </c>
      <c r="G65">
        <v>0</v>
      </c>
      <c r="H65">
        <v>4</v>
      </c>
    </row>
    <row r="66" spans="1:8" x14ac:dyDescent="0.25">
      <c r="A66">
        <v>1</v>
      </c>
      <c r="B66">
        <f>G65+$B$62*(H65 - G65)</f>
        <v>1.528</v>
      </c>
      <c r="C66">
        <f>G65+$C$62*(H65 - G65)</f>
        <v>2.472</v>
      </c>
      <c r="D66">
        <f>B66^2 - 3*B66 + 8</f>
        <v>5.7507840000000003</v>
      </c>
      <c r="E66" t="str">
        <f>IF(D66&lt;F66, "&lt;=", "&gt;")</f>
        <v>&lt;=</v>
      </c>
      <c r="F66">
        <f>C66^2 - 3*C66 + 8</f>
        <v>6.6947839999999994</v>
      </c>
      <c r="G66">
        <f>IF(D66&lt;F66, G65, B66)</f>
        <v>0</v>
      </c>
      <c r="H66">
        <f>IF(D66&lt;F66, C66, H65)</f>
        <v>2.472</v>
      </c>
    </row>
    <row r="67" spans="1:8" x14ac:dyDescent="0.25">
      <c r="A67">
        <v>2</v>
      </c>
      <c r="B67">
        <f t="shared" ref="B67:B80" si="18">G66+$B$62*(H66 - G66)</f>
        <v>0.94430400000000003</v>
      </c>
      <c r="C67">
        <f t="shared" ref="C67:C80" si="19">G66+$C$62*(H66 - G66)</f>
        <v>1.5276959999999999</v>
      </c>
      <c r="D67">
        <f t="shared" ref="D67:D79" si="20">B67^2 - 3*B67 + 8</f>
        <v>6.0587980444159992</v>
      </c>
      <c r="E67" t="str">
        <f t="shared" ref="E67:E80" si="21">IF(D67&lt;F67, "&lt;=", "&gt;")</f>
        <v>&gt;</v>
      </c>
      <c r="F67">
        <f t="shared" ref="F67:F80" si="22">C67^2 - 3*C67 + 8</f>
        <v>5.7507670684159997</v>
      </c>
      <c r="G67">
        <f>IF(D67&lt;F67, G66, B67)</f>
        <v>0.94430400000000003</v>
      </c>
      <c r="H67">
        <f>IF(D67&lt;F67, C67, H66)</f>
        <v>2.472</v>
      </c>
    </row>
    <row r="68" spans="1:8" x14ac:dyDescent="0.25">
      <c r="A68">
        <v>3</v>
      </c>
      <c r="B68">
        <f t="shared" si="18"/>
        <v>1.5278838719999999</v>
      </c>
      <c r="C68">
        <f t="shared" si="19"/>
        <v>1.8884201279999999</v>
      </c>
      <c r="D68">
        <f t="shared" si="20"/>
        <v>5.7507775103177128</v>
      </c>
      <c r="E68" t="str">
        <f t="shared" si="21"/>
        <v>&lt;=</v>
      </c>
      <c r="F68">
        <f t="shared" si="22"/>
        <v>5.9008701958355365</v>
      </c>
      <c r="G68">
        <f t="shared" ref="G68:G80" si="23">IF(D68&lt;F68, G67, B68)</f>
        <v>0.94430400000000003</v>
      </c>
      <c r="H68">
        <f t="shared" ref="H68:H80" si="24">IF(D68&lt;F68, C68, H67)</f>
        <v>1.8884201279999999</v>
      </c>
    </row>
    <row r="69" spans="1:8" x14ac:dyDescent="0.25">
      <c r="A69">
        <v>4</v>
      </c>
      <c r="B69">
        <f t="shared" si="18"/>
        <v>1.304956360896</v>
      </c>
      <c r="C69">
        <f t="shared" si="19"/>
        <v>1.527767767104</v>
      </c>
      <c r="D69">
        <f t="shared" si="20"/>
        <v>5.788042021154931</v>
      </c>
      <c r="E69" t="str">
        <f t="shared" si="21"/>
        <v>&gt;</v>
      </c>
      <c r="F69">
        <f t="shared" si="22"/>
        <v>5.7507710488899413</v>
      </c>
      <c r="G69">
        <f t="shared" si="23"/>
        <v>1.304956360896</v>
      </c>
      <c r="H69">
        <f t="shared" si="24"/>
        <v>1.8884201279999999</v>
      </c>
    </row>
    <row r="70" spans="1:8" x14ac:dyDescent="0.25">
      <c r="A70">
        <v>5</v>
      </c>
      <c r="B70">
        <f t="shared" si="18"/>
        <v>1.5278395199297279</v>
      </c>
      <c r="C70">
        <f t="shared" si="19"/>
        <v>1.665536968966272</v>
      </c>
      <c r="D70">
        <f t="shared" si="20"/>
        <v>5.7507750388699179</v>
      </c>
      <c r="E70" t="str">
        <f t="shared" si="21"/>
        <v>&lt;=</v>
      </c>
      <c r="F70">
        <f t="shared" si="22"/>
        <v>5.7774024880945412</v>
      </c>
      <c r="G70">
        <f t="shared" si="23"/>
        <v>1.304956360896</v>
      </c>
      <c r="H70">
        <f t="shared" si="24"/>
        <v>1.665536968966272</v>
      </c>
    </row>
    <row r="71" spans="1:8" x14ac:dyDescent="0.25">
      <c r="A71">
        <v>6</v>
      </c>
      <c r="B71">
        <f t="shared" si="18"/>
        <v>1.4426981531788439</v>
      </c>
      <c r="C71">
        <f t="shared" si="19"/>
        <v>1.5277951766834281</v>
      </c>
      <c r="D71">
        <f t="shared" si="20"/>
        <v>5.7532835016491148</v>
      </c>
      <c r="E71" t="str">
        <f t="shared" si="21"/>
        <v>&gt;</v>
      </c>
      <c r="F71">
        <f t="shared" si="22"/>
        <v>5.7507725718468627</v>
      </c>
      <c r="G71">
        <f t="shared" si="23"/>
        <v>1.4426981531788439</v>
      </c>
      <c r="H71">
        <f t="shared" si="24"/>
        <v>1.665536968966272</v>
      </c>
    </row>
    <row r="72" spans="1:8" x14ac:dyDescent="0.25">
      <c r="A72">
        <v>7</v>
      </c>
      <c r="B72">
        <f t="shared" si="18"/>
        <v>1.5278225808096415</v>
      </c>
      <c r="C72">
        <f t="shared" si="19"/>
        <v>1.5804125413354744</v>
      </c>
      <c r="D72">
        <f t="shared" si="20"/>
        <v>5.7507740960029095</v>
      </c>
      <c r="E72" t="str">
        <f t="shared" si="21"/>
        <v>&lt;=</v>
      </c>
      <c r="F72">
        <f t="shared" si="22"/>
        <v>5.7564661768040288</v>
      </c>
      <c r="G72">
        <f t="shared" si="23"/>
        <v>1.4426981531788439</v>
      </c>
      <c r="H72">
        <f t="shared" si="24"/>
        <v>1.5804125413354744</v>
      </c>
    </row>
    <row r="73" spans="1:8" x14ac:dyDescent="0.25">
      <c r="A73">
        <v>8</v>
      </c>
      <c r="B73">
        <f t="shared" si="18"/>
        <v>1.4953050494546767</v>
      </c>
      <c r="C73">
        <f t="shared" si="19"/>
        <v>1.5278056450596416</v>
      </c>
      <c r="D73">
        <f t="shared" si="20"/>
        <v>5.750022042560623</v>
      </c>
      <c r="E73" t="str">
        <f t="shared" si="21"/>
        <v>&lt;=</v>
      </c>
      <c r="F73">
        <f t="shared" si="22"/>
        <v>5.7507731538971836</v>
      </c>
      <c r="G73">
        <f t="shared" si="23"/>
        <v>1.4426981531788439</v>
      </c>
      <c r="H73">
        <f t="shared" si="24"/>
        <v>1.5278056450596416</v>
      </c>
    </row>
    <row r="74" spans="1:8" x14ac:dyDescent="0.25">
      <c r="A74">
        <v>9</v>
      </c>
      <c r="B74">
        <f t="shared" si="18"/>
        <v>1.4752092150773086</v>
      </c>
      <c r="C74">
        <f t="shared" si="19"/>
        <v>1.4952945831611768</v>
      </c>
      <c r="D74">
        <f t="shared" si="20"/>
        <v>5.7506145830170823</v>
      </c>
      <c r="E74" t="str">
        <f t="shared" si="21"/>
        <v>&gt;</v>
      </c>
      <c r="F74">
        <f t="shared" si="22"/>
        <v>5.7500221409476264</v>
      </c>
      <c r="G74">
        <f t="shared" si="23"/>
        <v>1.4752092150773086</v>
      </c>
      <c r="H74">
        <f t="shared" si="24"/>
        <v>1.5278056450596416</v>
      </c>
    </row>
    <row r="75" spans="1:8" x14ac:dyDescent="0.25">
      <c r="A75">
        <v>10</v>
      </c>
      <c r="B75">
        <f t="shared" si="18"/>
        <v>1.4953010513305598</v>
      </c>
      <c r="C75">
        <f t="shared" si="19"/>
        <v>1.5077138088063904</v>
      </c>
      <c r="D75">
        <f t="shared" si="20"/>
        <v>5.7500220801185975</v>
      </c>
      <c r="E75" t="str">
        <f t="shared" si="21"/>
        <v>&lt;=</v>
      </c>
      <c r="F75">
        <f t="shared" si="22"/>
        <v>5.7500595028463017</v>
      </c>
      <c r="G75">
        <f t="shared" si="23"/>
        <v>1.4752092150773086</v>
      </c>
      <c r="H75">
        <f t="shared" si="24"/>
        <v>1.5077138088063904</v>
      </c>
    </row>
    <row r="76" spans="1:8" x14ac:dyDescent="0.25">
      <c r="A76">
        <v>11</v>
      </c>
      <c r="B76">
        <f t="shared" si="18"/>
        <v>1.4876259698818179</v>
      </c>
      <c r="C76">
        <f t="shared" si="19"/>
        <v>1.4952970540018811</v>
      </c>
      <c r="D76">
        <f t="shared" si="20"/>
        <v>5.750153116621366</v>
      </c>
      <c r="E76" t="str">
        <f t="shared" si="21"/>
        <v>&gt;</v>
      </c>
      <c r="F76">
        <f t="shared" si="22"/>
        <v>5.7500221177010609</v>
      </c>
      <c r="G76">
        <f t="shared" si="23"/>
        <v>1.4876259698818179</v>
      </c>
      <c r="H76">
        <f t="shared" si="24"/>
        <v>1.5077138088063904</v>
      </c>
    </row>
    <row r="77" spans="1:8" x14ac:dyDescent="0.25">
      <c r="A77">
        <v>12</v>
      </c>
      <c r="B77">
        <f t="shared" si="18"/>
        <v>1.4952995243510045</v>
      </c>
      <c r="C77">
        <f t="shared" si="19"/>
        <v>1.5000402543372038</v>
      </c>
      <c r="D77">
        <f t="shared" si="20"/>
        <v>5.7500220944713263</v>
      </c>
      <c r="E77" t="str">
        <f t="shared" si="21"/>
        <v>&gt;</v>
      </c>
      <c r="F77">
        <f t="shared" si="22"/>
        <v>5.7500000016204122</v>
      </c>
      <c r="G77">
        <f t="shared" si="23"/>
        <v>1.4952995243510045</v>
      </c>
      <c r="H77">
        <f t="shared" si="24"/>
        <v>1.5077138088063904</v>
      </c>
    </row>
    <row r="78" spans="1:8" x14ac:dyDescent="0.25">
      <c r="A78">
        <v>13</v>
      </c>
      <c r="B78">
        <f t="shared" si="18"/>
        <v>1.500041781012962</v>
      </c>
      <c r="C78">
        <f t="shared" si="19"/>
        <v>1.5029715521444329</v>
      </c>
      <c r="D78">
        <f t="shared" si="20"/>
        <v>5.7500000017456534</v>
      </c>
      <c r="E78" t="str">
        <f t="shared" si="21"/>
        <v>&lt;=</v>
      </c>
      <c r="F78">
        <f t="shared" si="22"/>
        <v>5.7500088301221473</v>
      </c>
      <c r="G78">
        <f t="shared" si="23"/>
        <v>1.4952995243510045</v>
      </c>
      <c r="H78">
        <f t="shared" si="24"/>
        <v>1.5029715521444329</v>
      </c>
    </row>
    <row r="79" spans="1:8" x14ac:dyDescent="0.25">
      <c r="A79">
        <v>14</v>
      </c>
      <c r="B79">
        <f t="shared" si="18"/>
        <v>1.4982302389680942</v>
      </c>
      <c r="C79">
        <f t="shared" si="19"/>
        <v>1.5000408375273433</v>
      </c>
      <c r="D79">
        <f t="shared" si="20"/>
        <v>5.7500031320541103</v>
      </c>
      <c r="E79" t="str">
        <f t="shared" si="21"/>
        <v>&gt;</v>
      </c>
      <c r="F79">
        <f t="shared" si="22"/>
        <v>5.7500000016677042</v>
      </c>
      <c r="G79">
        <f t="shared" si="23"/>
        <v>1.4982302389680942</v>
      </c>
      <c r="H79">
        <f t="shared" si="24"/>
        <v>1.5029715521444329</v>
      </c>
    </row>
    <row r="80" spans="1:8" x14ac:dyDescent="0.25">
      <c r="A80">
        <v>15</v>
      </c>
      <c r="B80">
        <f t="shared" si="18"/>
        <v>1.5000414206014556</v>
      </c>
      <c r="C80">
        <f t="shared" si="19"/>
        <v>1.5011603705110714</v>
      </c>
      <c r="D80">
        <f>B80^2 - 3*B80 + 8</f>
        <v>5.7500000017156658</v>
      </c>
      <c r="E80" t="str">
        <f t="shared" si="21"/>
        <v>&lt;=</v>
      </c>
      <c r="F80">
        <f t="shared" si="22"/>
        <v>5.7500013464597224</v>
      </c>
      <c r="G80">
        <f t="shared" si="23"/>
        <v>1.4982302389680942</v>
      </c>
      <c r="H80">
        <f t="shared" si="24"/>
        <v>1.5011603705110714</v>
      </c>
    </row>
    <row r="82" spans="1:13" x14ac:dyDescent="0.25">
      <c r="A82" s="13" t="s">
        <v>35</v>
      </c>
      <c r="B82" s="13"/>
    </row>
    <row r="83" spans="1:13" x14ac:dyDescent="0.25">
      <c r="A83" s="6" t="s">
        <v>30</v>
      </c>
      <c r="B83" s="6">
        <f>MIN(D66:D80,F66:F80)</f>
        <v>5.7500000016204122</v>
      </c>
      <c r="C83" s="12"/>
      <c r="D83" s="12"/>
    </row>
    <row r="84" spans="1:13" x14ac:dyDescent="0.25">
      <c r="A84" s="6" t="s">
        <v>29</v>
      </c>
      <c r="B84" s="6">
        <f>C80</f>
        <v>1.5011603705110714</v>
      </c>
    </row>
    <row r="85" spans="1:13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13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13" x14ac:dyDescent="0.25">
      <c r="A87" s="6" t="s">
        <v>50</v>
      </c>
      <c r="B87" s="6" t="s">
        <v>36</v>
      </c>
      <c r="C87" s="6" t="s">
        <v>37</v>
      </c>
      <c r="D87" s="6" t="s">
        <v>38</v>
      </c>
      <c r="E87" s="6" t="s">
        <v>39</v>
      </c>
      <c r="F87" s="6" t="s">
        <v>46</v>
      </c>
      <c r="G87" s="6" t="s">
        <v>47</v>
      </c>
      <c r="H87" s="6" t="s">
        <v>40</v>
      </c>
      <c r="I87" s="6" t="s">
        <v>41</v>
      </c>
      <c r="J87" s="6"/>
      <c r="K87" s="6"/>
      <c r="L87" s="6"/>
      <c r="M87" s="6"/>
    </row>
    <row r="88" spans="1:13" x14ac:dyDescent="0.25">
      <c r="A88" s="6">
        <v>1</v>
      </c>
      <c r="B88" s="6">
        <v>1350</v>
      </c>
      <c r="C88" s="6">
        <v>70</v>
      </c>
      <c r="D88" s="6">
        <v>11</v>
      </c>
      <c r="E88" s="6">
        <v>8</v>
      </c>
      <c r="F88" s="6">
        <f>SQRT(2 * C88 * B88 / D88)</f>
        <v>131.07943462579544</v>
      </c>
      <c r="G88" s="6">
        <f>C88 * B88 / F88</f>
        <v>720.93689044187499</v>
      </c>
      <c r="H88" s="6">
        <f xml:space="preserve"> D88 * F88</f>
        <v>1441.87378088375</v>
      </c>
      <c r="I88" s="6">
        <f>E88 * F88</f>
        <v>1048.6354770063635</v>
      </c>
      <c r="J88" s="6">
        <f>C88*B88</f>
        <v>94500</v>
      </c>
      <c r="K88" s="6"/>
      <c r="L88" s="6"/>
      <c r="M88" s="6"/>
    </row>
    <row r="89" spans="1:13" x14ac:dyDescent="0.25">
      <c r="A89" s="6">
        <v>2</v>
      </c>
      <c r="B89" s="6">
        <v>1210</v>
      </c>
      <c r="C89" s="6">
        <v>65</v>
      </c>
      <c r="D89" s="6">
        <v>9</v>
      </c>
      <c r="E89" s="6">
        <v>9</v>
      </c>
      <c r="F89" s="6">
        <f t="shared" ref="F89:F92" si="25">SQRT(2 * C89 * B89 / D89)</f>
        <v>132.20354676701294</v>
      </c>
      <c r="G89" s="6">
        <f t="shared" ref="G89:G92" si="26">C89 * B89 / F89</f>
        <v>594.91596045155825</v>
      </c>
      <c r="H89" s="6">
        <f t="shared" ref="H89:H92" si="27" xml:space="preserve"> D89 * F89</f>
        <v>1189.8319209031165</v>
      </c>
      <c r="I89" s="6">
        <f t="shared" ref="I89:I92" si="28">E89 * F89</f>
        <v>1189.8319209031165</v>
      </c>
      <c r="J89" s="6">
        <f t="shared" ref="J89:J92" si="29">C89*B89</f>
        <v>78650</v>
      </c>
      <c r="K89" s="6"/>
      <c r="L89" s="6"/>
      <c r="M89" s="6"/>
    </row>
    <row r="90" spans="1:13" x14ac:dyDescent="0.25">
      <c r="A90" s="6">
        <v>3</v>
      </c>
      <c r="B90" s="6">
        <v>1150</v>
      </c>
      <c r="C90" s="6">
        <v>80</v>
      </c>
      <c r="D90" s="6">
        <v>3</v>
      </c>
      <c r="E90" s="6">
        <v>4</v>
      </c>
      <c r="F90" s="6">
        <f t="shared" si="25"/>
        <v>247.65567494675614</v>
      </c>
      <c r="G90" s="6">
        <f t="shared" si="26"/>
        <v>371.48351242013422</v>
      </c>
      <c r="H90" s="6">
        <f t="shared" si="27"/>
        <v>742.96702484026844</v>
      </c>
      <c r="I90" s="6">
        <f t="shared" si="28"/>
        <v>990.62269978702454</v>
      </c>
      <c r="J90" s="6">
        <f t="shared" si="29"/>
        <v>92000</v>
      </c>
      <c r="K90" s="6"/>
      <c r="L90" s="6"/>
      <c r="M90" s="6"/>
    </row>
    <row r="91" spans="1:13" x14ac:dyDescent="0.25">
      <c r="A91" s="6">
        <v>4</v>
      </c>
      <c r="B91" s="6">
        <v>1300</v>
      </c>
      <c r="C91" s="6">
        <v>77</v>
      </c>
      <c r="D91" s="6">
        <v>7</v>
      </c>
      <c r="E91" s="6">
        <v>6</v>
      </c>
      <c r="F91" s="6">
        <f t="shared" si="25"/>
        <v>169.11534525287763</v>
      </c>
      <c r="G91" s="6">
        <f t="shared" si="26"/>
        <v>591.9037083850717</v>
      </c>
      <c r="H91" s="6">
        <f t="shared" si="27"/>
        <v>1183.8074167701434</v>
      </c>
      <c r="I91" s="6">
        <f t="shared" si="28"/>
        <v>1014.6920715172657</v>
      </c>
      <c r="J91" s="6">
        <f t="shared" si="29"/>
        <v>100100</v>
      </c>
      <c r="K91" s="6"/>
      <c r="L91" s="6"/>
      <c r="M91" s="6"/>
    </row>
    <row r="92" spans="1:13" x14ac:dyDescent="0.25">
      <c r="A92" s="6">
        <v>5</v>
      </c>
      <c r="B92" s="6">
        <v>890</v>
      </c>
      <c r="C92" s="6">
        <v>93</v>
      </c>
      <c r="D92" s="6">
        <v>6</v>
      </c>
      <c r="E92" s="6">
        <v>7</v>
      </c>
      <c r="F92" s="6">
        <f t="shared" si="25"/>
        <v>166.10237806846715</v>
      </c>
      <c r="G92" s="6">
        <f t="shared" si="26"/>
        <v>498.3071342054015</v>
      </c>
      <c r="H92" s="6">
        <f t="shared" si="27"/>
        <v>996.61426841080288</v>
      </c>
      <c r="I92" s="6">
        <f t="shared" si="28"/>
        <v>1162.7166464792699</v>
      </c>
      <c r="J92" s="6">
        <f t="shared" si="29"/>
        <v>82770</v>
      </c>
      <c r="K92" s="6"/>
      <c r="L92" s="6"/>
      <c r="M92" s="6"/>
    </row>
    <row r="93" spans="1:13" x14ac:dyDescent="0.25">
      <c r="A93" s="6"/>
      <c r="B93" s="6"/>
      <c r="C93" s="6"/>
      <c r="D93" s="6"/>
      <c r="E93" s="6"/>
      <c r="F93" s="6"/>
      <c r="G93" s="6"/>
      <c r="H93" s="6"/>
      <c r="I93" s="6">
        <f>SUM(I88:I92)</f>
        <v>5406.4988156930403</v>
      </c>
      <c r="J93" s="6"/>
      <c r="K93" s="6"/>
      <c r="L93" s="6"/>
      <c r="M93" s="6"/>
    </row>
    <row r="94" spans="1:13" x14ac:dyDescent="0.25">
      <c r="A94" s="6" t="s">
        <v>42</v>
      </c>
      <c r="B94" s="6">
        <f>SUM(G88:G92) + SUM(H88:H92)/2</f>
        <v>5555.0944118080815</v>
      </c>
      <c r="C94" s="14" t="s">
        <v>59</v>
      </c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x14ac:dyDescent="0.25">
      <c r="A95" s="6"/>
      <c r="B95" s="14" t="s">
        <v>54</v>
      </c>
      <c r="C95" s="14" t="s">
        <v>55</v>
      </c>
      <c r="D95" s="14" t="s">
        <v>56</v>
      </c>
      <c r="E95" s="14" t="s">
        <v>57</v>
      </c>
      <c r="F95" s="14" t="s">
        <v>58</v>
      </c>
      <c r="G95" s="6"/>
      <c r="H95" s="6"/>
      <c r="I95" s="6"/>
      <c r="J95" s="6"/>
      <c r="K95" s="6"/>
      <c r="L95" s="6"/>
      <c r="M95" s="6"/>
    </row>
    <row r="96" spans="1:13" x14ac:dyDescent="0.25">
      <c r="A96" s="6" t="s">
        <v>50</v>
      </c>
      <c r="B96" s="6" t="s">
        <v>36</v>
      </c>
      <c r="C96" s="6" t="s">
        <v>37</v>
      </c>
      <c r="D96" s="6" t="s">
        <v>38</v>
      </c>
      <c r="E96" s="6" t="s">
        <v>39</v>
      </c>
      <c r="F96" s="6" t="s">
        <v>46</v>
      </c>
      <c r="G96" s="6" t="s">
        <v>47</v>
      </c>
      <c r="H96" s="6" t="s">
        <v>40</v>
      </c>
      <c r="I96" s="6" t="s">
        <v>41</v>
      </c>
      <c r="J96" s="6"/>
      <c r="K96" s="6"/>
      <c r="L96" s="6"/>
      <c r="M96" s="6"/>
    </row>
    <row r="97" spans="1:18" x14ac:dyDescent="0.25">
      <c r="A97" s="6">
        <v>1</v>
      </c>
      <c r="B97" s="6">
        <v>1350</v>
      </c>
      <c r="C97" s="6">
        <v>70</v>
      </c>
      <c r="D97" s="6">
        <v>11</v>
      </c>
      <c r="E97" s="6">
        <v>8</v>
      </c>
      <c r="F97" s="6">
        <v>140.12980993849331</v>
      </c>
      <c r="G97" s="6">
        <f>C97 * B97 / F97</f>
        <v>674.37471043083951</v>
      </c>
      <c r="H97" s="6">
        <f xml:space="preserve"> D97 * F97</f>
        <v>1541.4279093234263</v>
      </c>
      <c r="I97" s="6">
        <f>E97 * F97</f>
        <v>1121.0384795079465</v>
      </c>
      <c r="J97" s="6"/>
      <c r="K97" s="6"/>
      <c r="L97" s="6"/>
      <c r="M97" s="6"/>
    </row>
    <row r="98" spans="1:18" x14ac:dyDescent="0.25">
      <c r="A98" s="6">
        <v>2</v>
      </c>
      <c r="B98" s="6">
        <v>1210</v>
      </c>
      <c r="C98" s="6">
        <v>65</v>
      </c>
      <c r="D98" s="6">
        <v>9</v>
      </c>
      <c r="E98" s="6">
        <v>9</v>
      </c>
      <c r="F98" s="6">
        <v>132.20354699933495</v>
      </c>
      <c r="G98" s="6">
        <f t="shared" ref="G98:G101" si="30">C98 * B98 / F98</f>
        <v>594.91595940610921</v>
      </c>
      <c r="H98" s="6">
        <f t="shared" ref="H98:H101" si="31" xml:space="preserve"> D98 * F98</f>
        <v>1189.8319229940146</v>
      </c>
      <c r="I98" s="6">
        <f t="shared" ref="I98:I101" si="32">E98 * F98</f>
        <v>1189.8319229940146</v>
      </c>
      <c r="J98" s="6"/>
      <c r="K98" s="6"/>
      <c r="L98" s="6"/>
      <c r="M98" s="6"/>
    </row>
    <row r="99" spans="1:18" x14ac:dyDescent="0.25">
      <c r="A99" s="6">
        <v>3</v>
      </c>
      <c r="B99" s="6">
        <v>1150</v>
      </c>
      <c r="C99" s="6">
        <v>80</v>
      </c>
      <c r="D99" s="6">
        <v>3</v>
      </c>
      <c r="E99" s="6">
        <v>4</v>
      </c>
      <c r="F99" s="6">
        <v>247.65567500794253</v>
      </c>
      <c r="G99" s="6">
        <f t="shared" si="30"/>
        <v>371.48351232835461</v>
      </c>
      <c r="H99" s="6">
        <f t="shared" si="31"/>
        <v>742.96702502382755</v>
      </c>
      <c r="I99" s="6">
        <f t="shared" si="32"/>
        <v>990.62270003177014</v>
      </c>
      <c r="J99" s="6"/>
      <c r="K99" s="6"/>
      <c r="L99" s="6"/>
      <c r="M99" s="6"/>
    </row>
    <row r="100" spans="1:18" x14ac:dyDescent="0.25">
      <c r="A100" s="6">
        <v>4</v>
      </c>
      <c r="B100" s="6">
        <v>1300</v>
      </c>
      <c r="C100" s="6">
        <v>77</v>
      </c>
      <c r="D100" s="6">
        <v>7</v>
      </c>
      <c r="E100" s="6">
        <v>6</v>
      </c>
      <c r="F100" s="6">
        <v>169.11534543133305</v>
      </c>
      <c r="G100" s="6">
        <f t="shared" si="30"/>
        <v>591.90370776047769</v>
      </c>
      <c r="H100" s="6">
        <f t="shared" si="31"/>
        <v>1183.8074180193314</v>
      </c>
      <c r="I100" s="6">
        <f t="shared" si="32"/>
        <v>1014.6920725879984</v>
      </c>
      <c r="J100" s="6"/>
      <c r="K100" s="6"/>
      <c r="L100" s="6"/>
      <c r="M100" s="6"/>
    </row>
    <row r="101" spans="1:18" x14ac:dyDescent="0.25">
      <c r="A101" s="6">
        <v>5</v>
      </c>
      <c r="B101" s="6">
        <v>890</v>
      </c>
      <c r="C101" s="6">
        <v>93</v>
      </c>
      <c r="D101" s="6">
        <v>6</v>
      </c>
      <c r="E101" s="6">
        <v>7</v>
      </c>
      <c r="F101" s="6">
        <v>166.10237807782164</v>
      </c>
      <c r="G101" s="6">
        <f t="shared" si="30"/>
        <v>498.30713417733801</v>
      </c>
      <c r="H101" s="6">
        <f t="shared" si="31"/>
        <v>996.61426846692984</v>
      </c>
      <c r="I101" s="6">
        <f t="shared" si="32"/>
        <v>1162.7166465447515</v>
      </c>
      <c r="J101" s="6"/>
      <c r="K101" s="6"/>
      <c r="L101" s="6"/>
      <c r="M101" s="6"/>
    </row>
    <row r="102" spans="1:18" x14ac:dyDescent="0.25">
      <c r="A102" s="6"/>
      <c r="B102" s="6"/>
      <c r="C102" s="6"/>
      <c r="D102" s="6"/>
      <c r="E102" s="6"/>
      <c r="F102" s="6"/>
      <c r="G102" s="6"/>
      <c r="H102" s="6"/>
      <c r="I102" s="6">
        <f t="shared" ref="I102" si="33">SUM(I97:I101)</f>
        <v>5478.9018216664808</v>
      </c>
      <c r="J102" s="6"/>
      <c r="K102" s="6"/>
      <c r="L102" s="6"/>
      <c r="M102" s="6"/>
    </row>
    <row r="103" spans="1:18" x14ac:dyDescent="0.25">
      <c r="A103" s="6" t="s">
        <v>28</v>
      </c>
      <c r="B103" s="6">
        <v>6000</v>
      </c>
      <c r="C103" s="14" t="s">
        <v>60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8" x14ac:dyDescent="0.25">
      <c r="A104" s="6" t="s">
        <v>42</v>
      </c>
      <c r="B104" s="6">
        <f>SUM(G97:G101) + SUM(H97:H101)/2</f>
        <v>5558.3092960168842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8" x14ac:dyDescent="0.25">
      <c r="C105" s="6"/>
      <c r="D105" s="6"/>
      <c r="E105" s="6"/>
      <c r="F105" s="6"/>
      <c r="G105" s="6"/>
      <c r="H105" s="6"/>
      <c r="I105" s="6"/>
      <c r="J105" s="14" t="s">
        <v>51</v>
      </c>
      <c r="K105" s="6"/>
      <c r="L105" s="6"/>
      <c r="M105" s="14"/>
      <c r="N105" s="15" t="s">
        <v>52</v>
      </c>
      <c r="O105" s="15"/>
      <c r="P105" s="15"/>
      <c r="Q105" s="15"/>
      <c r="R105" s="15"/>
    </row>
    <row r="106" spans="1:18" ht="17.25" customHeight="1" x14ac:dyDescent="0.25">
      <c r="A106" s="11" t="s">
        <v>43</v>
      </c>
      <c r="B106" s="11"/>
      <c r="C106" s="11"/>
      <c r="D106" s="11"/>
      <c r="E106" s="9" t="s">
        <v>44</v>
      </c>
      <c r="F106" s="9"/>
      <c r="G106" s="9" t="s">
        <v>45</v>
      </c>
      <c r="H106" s="9"/>
      <c r="I106" s="6"/>
      <c r="J106" s="6"/>
      <c r="K106" s="6"/>
      <c r="L106" s="6"/>
      <c r="M106" s="6"/>
      <c r="N106" s="15"/>
      <c r="O106" s="15"/>
      <c r="P106" s="15"/>
      <c r="Q106" s="15"/>
      <c r="R106" s="15"/>
    </row>
    <row r="107" spans="1:18" ht="18" customHeight="1" x14ac:dyDescent="0.25">
      <c r="A107" s="11"/>
      <c r="B107" s="11"/>
      <c r="C107" s="11"/>
      <c r="D107" s="11"/>
      <c r="E107" s="9"/>
      <c r="F107" s="9"/>
      <c r="G107" s="9"/>
      <c r="H107" s="9"/>
      <c r="I107" s="6"/>
      <c r="J107" s="6"/>
      <c r="K107" s="6"/>
      <c r="L107" s="6"/>
      <c r="M107" s="6"/>
      <c r="N107" s="15"/>
      <c r="O107" s="15"/>
      <c r="P107" s="15"/>
      <c r="Q107" s="15"/>
      <c r="R107" s="15"/>
    </row>
    <row r="108" spans="1:18" x14ac:dyDescent="0.25">
      <c r="A108" s="10" t="s">
        <v>48</v>
      </c>
      <c r="B108" s="10"/>
      <c r="C108" s="10"/>
      <c r="D108" s="10"/>
      <c r="E108" s="10">
        <f>I93</f>
        <v>5406.4988156930403</v>
      </c>
      <c r="F108" s="10"/>
      <c r="G108" s="10">
        <f>B94</f>
        <v>5555.0944118080815</v>
      </c>
      <c r="H108" s="10"/>
      <c r="I108" s="6"/>
      <c r="J108" s="6"/>
      <c r="K108" s="6"/>
      <c r="L108" s="6"/>
      <c r="M108" s="6"/>
      <c r="N108" s="15" t="s">
        <v>53</v>
      </c>
      <c r="O108" s="15"/>
      <c r="P108" s="15"/>
      <c r="Q108" s="15"/>
      <c r="R108" s="15"/>
    </row>
    <row r="109" spans="1:18" ht="15" customHeight="1" x14ac:dyDescent="0.25">
      <c r="A109" s="9" t="s">
        <v>49</v>
      </c>
      <c r="B109" s="9"/>
      <c r="C109" s="9"/>
      <c r="D109" s="9"/>
      <c r="E109" s="11">
        <f>B103</f>
        <v>6000</v>
      </c>
      <c r="F109" s="11"/>
      <c r="G109" s="11">
        <f>B104</f>
        <v>5558.3092960168842</v>
      </c>
      <c r="H109" s="11"/>
      <c r="I109" s="6"/>
      <c r="J109" s="6"/>
      <c r="K109" s="6"/>
      <c r="L109" s="6"/>
      <c r="M109" s="6"/>
      <c r="N109" s="15"/>
      <c r="O109" s="15"/>
      <c r="P109" s="15"/>
      <c r="Q109" s="15"/>
      <c r="R109" s="15"/>
    </row>
    <row r="110" spans="1:18" x14ac:dyDescent="0.25">
      <c r="A110" s="9"/>
      <c r="B110" s="9"/>
      <c r="C110" s="9"/>
      <c r="D110" s="9"/>
      <c r="E110" s="11"/>
      <c r="F110" s="11"/>
      <c r="G110" s="11"/>
      <c r="H110" s="11"/>
      <c r="I110" s="6"/>
      <c r="J110" s="6"/>
      <c r="K110" s="6"/>
      <c r="L110" s="6"/>
      <c r="M110" s="6"/>
      <c r="N110" s="15"/>
      <c r="O110" s="15"/>
      <c r="P110" s="15"/>
      <c r="Q110" s="15"/>
      <c r="R110" s="15"/>
    </row>
    <row r="111" spans="1:18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6"/>
      <c r="K111" s="6"/>
      <c r="L111" s="6"/>
      <c r="M111" s="6"/>
      <c r="N111" s="7"/>
      <c r="O111" s="7"/>
      <c r="P111" s="7"/>
      <c r="Q111" s="7"/>
    </row>
    <row r="112" spans="1:18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6"/>
      <c r="K112" s="6"/>
      <c r="L112" s="6"/>
      <c r="M112" s="6"/>
      <c r="N112" s="7"/>
      <c r="O112" s="7"/>
      <c r="P112" s="7"/>
      <c r="Q112" s="7"/>
    </row>
    <row r="113" spans="1:13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</sheetData>
  <mergeCells count="14">
    <mergeCell ref="N105:R107"/>
    <mergeCell ref="N108:R110"/>
    <mergeCell ref="C57:D57"/>
    <mergeCell ref="A82:B82"/>
    <mergeCell ref="C83:D83"/>
    <mergeCell ref="A109:D110"/>
    <mergeCell ref="E109:F110"/>
    <mergeCell ref="A108:D108"/>
    <mergeCell ref="A106:D107"/>
    <mergeCell ref="E106:F107"/>
    <mergeCell ref="G106:H107"/>
    <mergeCell ref="E108:F108"/>
    <mergeCell ref="G108:H108"/>
    <mergeCell ref="G109:H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Глушаченко</dc:creator>
  <cp:lastModifiedBy>Никита Глушаченко</cp:lastModifiedBy>
  <dcterms:created xsi:type="dcterms:W3CDTF">2015-06-05T18:19:34Z</dcterms:created>
  <dcterms:modified xsi:type="dcterms:W3CDTF">2023-11-18T09:11:04Z</dcterms:modified>
</cp:coreProperties>
</file>