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e1864d7964a6f/Desktop/"/>
    </mc:Choice>
  </mc:AlternateContent>
  <xr:revisionPtr revIDLastSave="0" documentId="8_{3A950D31-7D89-4EF8-9FCD-E518AE267E94}" xr6:coauthVersionLast="47" xr6:coauthVersionMax="47" xr10:uidLastSave="{00000000-0000-0000-0000-000000000000}"/>
  <bookViews>
    <workbookView xWindow="2385" yWindow="2160" windowWidth="21600" windowHeight="11835" firstSheet="10" activeTab="15" xr2:uid="{00000000-000D-0000-FFFF-FFFF00000000}"/>
  </bookViews>
  <sheets>
    <sheet name="Binomial_Exp" sheetId="1" r:id="rId1"/>
    <sheet name="Multi_Chance" sheetId="2" r:id="rId2"/>
    <sheet name="Poisson_Counts" sheetId="3" r:id="rId3"/>
    <sheet name="GeoSuccessGap" sheetId="4" r:id="rId4"/>
    <sheet name="RangeDist_Plot" sheetId="5" r:id="rId5"/>
    <sheet name="ExpTimeToEvent" sheetId="6" r:id="rId6"/>
    <sheet name="NormalCDF" sheetId="14" r:id="rId7"/>
    <sheet name="CDF_Models" sheetId="15" r:id="rId8"/>
    <sheet name="ProbSuccessModel" sheetId="12" r:id="rId9"/>
    <sheet name="FailureRate_Modeling" sheetId="11" r:id="rId10"/>
    <sheet name="IQ_Benchmark_Analysis" sheetId="10" r:id="rId11"/>
    <sheet name="BivariateSpread" sheetId="9" r:id="rId12"/>
    <sheet name="LinearRelation_Measure" sheetId="8" r:id="rId13"/>
    <sheet name="FreqCorr_Estimate" sheetId="16" r:id="rId14"/>
    <sheet name="DiscreteRandGen" sheetId="7" r:id="rId15"/>
    <sheet name="ContinuousRandGen" sheetId="18" r:id="rId16"/>
  </sheets>
  <externalReferences>
    <externalReference r:id="rId17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5" i="6"/>
  <c r="A7" i="6"/>
  <c r="A6" i="6"/>
  <c r="E5" i="18"/>
  <c r="C4" i="18"/>
  <c r="D5" i="18"/>
  <c r="C5" i="18"/>
  <c r="D4" i="18"/>
  <c r="E4" i="18"/>
  <c r="C6" i="7"/>
  <c r="C5" i="7"/>
  <c r="C4" i="7"/>
  <c r="D6" i="7"/>
  <c r="E6" i="7"/>
  <c r="D5" i="7"/>
  <c r="E5" i="7"/>
  <c r="D4" i="7"/>
  <c r="E4" i="7"/>
  <c r="F8" i="16"/>
  <c r="G8" i="8"/>
  <c r="C17" i="9"/>
  <c r="D17" i="10"/>
  <c r="D16" i="10"/>
  <c r="B10" i="11"/>
  <c r="C10" i="12"/>
  <c r="D12" i="15"/>
  <c r="D6" i="15"/>
  <c r="B7" i="11"/>
  <c r="A19" i="14"/>
  <c r="A23" i="14"/>
  <c r="A22" i="14"/>
  <c r="A21" i="14"/>
  <c r="A20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8" i="5"/>
  <c r="A6" i="5"/>
  <c r="A7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5" i="5"/>
  <c r="B8" i="4"/>
  <c r="B7" i="4"/>
  <c r="C7" i="4" s="1"/>
  <c r="D7" i="4" s="1"/>
  <c r="B6" i="4"/>
  <c r="B5" i="4"/>
  <c r="B4" i="4"/>
  <c r="C4" i="4" s="1"/>
  <c r="D4" i="4" s="1"/>
  <c r="C8" i="4"/>
  <c r="D8" i="4" s="1"/>
  <c r="B3" i="4"/>
  <c r="H3" i="2"/>
  <c r="H5" i="2"/>
  <c r="H6" i="2"/>
  <c r="H7" i="2"/>
  <c r="H8" i="2"/>
  <c r="H9" i="2"/>
  <c r="H4" i="2"/>
  <c r="G9" i="2"/>
  <c r="G5" i="2"/>
  <c r="G4" i="2"/>
  <c r="G3" i="2"/>
  <c r="G6" i="2"/>
  <c r="G7" i="2"/>
  <c r="G8" i="2"/>
  <c r="C3" i="1"/>
  <c r="C5" i="4"/>
  <c r="D5" i="4" s="1"/>
  <c r="C6" i="4"/>
  <c r="D6" i="4" s="1"/>
  <c r="C3" i="4"/>
  <c r="D3" i="4" s="1"/>
  <c r="G24" i="3"/>
  <c r="B4" i="3" s="1"/>
  <c r="B4" i="1"/>
  <c r="B5" i="1" s="1"/>
  <c r="B6" i="1" s="1"/>
  <c r="A8" i="6" l="1"/>
  <c r="A9" i="6" s="1"/>
  <c r="A10" i="6"/>
  <c r="E22" i="14"/>
  <c r="E21" i="14"/>
  <c r="F20" i="5"/>
  <c r="F21" i="5"/>
  <c r="C4" i="1"/>
  <c r="C6" i="1"/>
  <c r="B7" i="1"/>
  <c r="C5" i="1"/>
  <c r="B25" i="3"/>
  <c r="B19" i="3"/>
  <c r="B13" i="3"/>
  <c r="B24" i="3"/>
  <c r="B18" i="3"/>
  <c r="B12" i="3"/>
  <c r="B23" i="3"/>
  <c r="B17" i="3"/>
  <c r="B11" i="3"/>
  <c r="B22" i="3"/>
  <c r="B16" i="3"/>
  <c r="B10" i="3"/>
  <c r="B3" i="3"/>
  <c r="B21" i="3"/>
  <c r="B15" i="3"/>
  <c r="B9" i="3"/>
  <c r="B26" i="3"/>
  <c r="B20" i="3"/>
  <c r="B14" i="3"/>
  <c r="B8" i="3"/>
  <c r="B7" i="3"/>
  <c r="B6" i="3"/>
  <c r="B5" i="3"/>
  <c r="A11" i="6" l="1"/>
  <c r="B15" i="14"/>
  <c r="B19" i="14"/>
  <c r="B6" i="14"/>
  <c r="B3" i="14"/>
  <c r="B18" i="14"/>
  <c r="B13" i="14"/>
  <c r="B16" i="14"/>
  <c r="B7" i="14"/>
  <c r="B22" i="14"/>
  <c r="B5" i="14"/>
  <c r="B12" i="14"/>
  <c r="B17" i="14"/>
  <c r="B8" i="14"/>
  <c r="B14" i="14"/>
  <c r="B4" i="14"/>
  <c r="B21" i="14"/>
  <c r="B9" i="14"/>
  <c r="B23" i="14"/>
  <c r="B10" i="14"/>
  <c r="B20" i="14"/>
  <c r="B11" i="14"/>
  <c r="B24" i="5"/>
  <c r="B6" i="5"/>
  <c r="B23" i="5"/>
  <c r="B10" i="5"/>
  <c r="B22" i="5"/>
  <c r="B16" i="5"/>
  <c r="B7" i="5"/>
  <c r="B9" i="5"/>
  <c r="B13" i="5"/>
  <c r="B15" i="5"/>
  <c r="B19" i="5"/>
  <c r="B21" i="5"/>
  <c r="B12" i="5"/>
  <c r="B8" i="5"/>
  <c r="B11" i="5"/>
  <c r="B18" i="5"/>
  <c r="B14" i="5"/>
  <c r="B17" i="5"/>
  <c r="B20" i="5"/>
  <c r="B5" i="5"/>
  <c r="B8" i="1"/>
  <c r="C7" i="1"/>
  <c r="A12" i="6" l="1"/>
  <c r="C8" i="1"/>
  <c r="B9" i="1"/>
  <c r="A13" i="6" l="1"/>
  <c r="C9" i="1"/>
  <c r="B10" i="1"/>
  <c r="A14" i="6" l="1"/>
  <c r="B11" i="1"/>
  <c r="C10" i="1"/>
  <c r="A15" i="6" l="1"/>
  <c r="C11" i="1"/>
  <c r="B12" i="1"/>
  <c r="A16" i="6" l="1"/>
  <c r="B13" i="1"/>
  <c r="C12" i="1"/>
  <c r="A17" i="6" l="1"/>
  <c r="B14" i="1"/>
  <c r="C13" i="1"/>
  <c r="A18" i="6" l="1"/>
  <c r="C14" i="1"/>
  <c r="B15" i="1"/>
  <c r="C15" i="1" s="1"/>
  <c r="A19" i="6" l="1"/>
  <c r="A20" i="6" l="1"/>
  <c r="A21" i="6" l="1"/>
  <c r="A22" i="6" l="1"/>
  <c r="A23" i="6" l="1"/>
  <c r="A24" i="6" l="1"/>
  <c r="A25" i="6" l="1"/>
  <c r="C27" i="6" l="1"/>
  <c r="C28" i="6" s="1"/>
</calcChain>
</file>

<file path=xl/sharedStrings.xml><?xml version="1.0" encoding="utf-8"?>
<sst xmlns="http://schemas.openxmlformats.org/spreadsheetml/2006/main" count="132" uniqueCount="127">
  <si>
    <t>Trials</t>
  </si>
  <si>
    <t>P(A)</t>
  </si>
  <si>
    <t>P(B)</t>
  </si>
  <si>
    <t>P(C)</t>
  </si>
  <si>
    <t>Multinomial distribution</t>
  </si>
  <si>
    <t>Mean</t>
  </si>
  <si>
    <t>Probability</t>
  </si>
  <si>
    <t>Min</t>
  </si>
  <si>
    <t>Max</t>
  </si>
  <si>
    <t>λ =</t>
  </si>
  <si>
    <t>x =</t>
  </si>
  <si>
    <t>σ  =</t>
  </si>
  <si>
    <t>μ =</t>
  </si>
  <si>
    <t>Standard deviation</t>
  </si>
  <si>
    <t>Covariance</t>
  </si>
  <si>
    <t>Karl Pearson Correleation coefficient</t>
  </si>
  <si>
    <t>Normal Distribution</t>
  </si>
  <si>
    <t>Combination Label</t>
  </si>
  <si>
    <t>Observation: With p = 0.7 and 12 trials, the distribution is skewed left, peaking near 8 successes.</t>
  </si>
  <si>
    <t xml:space="preserve">A </t>
  </si>
  <si>
    <t xml:space="preserve"> B</t>
  </si>
  <si>
    <t>C</t>
  </si>
  <si>
    <t>Event Count</t>
  </si>
  <si>
    <t>Poisson Probability</t>
  </si>
  <si>
    <t>Observation: The probability peaks near the mean (λ ≈ 21), which is characteristic of Poisson distributions. The shape is skewed for lower or higher event frequencies.</t>
  </si>
  <si>
    <t xml:space="preserve">Observation: The probability of each outcome is highest when the category with the largest assigned probability (P(C) = 0.5) has the highest count. </t>
  </si>
  <si>
    <t>This highlights how the multinomial distribution favors combinations aligned with the underlying probability weights.</t>
  </si>
  <si>
    <t>Success Likelihood</t>
  </si>
  <si>
    <t>Observed Success Count</t>
  </si>
  <si>
    <t>Probability Mass Value</t>
  </si>
  <si>
    <t xml:space="preserve">	Success Rate</t>
  </si>
  <si>
    <t>Failure Rate</t>
  </si>
  <si>
    <t>Attempt Counts</t>
  </si>
  <si>
    <t xml:space="preserve">Observation: The probability of success declines exponentially with each trial. </t>
  </si>
  <si>
    <t>The highest probability is observed on the first trial, consistent with the memoryless nature of geometric distributions.</t>
  </si>
  <si>
    <t xml:space="preserve">	Random Observation (U[a, b])</t>
  </si>
  <si>
    <t xml:space="preserve">	Equal Probability Density</t>
  </si>
  <si>
    <t xml:space="preserve">Observation: The probability density for a continuous uniform distribution remains constant across the defined interval [a, b]. </t>
  </si>
  <si>
    <t>Each value in this range is equally likely, hence forming a flat distribution.</t>
  </si>
  <si>
    <t xml:space="preserve">	Observed Intervals (t)</t>
  </si>
  <si>
    <t xml:space="preserve">Distribution </t>
  </si>
  <si>
    <t>Mean of Intervals (μ)</t>
  </si>
  <si>
    <t>Rate parameter (λ = 1/μ)</t>
  </si>
  <si>
    <t>Sample Observation (x)</t>
  </si>
  <si>
    <t>Mean (μ)</t>
  </si>
  <si>
    <t>Standard Deviation (σ)</t>
  </si>
  <si>
    <t xml:space="preserve">Observation: The cumulative probability curve rises slowly in the tails and rapidly around the mean (μ ≈ 50), indicating most values are centered. </t>
  </si>
  <si>
    <t>This S-shaped curve reflects the characteristics of a standard normal CDF.</t>
  </si>
  <si>
    <t>Exponential Model Evaluation</t>
  </si>
  <si>
    <t>Standard Normal Assessment</t>
  </si>
  <si>
    <t>Evaluated CDF at Given x</t>
  </si>
  <si>
    <t xml:space="preserve">Comparative Analysis of CDFs </t>
  </si>
  <si>
    <t xml:space="preserve">Observation: The exponential CDF exhibits a sharp increase early due to its memoryless nature, whereas the normal CDF grows symmetrically around the mean. </t>
  </si>
  <si>
    <t>The evaluated values reflect these distribution characteristics at specific x-points.</t>
  </si>
  <si>
    <t>Given That :</t>
  </si>
  <si>
    <t xml:space="preserve">	Total Startups in Sample (n)</t>
  </si>
  <si>
    <t>According to recent tech incubation data, 80% of AI-driven startups experience profitability in their first operational year.</t>
  </si>
  <si>
    <t xml:space="preserve"> If a batch of 10 such startups is evaluated, what’s the probability that exactly 7 succeed in turning a profit?</t>
  </si>
  <si>
    <t>Success Probability per Startup (p)</t>
  </si>
  <si>
    <t>P(x = 7): Probability of Exactly 7 Successful Startups</t>
  </si>
  <si>
    <t>Observation: The highest likelihood scenario, given p = 0.8 over 10 trials, is having 8 successes.</t>
  </si>
  <si>
    <t xml:space="preserve"> However, the probability of getting exactly 7 still remains significant, supporting the robustness of these AI startup outcomes.</t>
  </si>
  <si>
    <t xml:space="preserve">A tech support center observes, on average, 3 critical system crashes every 20 days. </t>
  </si>
  <si>
    <t>Estimate the probability that there will be no more than one crash within any randomly chosen day.</t>
  </si>
  <si>
    <t xml:space="preserve">Given That : </t>
  </si>
  <si>
    <t>Mean( λ) = 3 failures / 20 days</t>
  </si>
  <si>
    <t>x</t>
  </si>
  <si>
    <t xml:space="preserve">Observation: With a crash rate of 0.15 per day, the system is highly reliable. </t>
  </si>
  <si>
    <t>The probability of observing no more than one crash on any given day is nearly 99%, consistent with rare-event behavior modeled by the Poisson distribution.</t>
  </si>
  <si>
    <t xml:space="preserve">
P(X ≤ 1): Probability of ≤ 1 crash in a day
</t>
  </si>
  <si>
    <t xml:space="preserve">A university department tracks entrance test scores for graduate admissions. </t>
  </si>
  <si>
    <t>The scores follow a normal distribution with a mean of 100 and a standard deviation of 15.</t>
  </si>
  <si>
    <t>What’s the probability that a randomly selected applicant scores above 120?</t>
  </si>
  <si>
    <t>What’s the probability that an applicant scores 85 or less on the entrance test?</t>
  </si>
  <si>
    <t>Given That:</t>
  </si>
  <si>
    <t>P(x ≥ 120):</t>
  </si>
  <si>
    <t xml:space="preserve">P(x ≤ 85): </t>
  </si>
  <si>
    <t xml:space="preserve">Observation: Given the normal distribution of test scores (μ = 100, σ = 15), approximately 9.1% of applicants score above 120, placing them in the top percentile. </t>
  </si>
  <si>
    <t>Meanwhile, about 15.9% fall below 85, indicating a modest lower tail spread.</t>
  </si>
  <si>
    <t>Formula Used: =EXPON.DIST(E4, E3, TRUE)</t>
  </si>
  <si>
    <t>Formula Used:=NORM.DIST(E10,E9,E8,TRUE)</t>
  </si>
  <si>
    <t>Formula Used: =BINOM.DIST(7,B7,B8,FALSE)</t>
  </si>
  <si>
    <t>Formula Used: =POISSON.DIST(1,B7, TRUE)</t>
  </si>
  <si>
    <t>Formula Used: =1-NORMDIST(120, $C$14, $D$14, TRUE)</t>
  </si>
  <si>
    <t>Formula Used: =NORMDIST(85, $C$14, $D$14, TRUE)</t>
  </si>
  <si>
    <t>Watering frequency (X, in times/week) and plant height (Y, in cm) were recorded across 10 test plots to analyze plant response.</t>
  </si>
  <si>
    <t>X (Watering/week)</t>
  </si>
  <si>
    <t>Y (Height in cm)</t>
  </si>
  <si>
    <t xml:space="preserve">Observation: A positive covariance suggests that increased watering frequency is associated with taller plant growth. </t>
  </si>
  <si>
    <t>This linear relationship reflects how environmental factors impact plant development.</t>
  </si>
  <si>
    <t>Evaluating the Degree of Linear Relationship Using Karl Pearson’s Correlation Coefficient</t>
  </si>
  <si>
    <t>The following dataset records study hours per week (X) and corresponding test scores (Y) across five students to analyze their correlation.</t>
  </si>
  <si>
    <t>X (Hours Studied)</t>
  </si>
  <si>
    <t>Y (Test Scores)</t>
  </si>
  <si>
    <t>This supports the assumption that increased preparation is associated with better performance.</t>
  </si>
  <si>
    <t xml:space="preserve">Observation: A high positive correlation (r ≈ 0.99) indicates a strong linear relationship between study time and test scores. </t>
  </si>
  <si>
    <t>Formula Used: =CORREL(C7:C11, D7:D11)</t>
  </si>
  <si>
    <t>Estimating the Linear Correlation in Grouped Observations using Pearson’s Coefficient</t>
  </si>
  <si>
    <t>Average monthly rainfall (X, in mm) and pest infestation rate (Y, as frequency count) were observed across 10 agricultural zones to study climatic influence on crop risk.</t>
  </si>
  <si>
    <t>X (Rainfall mm)</t>
  </si>
  <si>
    <t>Y (Infestation count)</t>
  </si>
  <si>
    <t>Pearson’s Correlation Coefficient (r) =</t>
  </si>
  <si>
    <t>Observation: The negative correlation (r ≈ -0.76) indicates that as rainfall increases, pest infestation tends to decrease. This suggests a possible suppressive environmental effect on pest development.</t>
  </si>
  <si>
    <t>Formula Used: =CORREL(B6:B15,C6:C15)</t>
  </si>
  <si>
    <t>Random Number Generation from Discrete Distributions</t>
  </si>
  <si>
    <t>Binomial Event Simulation</t>
  </si>
  <si>
    <t>Poisson Process Counts</t>
  </si>
  <si>
    <t>Bernoulli Trial Outcome</t>
  </si>
  <si>
    <t xml:space="preserve">Observation: Bernoulli trials result in binary outcomes based on probability p. Binomial values reflect counts of successes in n trials. </t>
  </si>
  <si>
    <t>Poisson-distributed outputs simulate rare events occurring in fixed intervals.</t>
  </si>
  <si>
    <t>Trial 1</t>
  </si>
  <si>
    <t>Trial 3</t>
  </si>
  <si>
    <t>Trial 2</t>
  </si>
  <si>
    <t>Formula Used: =IF(RAND() &lt;= 0.6, 1, 0)</t>
  </si>
  <si>
    <t>Formula Used: =BINOM.INV(8, 0.6, RAND())</t>
  </si>
  <si>
    <t>Formula Used: =POISSON.DIST(2, 2.5, FALSE)</t>
  </si>
  <si>
    <t>.</t>
  </si>
  <si>
    <t>Random Number Generation from Continuous Distributions</t>
  </si>
  <si>
    <t xml:space="preserve">Uniform Distribution	</t>
  </si>
  <si>
    <t xml:space="preserve">Observation: The normal distribution generates values symmetrically around a mean (μ = 50), reflecting natural variation. </t>
  </si>
  <si>
    <t>Uniform distribution spreads values evenly within a defined range [3, 8], with equal probability of occurrence.</t>
  </si>
  <si>
    <t>Formula Used: =NORM.INV(RAND(), 50, 10)</t>
  </si>
  <si>
    <t>Formula Used: =RAND() * (8 - 3) + 3</t>
  </si>
  <si>
    <t>Cumulative Distribution (CDF)</t>
  </si>
  <si>
    <t>Probability Density (PDF)</t>
  </si>
  <si>
    <t>The PDF curve starts at the rate parameter (λ) and decays exponentially, while the CDF steadily rises toward 1</t>
  </si>
  <si>
    <t>. Both highlight the memoryless nature of exponential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</si>
</sst>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-Apple-System"/>
      <family val="18"/>
    </font>
    <font>
      <sz val="12"/>
      <color theme="1"/>
      <name val="Times New Roman"/>
      <family val="3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2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21" applyNumberFormat="0" applyFont="0" applyAlignment="0" applyProtection="0"/>
  </cellStyleXfs>
  <cellXfs count="111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2" borderId="0" xfId="1"/>
    <xf numFmtId="0" fontId="0" fillId="0" borderId="0" xfId="0" applyAlignment="1">
      <alignment vertic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8" fillId="7" borderId="3" xfId="6" applyFont="1" applyBorder="1"/>
    <xf numFmtId="0" fontId="4" fillId="4" borderId="0" xfId="3"/>
    <xf numFmtId="0" fontId="8" fillId="5" borderId="3" xfId="4" applyFont="1" applyBorder="1" applyAlignment="1">
      <alignment horizontal="center" vertical="center" wrapText="1"/>
    </xf>
    <xf numFmtId="0" fontId="8" fillId="7" borderId="3" xfId="6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 wrapText="1"/>
    </xf>
    <xf numFmtId="0" fontId="8" fillId="7" borderId="6" xfId="6" applyFont="1" applyBorder="1" applyAlignment="1">
      <alignment horizontal="center" vertical="center"/>
    </xf>
    <xf numFmtId="0" fontId="8" fillId="5" borderId="7" xfId="4" applyFont="1" applyBorder="1" applyAlignment="1">
      <alignment horizontal="center" vertical="center" wrapText="1"/>
    </xf>
    <xf numFmtId="0" fontId="8" fillId="5" borderId="13" xfId="4" applyFont="1" applyBorder="1" applyAlignment="1">
      <alignment horizontal="center" vertical="center" wrapText="1"/>
    </xf>
    <xf numFmtId="0" fontId="8" fillId="7" borderId="8" xfId="6" applyFont="1" applyBorder="1" applyAlignment="1">
      <alignment horizontal="center" vertical="center"/>
    </xf>
    <xf numFmtId="0" fontId="8" fillId="5" borderId="9" xfId="4" applyFont="1" applyBorder="1" applyAlignment="1">
      <alignment horizontal="center" vertical="center" wrapText="1"/>
    </xf>
    <xf numFmtId="0" fontId="8" fillId="5" borderId="14" xfId="4" applyFont="1" applyBorder="1" applyAlignment="1">
      <alignment horizontal="center" vertical="center" wrapText="1"/>
    </xf>
    <xf numFmtId="0" fontId="8" fillId="7" borderId="10" xfId="6" applyFont="1" applyBorder="1" applyAlignment="1">
      <alignment horizontal="center" vertical="center"/>
    </xf>
    <xf numFmtId="0" fontId="7" fillId="8" borderId="11" xfId="7" applyFont="1" applyBorder="1" applyAlignment="1">
      <alignment horizontal="center" vertical="center" wrapText="1"/>
    </xf>
    <xf numFmtId="0" fontId="7" fillId="8" borderId="15" xfId="7" applyFont="1" applyBorder="1" applyAlignment="1">
      <alignment horizontal="center" vertical="center" wrapText="1"/>
    </xf>
    <xf numFmtId="0" fontId="7" fillId="8" borderId="12" xfId="7" applyFont="1" applyBorder="1" applyAlignment="1">
      <alignment horizontal="center" vertical="center" wrapText="1"/>
    </xf>
    <xf numFmtId="0" fontId="8" fillId="7" borderId="10" xfId="6" applyFont="1" applyBorder="1" applyAlignment="1">
      <alignment horizontal="center" vertical="center" wrapText="1"/>
    </xf>
    <xf numFmtId="0" fontId="8" fillId="7" borderId="6" xfId="6" applyFont="1" applyBorder="1" applyAlignment="1">
      <alignment horizontal="center" vertical="center" wrapText="1"/>
    </xf>
    <xf numFmtId="0" fontId="8" fillId="7" borderId="8" xfId="6" applyFont="1" applyBorder="1" applyAlignment="1">
      <alignment horizontal="center" vertical="center" wrapText="1"/>
    </xf>
    <xf numFmtId="0" fontId="8" fillId="4" borderId="3" xfId="3" applyFont="1" applyBorder="1"/>
    <xf numFmtId="0" fontId="8" fillId="10" borderId="3" xfId="9" applyFont="1" applyBorder="1"/>
    <xf numFmtId="0" fontId="8" fillId="3" borderId="11" xfId="2" applyFont="1" applyBorder="1"/>
    <xf numFmtId="0" fontId="8" fillId="9" borderId="12" xfId="8" applyFont="1" applyBorder="1"/>
    <xf numFmtId="0" fontId="7" fillId="8" borderId="3" xfId="7" applyFont="1" applyBorder="1"/>
    <xf numFmtId="0" fontId="4" fillId="5" borderId="3" xfId="4" applyBorder="1"/>
    <xf numFmtId="0" fontId="8" fillId="5" borderId="5" xfId="4" applyFont="1" applyBorder="1" applyAlignment="1">
      <alignment horizontal="center" vertical="center"/>
    </xf>
    <xf numFmtId="0" fontId="8" fillId="5" borderId="7" xfId="4" applyFont="1" applyBorder="1" applyAlignment="1">
      <alignment horizontal="center" vertical="center"/>
    </xf>
    <xf numFmtId="0" fontId="7" fillId="10" borderId="3" xfId="9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9" xfId="4" applyFont="1" applyBorder="1"/>
    <xf numFmtId="0" fontId="8" fillId="7" borderId="10" xfId="6" applyFont="1" applyBorder="1"/>
    <xf numFmtId="0" fontId="8" fillId="5" borderId="5" xfId="4" applyFont="1" applyBorder="1"/>
    <xf numFmtId="0" fontId="8" fillId="7" borderId="6" xfId="6" applyFont="1" applyBorder="1"/>
    <xf numFmtId="0" fontId="8" fillId="5" borderId="7" xfId="4" applyFont="1" applyBorder="1"/>
    <xf numFmtId="0" fontId="8" fillId="7" borderId="8" xfId="6" applyFont="1" applyBorder="1"/>
    <xf numFmtId="0" fontId="8" fillId="4" borderId="16" xfId="3" applyFont="1" applyBorder="1"/>
    <xf numFmtId="0" fontId="8" fillId="10" borderId="18" xfId="9" applyFont="1" applyBorder="1"/>
    <xf numFmtId="0" fontId="8" fillId="4" borderId="17" xfId="3" applyFont="1" applyBorder="1"/>
    <xf numFmtId="0" fontId="8" fillId="10" borderId="19" xfId="9" applyFont="1" applyBorder="1"/>
    <xf numFmtId="0" fontId="7" fillId="10" borderId="11" xfId="9" applyFont="1" applyBorder="1"/>
    <xf numFmtId="0" fontId="7" fillId="10" borderId="12" xfId="9" applyFont="1" applyBorder="1"/>
    <xf numFmtId="0" fontId="0" fillId="0" borderId="0" xfId="0" quotePrefix="1"/>
    <xf numFmtId="0" fontId="8" fillId="10" borderId="19" xfId="9" quotePrefix="1" applyFont="1" applyBorder="1"/>
    <xf numFmtId="0" fontId="8" fillId="5" borderId="3" xfId="4" applyFont="1" applyBorder="1" applyAlignment="1">
      <alignment horizontal="right"/>
    </xf>
    <xf numFmtId="0" fontId="8" fillId="5" borderId="3" xfId="4" applyFont="1" applyBorder="1" applyAlignment="1">
      <alignment horizontal="left"/>
    </xf>
    <xf numFmtId="0" fontId="8" fillId="0" borderId="0" xfId="0" applyFont="1"/>
    <xf numFmtId="0" fontId="8" fillId="7" borderId="2" xfId="6" quotePrefix="1" applyFont="1" applyBorder="1"/>
    <xf numFmtId="0" fontId="8" fillId="0" borderId="0" xfId="0" quotePrefix="1" applyFont="1"/>
    <xf numFmtId="0" fontId="4" fillId="4" borderId="0" xfId="3" applyAlignment="1"/>
    <xf numFmtId="0" fontId="8" fillId="10" borderId="4" xfId="9" applyFont="1" applyBorder="1"/>
    <xf numFmtId="0" fontId="8" fillId="5" borderId="16" xfId="4" applyFont="1" applyBorder="1"/>
    <xf numFmtId="0" fontId="8" fillId="7" borderId="18" xfId="6" applyFont="1" applyBorder="1"/>
    <xf numFmtId="0" fontId="8" fillId="5" borderId="17" xfId="4" applyFont="1" applyBorder="1"/>
    <xf numFmtId="0" fontId="8" fillId="7" borderId="19" xfId="6" applyFont="1" applyBorder="1"/>
    <xf numFmtId="0" fontId="8" fillId="6" borderId="1" xfId="5" applyFont="1" applyBorder="1" applyAlignment="1"/>
    <xf numFmtId="0" fontId="8" fillId="6" borderId="20" xfId="5" applyFont="1" applyBorder="1" applyAlignment="1"/>
    <xf numFmtId="0" fontId="8" fillId="6" borderId="2" xfId="5" applyFont="1" applyBorder="1" applyAlignment="1"/>
    <xf numFmtId="0" fontId="8" fillId="5" borderId="16" xfId="4" applyFont="1" applyBorder="1" applyAlignment="1">
      <alignment horizontal="center"/>
    </xf>
    <xf numFmtId="0" fontId="8" fillId="7" borderId="18" xfId="6" applyFont="1" applyBorder="1" applyAlignment="1">
      <alignment horizontal="center"/>
    </xf>
    <xf numFmtId="0" fontId="8" fillId="5" borderId="17" xfId="4" applyFont="1" applyBorder="1" applyAlignment="1">
      <alignment horizontal="center"/>
    </xf>
    <xf numFmtId="0" fontId="8" fillId="7" borderId="19" xfId="6" applyFont="1" applyBorder="1" applyAlignment="1">
      <alignment horizontal="center"/>
    </xf>
    <xf numFmtId="0" fontId="8" fillId="7" borderId="1" xfId="6" applyFont="1" applyBorder="1" applyAlignment="1">
      <alignment horizontal="center"/>
    </xf>
    <xf numFmtId="0" fontId="8" fillId="7" borderId="2" xfId="6" applyFont="1" applyBorder="1" applyAlignment="1">
      <alignment horizontal="left"/>
    </xf>
    <xf numFmtId="0" fontId="0" fillId="0" borderId="0" xfId="0"/>
    <xf numFmtId="0" fontId="8" fillId="10" borderId="1" xfId="9" applyFont="1" applyBorder="1"/>
    <xf numFmtId="0" fontId="8" fillId="10" borderId="20" xfId="9" applyFont="1" applyBorder="1"/>
    <xf numFmtId="0" fontId="8" fillId="7" borderId="1" xfId="6" applyFont="1" applyBorder="1"/>
    <xf numFmtId="0" fontId="8" fillId="7" borderId="20" xfId="6" applyFont="1" applyBorder="1"/>
    <xf numFmtId="0" fontId="8" fillId="7" borderId="2" xfId="6" applyFont="1" applyBorder="1"/>
    <xf numFmtId="0" fontId="0" fillId="0" borderId="0" xfId="0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wrapText="1"/>
    </xf>
    <xf numFmtId="0" fontId="8" fillId="6" borderId="4" xfId="5" applyFont="1" applyBorder="1"/>
    <xf numFmtId="0" fontId="8" fillId="0" borderId="0" xfId="0" applyFont="1" applyBorder="1"/>
    <xf numFmtId="0" fontId="8" fillId="7" borderId="22" xfId="6" applyFont="1" applyBorder="1" applyAlignment="1">
      <alignment horizontal="right"/>
    </xf>
    <xf numFmtId="0" fontId="8" fillId="7" borderId="23" xfId="6" applyFont="1" applyBorder="1" applyAlignment="1">
      <alignment horizontal="left"/>
    </xf>
    <xf numFmtId="0" fontId="8" fillId="0" borderId="0" xfId="0" applyFont="1" applyAlignment="1"/>
    <xf numFmtId="0" fontId="8" fillId="7" borderId="24" xfId="6" applyFont="1" applyBorder="1" applyAlignment="1">
      <alignment horizontal="right"/>
    </xf>
    <xf numFmtId="0" fontId="8" fillId="7" borderId="25" xfId="6" applyFont="1" applyBorder="1" applyAlignment="1">
      <alignment horizontal="left"/>
    </xf>
    <xf numFmtId="0" fontId="0" fillId="11" borderId="4" xfId="10" quotePrefix="1" applyFont="1" applyBorder="1" applyAlignment="1">
      <alignment horizontal="left"/>
    </xf>
    <xf numFmtId="0" fontId="9" fillId="0" borderId="0" xfId="0" applyFont="1"/>
    <xf numFmtId="0" fontId="8" fillId="10" borderId="4" xfId="9" applyFont="1" applyBorder="1" applyAlignment="1"/>
    <xf numFmtId="0" fontId="8" fillId="4" borderId="2" xfId="3" applyFont="1" applyBorder="1" applyAlignment="1"/>
    <xf numFmtId="0" fontId="8" fillId="4" borderId="2" xfId="3" applyFont="1" applyBorder="1"/>
    <xf numFmtId="0" fontId="4" fillId="4" borderId="0" xfId="3" applyAlignment="1">
      <alignment horizontal="left" vertical="center" indent="1"/>
    </xf>
    <xf numFmtId="0" fontId="8" fillId="5" borderId="14" xfId="4" applyFont="1" applyBorder="1"/>
    <xf numFmtId="0" fontId="8" fillId="5" borderId="10" xfId="4" applyFont="1" applyBorder="1"/>
    <xf numFmtId="0" fontId="8" fillId="5" borderId="3" xfId="4" applyFont="1" applyBorder="1"/>
    <xf numFmtId="0" fontId="8" fillId="5" borderId="6" xfId="4" applyFont="1" applyBorder="1"/>
    <xf numFmtId="0" fontId="8" fillId="5" borderId="13" xfId="4" applyFont="1" applyBorder="1"/>
    <xf numFmtId="0" fontId="8" fillId="5" borderId="8" xfId="4" applyFont="1" applyBorder="1"/>
    <xf numFmtId="0" fontId="7" fillId="7" borderId="11" xfId="6" applyFont="1" applyBorder="1" applyAlignment="1">
      <alignment horizontal="center"/>
    </xf>
    <xf numFmtId="0" fontId="7" fillId="7" borderId="15" xfId="6" applyFont="1" applyBorder="1" applyAlignment="1">
      <alignment horizontal="center"/>
    </xf>
    <xf numFmtId="0" fontId="7" fillId="7" borderId="12" xfId="6" applyFont="1" applyBorder="1" applyAlignment="1">
      <alignment horizontal="center"/>
    </xf>
    <xf numFmtId="0" fontId="8" fillId="5" borderId="29" xfId="4" applyFont="1" applyBorder="1"/>
    <xf numFmtId="0" fontId="8" fillId="5" borderId="30" xfId="4" applyFont="1" applyBorder="1"/>
    <xf numFmtId="0" fontId="8" fillId="5" borderId="31" xfId="4" applyFont="1" applyBorder="1"/>
    <xf numFmtId="0" fontId="7" fillId="10" borderId="26" xfId="9" applyFont="1" applyBorder="1" applyAlignment="1">
      <alignment horizontal="left"/>
    </xf>
    <xf numFmtId="0" fontId="7" fillId="10" borderId="27" xfId="9" applyFont="1" applyBorder="1"/>
    <xf numFmtId="0" fontId="7" fillId="10" borderId="28" xfId="9" applyFont="1" applyBorder="1"/>
    <xf numFmtId="0" fontId="8" fillId="5" borderId="32" xfId="4" applyFont="1" applyBorder="1"/>
    <xf numFmtId="0" fontId="7" fillId="10" borderId="15" xfId="9" applyFont="1" applyBorder="1"/>
  </cellXfs>
  <cellStyles count="11">
    <cellStyle name="20% - Accent1" xfId="9" builtinId="30"/>
    <cellStyle name="20% - Accent3" xfId="4" builtinId="38"/>
    <cellStyle name="20% - Accent5" xfId="7" builtinId="46"/>
    <cellStyle name="40% - Accent1" xfId="3" builtinId="31"/>
    <cellStyle name="40% - Accent3" xfId="5" builtinId="39"/>
    <cellStyle name="40% - Accent5" xfId="2" builtinId="47"/>
    <cellStyle name="60% - Accent3" xfId="6" builtinId="40"/>
    <cellStyle name="60% - Accent5" xfId="8" builtinId="48"/>
    <cellStyle name="Good" xfId="1" builtinId="26"/>
    <cellStyle name="Normal" xfId="0" builtinId="0"/>
    <cellStyle name="Note" xfId="10" builtinId="10"/>
  </cellStyles>
  <dxfs count="1">
    <dxf>
      <font>
        <color theme="0"/>
      </font>
    </dxf>
  </dxfs>
  <tableStyles count="1" defaultTableStyle="TableStyleMedium2" defaultPivotStyle="PivotStyleMedium9">
    <tableStyle name="Table Style 1" pivot="0" count="1" xr9:uid="{5A0E28CC-31A2-48F8-B191-BAB56CE5DD6A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>
                <a:latin typeface="Georgia" panose="02040502050405020303" pitchFamily="18" charset="0"/>
              </a:rPr>
              <a:t>Graphical Distribution of Successes in Trials</a:t>
            </a:r>
            <a:endParaRPr lang="en-US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3"/>
          <c:order val="0"/>
          <c:tx>
            <c:strRef>
              <c:f>Binomial_Exp!$C$2</c:f>
              <c:strCache>
                <c:ptCount val="1"/>
                <c:pt idx="0">
                  <c:v>Probability Mass Value</c:v>
                </c:pt>
              </c:strCache>
            </c:strRef>
          </c:tx>
          <c:spPr>
            <a:ln w="22225" cap="rnd">
              <a:solidFill>
                <a:schemeClr val="accent5">
                  <a:tint val="58000"/>
                </a:schemeClr>
              </a:solidFill>
            </a:ln>
            <a:effectLst>
              <a:glow rad="139700">
                <a:schemeClr val="accent5">
                  <a:tint val="58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Binomial_Exp!$B$3:$B$15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Binomial_Exp!$C$3:$C$15</c:f>
              <c:numCache>
                <c:formatCode>General</c:formatCode>
                <c:ptCount val="13"/>
                <c:pt idx="0">
                  <c:v>5.3144100000000061E-7</c:v>
                </c:pt>
                <c:pt idx="1">
                  <c:v>1.488034800000007E-5</c:v>
                </c:pt>
                <c:pt idx="2">
                  <c:v>1.9096446600000048E-4</c:v>
                </c:pt>
                <c:pt idx="3">
                  <c:v>1.4852791800000049E-3</c:v>
                </c:pt>
                <c:pt idx="4">
                  <c:v>7.7977156950000178E-3</c:v>
                </c:pt>
                <c:pt idx="5">
                  <c:v>2.9111471928000024E-2</c:v>
                </c:pt>
                <c:pt idx="6">
                  <c:v>7.9247895804000004E-2</c:v>
                </c:pt>
                <c:pt idx="7">
                  <c:v>0.15849579160800006</c:v>
                </c:pt>
                <c:pt idx="8">
                  <c:v>0.23113969609500007</c:v>
                </c:pt>
                <c:pt idx="9">
                  <c:v>0.23970042557999993</c:v>
                </c:pt>
                <c:pt idx="10">
                  <c:v>0.16779029790599992</c:v>
                </c:pt>
                <c:pt idx="11">
                  <c:v>7.1183762747999951E-2</c:v>
                </c:pt>
                <c:pt idx="12">
                  <c:v>1.3841287200999988E-2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17-42C3-AE4E-CDC55D2EB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139144"/>
        <c:axId val="703664631"/>
      </c:lineChart>
      <c:catAx>
        <c:axId val="578139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64631"/>
        <c:crosses val="autoZero"/>
        <c:auto val="1"/>
        <c:lblAlgn val="ctr"/>
        <c:lblOffset val="100"/>
        <c:noMultiLvlLbl val="0"/>
      </c:catAx>
      <c:valAx>
        <c:axId val="7036646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p(X = 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139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Georgia" panose="02040502050405020303" pitchFamily="18" charset="0"/>
              </a:rPr>
              <a:t>Probability by Category Combination (Multinomial Dist.)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26305555555555554"/>
          <c:w val="0.88389129483814521"/>
          <c:h val="0.652693205016039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Multi_Chance!$G$1:$G$2</c:f>
              <c:strCache>
                <c:ptCount val="2"/>
                <c:pt idx="1">
                  <c:v>Multinomial distribution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shade val="76000"/>
                </a:schemeClr>
              </a:solidFill>
              <a:miter lim="800000"/>
            </a:ln>
            <a:effectLst>
              <a:glow rad="63500">
                <a:schemeClr val="accent5">
                  <a:shade val="76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Multi_Chance!$G$3:$G$25</c:f>
              <c:numCache>
                <c:formatCode>General</c:formatCode>
                <c:ptCount val="23"/>
                <c:pt idx="0">
                  <c:v>0.13500000000000001</c:v>
                </c:pt>
                <c:pt idx="1">
                  <c:v>9.449999999999989E-2</c:v>
                </c:pt>
                <c:pt idx="2">
                  <c:v>1.3999999999999997E-2</c:v>
                </c:pt>
                <c:pt idx="3">
                  <c:v>3.0618000000000013E-2</c:v>
                </c:pt>
                <c:pt idx="4">
                  <c:v>4.0823999999999991E-3</c:v>
                </c:pt>
                <c:pt idx="5">
                  <c:v>2.0841060240000025E-2</c:v>
                </c:pt>
                <c:pt idx="6">
                  <c:v>1.2096000000000008E-3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6-4C69-8CD8-12D55799EC46}"/>
            </c:ext>
          </c:extLst>
        </c:ser>
        <c:ser>
          <c:idx val="1"/>
          <c:order val="1"/>
          <c:tx>
            <c:strRef>
              <c:f>Multi_Chance!$H$1:$H$2</c:f>
              <c:strCache>
                <c:ptCount val="2"/>
                <c:pt idx="1">
                  <c:v>Combination Label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tint val="77000"/>
                </a:schemeClr>
              </a:solidFill>
              <a:miter lim="800000"/>
            </a:ln>
            <a:effectLst>
              <a:glow rad="63500">
                <a:schemeClr val="accent5">
                  <a:tint val="77000"/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Multi_Chance!$H$3:$H$25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B6-4C69-8CD8-12D55799E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56140351"/>
        <c:axId val="1556141791"/>
      </c:barChart>
      <c:catAx>
        <c:axId val="15561403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41791"/>
        <c:crosses val="autoZero"/>
        <c:auto val="1"/>
        <c:lblAlgn val="ctr"/>
        <c:lblOffset val="100"/>
        <c:noMultiLvlLbl val="0"/>
      </c:catAx>
      <c:valAx>
        <c:axId val="15561417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4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>
                <a:latin typeface="Georgia" panose="02040502050405020303" pitchFamily="18" charset="0"/>
              </a:rPr>
              <a:t>Poisson Distribution of Observed Events</a:t>
            </a:r>
            <a:endParaRPr lang="en-US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Poisson_Counts!$A$3:$A$26</c:f>
              <c:numCache>
                <c:formatCode>General</c:formatCode>
                <c:ptCount val="24"/>
                <c:pt idx="0">
                  <c:v>21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20</c:v>
                </c:pt>
                <c:pt idx="5">
                  <c:v>16</c:v>
                </c:pt>
                <c:pt idx="6">
                  <c:v>22</c:v>
                </c:pt>
                <c:pt idx="7">
                  <c:v>23</c:v>
                </c:pt>
                <c:pt idx="8">
                  <c:v>21</c:v>
                </c:pt>
                <c:pt idx="9">
                  <c:v>18</c:v>
                </c:pt>
                <c:pt idx="10">
                  <c:v>23</c:v>
                </c:pt>
                <c:pt idx="11">
                  <c:v>21</c:v>
                </c:pt>
                <c:pt idx="12">
                  <c:v>19</c:v>
                </c:pt>
                <c:pt idx="13">
                  <c:v>24</c:v>
                </c:pt>
                <c:pt idx="14">
                  <c:v>25</c:v>
                </c:pt>
                <c:pt idx="15">
                  <c:v>23</c:v>
                </c:pt>
                <c:pt idx="16">
                  <c:v>21</c:v>
                </c:pt>
                <c:pt idx="17">
                  <c:v>20</c:v>
                </c:pt>
                <c:pt idx="18">
                  <c:v>22</c:v>
                </c:pt>
                <c:pt idx="19">
                  <c:v>19</c:v>
                </c:pt>
                <c:pt idx="20">
                  <c:v>24</c:v>
                </c:pt>
                <c:pt idx="21">
                  <c:v>24</c:v>
                </c:pt>
                <c:pt idx="22">
                  <c:v>20</c:v>
                </c:pt>
                <c:pt idx="23">
                  <c:v>23</c:v>
                </c:pt>
              </c:numCache>
            </c:numRef>
          </c:xVal>
          <c:yVal>
            <c:numRef>
              <c:f>Poisson_Counts!$B$3:$B$26</c:f>
              <c:numCache>
                <c:formatCode>General</c:formatCode>
                <c:ptCount val="24"/>
                <c:pt idx="0">
                  <c:v>8.6708012102840792E-2</c:v>
                </c:pt>
                <c:pt idx="1">
                  <c:v>7.4271417329818568E-2</c:v>
                </c:pt>
                <c:pt idx="2">
                  <c:v>8.6708012102840792E-2</c:v>
                </c:pt>
                <c:pt idx="3">
                  <c:v>6.3535153042537859E-2</c:v>
                </c:pt>
                <c:pt idx="4">
                  <c:v>8.6536313068973775E-2</c:v>
                </c:pt>
                <c:pt idx="5">
                  <c:v>5.1331371171000874E-2</c:v>
                </c:pt>
                <c:pt idx="6">
                  <c:v>8.293095854533071E-2</c:v>
                </c:pt>
                <c:pt idx="7">
                  <c:v>7.5869808089478269E-2</c:v>
                </c:pt>
                <c:pt idx="8">
                  <c:v>8.6708012102840792E-2</c:v>
                </c:pt>
                <c:pt idx="9">
                  <c:v>7.4271417329818568E-2</c:v>
                </c:pt>
                <c:pt idx="10">
                  <c:v>7.5869808089478269E-2</c:v>
                </c:pt>
                <c:pt idx="11">
                  <c:v>8.6708012102840792E-2</c:v>
                </c:pt>
                <c:pt idx="12">
                  <c:v>8.2252337174470128E-2</c:v>
                </c:pt>
                <c:pt idx="13">
                  <c:v>6.6517800495115464E-2</c:v>
                </c:pt>
                <c:pt idx="14">
                  <c:v>5.5985815416722227E-2</c:v>
                </c:pt>
                <c:pt idx="15">
                  <c:v>7.5869808089478269E-2</c:v>
                </c:pt>
                <c:pt idx="16">
                  <c:v>8.6708012102840792E-2</c:v>
                </c:pt>
                <c:pt idx="17">
                  <c:v>8.6536313068973775E-2</c:v>
                </c:pt>
                <c:pt idx="18">
                  <c:v>8.293095854533071E-2</c:v>
                </c:pt>
                <c:pt idx="19">
                  <c:v>8.2252337174470128E-2</c:v>
                </c:pt>
                <c:pt idx="20">
                  <c:v>6.6517800495115464E-2</c:v>
                </c:pt>
                <c:pt idx="21">
                  <c:v>6.6517800495115464E-2</c:v>
                </c:pt>
                <c:pt idx="22">
                  <c:v>8.6536313068973775E-2</c:v>
                </c:pt>
                <c:pt idx="23">
                  <c:v>7.5869808089478269E-2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63-4D3E-999D-B3F9CEA57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709327"/>
        <c:axId val="260651615"/>
      </c:scatterChart>
      <c:valAx>
        <c:axId val="24070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651615"/>
        <c:crosses val="autoZero"/>
        <c:crossBetween val="midCat"/>
      </c:valAx>
      <c:valAx>
        <c:axId val="260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70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Georgia" panose="02040502050405020303" pitchFamily="18" charset="0"/>
              </a:rPr>
              <a:t>Geometric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GeoSuccessGap!$D$2</c:f>
              <c:strCache>
                <c:ptCount val="1"/>
                <c:pt idx="0">
                  <c:v>Probability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>
                    <a:tint val="6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GeoSuccessGap!$A$3:$A$8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GeoSuccessGap!$D$3:$D$8</c:f>
              <c:numCache>
                <c:formatCode>General</c:formatCode>
                <c:ptCount val="6"/>
                <c:pt idx="0">
                  <c:v>0.25</c:v>
                </c:pt>
                <c:pt idx="1">
                  <c:v>0.1875</c:v>
                </c:pt>
                <c:pt idx="2">
                  <c:v>0.140625</c:v>
                </c:pt>
                <c:pt idx="3">
                  <c:v>0.10546875</c:v>
                </c:pt>
                <c:pt idx="4">
                  <c:v>7.91015625E-2</c:v>
                </c:pt>
                <c:pt idx="5">
                  <c:v>5.9326171875E-2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55-484E-83AE-69A1EBB7A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14215"/>
        <c:axId val="350916615"/>
      </c:scatterChart>
      <c:valAx>
        <c:axId val="350914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6615"/>
        <c:crosses val="autoZero"/>
        <c:crossBetween val="midCat"/>
      </c:valAx>
      <c:valAx>
        <c:axId val="350916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14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u="none">
                <a:latin typeface="Georgia" panose="02040502050405020303" pitchFamily="18" charset="0"/>
              </a:rPr>
              <a:t>Probability Density Function of U[2.5, 18.5</a:t>
            </a:r>
            <a:r>
              <a:rPr lang="en-US" u="none">
                <a:latin typeface="Georgia" panose="02040502050405020303" pitchFamily="18" charset="0"/>
              </a:rPr>
              <a:t>]</a:t>
            </a:r>
            <a:endParaRPr lang="en-IN" u="none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RangeDist_Plot!$A$4</c:f>
              <c:strCache>
                <c:ptCount val="1"/>
                <c:pt idx="0">
                  <c:v>	Random Observation (U[a, b])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RangeDist_Plot!$A$5:$A$24</c:f>
              <c:numCache>
                <c:formatCode>General</c:formatCode>
                <c:ptCount val="20"/>
                <c:pt idx="0">
                  <c:v>4.5714864406329596</c:v>
                </c:pt>
                <c:pt idx="1">
                  <c:v>7.715732642030817</c:v>
                </c:pt>
                <c:pt idx="2">
                  <c:v>9.5937825668658441</c:v>
                </c:pt>
                <c:pt idx="3">
                  <c:v>11.642047363593688</c:v>
                </c:pt>
                <c:pt idx="4">
                  <c:v>12.637541765540968</c:v>
                </c:pt>
                <c:pt idx="5">
                  <c:v>11.92004721126723</c:v>
                </c:pt>
                <c:pt idx="6">
                  <c:v>4.5969885575999285</c:v>
                </c:pt>
                <c:pt idx="7">
                  <c:v>13.45312750293385</c:v>
                </c:pt>
                <c:pt idx="8">
                  <c:v>11.946551901734763</c:v>
                </c:pt>
                <c:pt idx="9">
                  <c:v>2.9458705393878173</c:v>
                </c:pt>
                <c:pt idx="10">
                  <c:v>4.5297776611100247</c:v>
                </c:pt>
                <c:pt idx="11">
                  <c:v>12.126529590309914</c:v>
                </c:pt>
                <c:pt idx="12">
                  <c:v>11.433868805640529</c:v>
                </c:pt>
                <c:pt idx="13">
                  <c:v>12.970375560400514</c:v>
                </c:pt>
                <c:pt idx="14">
                  <c:v>8.7286571461507183</c:v>
                </c:pt>
                <c:pt idx="15">
                  <c:v>7.3413614499368407</c:v>
                </c:pt>
                <c:pt idx="16">
                  <c:v>3.7765811953746748</c:v>
                </c:pt>
                <c:pt idx="17">
                  <c:v>5.1099583140563354</c:v>
                </c:pt>
                <c:pt idx="18">
                  <c:v>17.545869398117965</c:v>
                </c:pt>
                <c:pt idx="19">
                  <c:v>18.060567192162328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A6-447D-9D0E-5F2C1438167D}"/>
            </c:ext>
          </c:extLst>
        </c:ser>
        <c:ser>
          <c:idx val="1"/>
          <c:order val="1"/>
          <c:tx>
            <c:strRef>
              <c:f>RangeDist_Plot!$B$4</c:f>
              <c:strCache>
                <c:ptCount val="1"/>
                <c:pt idx="0">
                  <c:v>	Equal Probability Density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RangeDist_Plot!$B$5:$B$24</c:f>
              <c:numCache>
                <c:formatCode>General</c:formatCode>
                <c:ptCount val="20"/>
                <c:pt idx="0">
                  <c:v>6.6160772059982845E-2</c:v>
                </c:pt>
                <c:pt idx="1">
                  <c:v>6.6160772059982845E-2</c:v>
                </c:pt>
                <c:pt idx="2">
                  <c:v>6.6160772059982845E-2</c:v>
                </c:pt>
                <c:pt idx="3">
                  <c:v>6.6160772059982845E-2</c:v>
                </c:pt>
                <c:pt idx="4">
                  <c:v>6.6160772059982845E-2</c:v>
                </c:pt>
                <c:pt idx="5">
                  <c:v>6.6160772059982845E-2</c:v>
                </c:pt>
                <c:pt idx="6">
                  <c:v>6.6160772059982845E-2</c:v>
                </c:pt>
                <c:pt idx="7">
                  <c:v>6.6160772059982845E-2</c:v>
                </c:pt>
                <c:pt idx="8">
                  <c:v>6.6160772059982845E-2</c:v>
                </c:pt>
                <c:pt idx="9">
                  <c:v>6.6160772059982845E-2</c:v>
                </c:pt>
                <c:pt idx="10">
                  <c:v>6.6160772059982845E-2</c:v>
                </c:pt>
                <c:pt idx="11">
                  <c:v>6.6160772059982845E-2</c:v>
                </c:pt>
                <c:pt idx="12">
                  <c:v>6.6160772059982845E-2</c:v>
                </c:pt>
                <c:pt idx="13">
                  <c:v>6.6160772059982845E-2</c:v>
                </c:pt>
                <c:pt idx="14">
                  <c:v>6.6160772059982845E-2</c:v>
                </c:pt>
                <c:pt idx="15">
                  <c:v>6.6160772059982845E-2</c:v>
                </c:pt>
                <c:pt idx="16">
                  <c:v>6.6160772059982845E-2</c:v>
                </c:pt>
                <c:pt idx="17">
                  <c:v>6.6160772059982845E-2</c:v>
                </c:pt>
                <c:pt idx="18">
                  <c:v>6.6160772059982845E-2</c:v>
                </c:pt>
                <c:pt idx="19">
                  <c:v>6.6160772059982845E-2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A-49EE-A3C2-D69210B48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4467135"/>
        <c:axId val="631586575"/>
      </c:barChart>
      <c:catAx>
        <c:axId val="62446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86575"/>
        <c:crosses val="autoZero"/>
        <c:auto val="1"/>
        <c:lblAlgn val="ctr"/>
        <c:lblOffset val="100"/>
        <c:noMultiLvlLbl val="1"/>
      </c:catAx>
      <c:valAx>
        <c:axId val="63158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>
                <a:latin typeface="Georgia" panose="02040502050405020303" pitchFamily="18" charset="0"/>
              </a:rPr>
              <a:t>Exponential Cumulative Distribution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ExpTimeToEvent!$A$5:$A$25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ExpTimeToEvent!$B$5:$B$25</c:f>
              <c:numCache>
                <c:formatCode>General</c:formatCode>
                <c:ptCount val="21"/>
                <c:pt idx="0">
                  <c:v>0</c:v>
                </c:pt>
                <c:pt idx="1">
                  <c:v>9.5162581964040482E-2</c:v>
                </c:pt>
                <c:pt idx="2">
                  <c:v>0.18126924692201818</c:v>
                </c:pt>
                <c:pt idx="3">
                  <c:v>0.25918177931828212</c:v>
                </c:pt>
                <c:pt idx="4">
                  <c:v>0.32967995396436067</c:v>
                </c:pt>
                <c:pt idx="5">
                  <c:v>0.39346934028736658</c:v>
                </c:pt>
                <c:pt idx="6">
                  <c:v>0.45118836390597361</c:v>
                </c:pt>
                <c:pt idx="7">
                  <c:v>0.50341469620859058</c:v>
                </c:pt>
                <c:pt idx="8">
                  <c:v>0.55067103588277844</c:v>
                </c:pt>
                <c:pt idx="9">
                  <c:v>0.59343034025940089</c:v>
                </c:pt>
                <c:pt idx="10">
                  <c:v>0.63212055882855767</c:v>
                </c:pt>
                <c:pt idx="11">
                  <c:v>0.6671289163019205</c:v>
                </c:pt>
                <c:pt idx="12">
                  <c:v>0.69880578808779803</c:v>
                </c:pt>
                <c:pt idx="13">
                  <c:v>0.72746820696598746</c:v>
                </c:pt>
                <c:pt idx="14">
                  <c:v>0.75340303605839354</c:v>
                </c:pt>
                <c:pt idx="15">
                  <c:v>0.77686983985157021</c:v>
                </c:pt>
                <c:pt idx="16">
                  <c:v>0.79810348200534464</c:v>
                </c:pt>
                <c:pt idx="17">
                  <c:v>0.81731647594726542</c:v>
                </c:pt>
                <c:pt idx="18">
                  <c:v>0.83470111177841344</c:v>
                </c:pt>
                <c:pt idx="19">
                  <c:v>0.85043138077736491</c:v>
                </c:pt>
                <c:pt idx="20">
                  <c:v>0.8646647167633873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5-4C0E-A643-BB9701BED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8735"/>
        <c:axId val="202859215"/>
      </c:scatterChart>
      <c:valAx>
        <c:axId val="20285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9215"/>
        <c:crosses val="autoZero"/>
        <c:crossBetween val="midCat"/>
      </c:valAx>
      <c:valAx>
        <c:axId val="2028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Georgia" panose="02040502050405020303" pitchFamily="18" charset="0"/>
              </a:rPr>
              <a:t>Exponential Probability Density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ExpTimeToEvent!$C$4</c:f>
              <c:strCache>
                <c:ptCount val="1"/>
                <c:pt idx="0">
                  <c:v>Probability Density (PDF)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ExpTimeToEvent!$A$5:$A$25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ExpTimeToEvent!$C$5:$C$25</c:f>
              <c:numCache>
                <c:formatCode>General</c:formatCode>
                <c:ptCount val="21"/>
                <c:pt idx="0">
                  <c:v>0.1</c:v>
                </c:pt>
                <c:pt idx="1">
                  <c:v>9.048374180359596E-2</c:v>
                </c:pt>
                <c:pt idx="2">
                  <c:v>8.1873075307798193E-2</c:v>
                </c:pt>
                <c:pt idx="3">
                  <c:v>7.4081822068171793E-2</c:v>
                </c:pt>
                <c:pt idx="4">
                  <c:v>6.7032004603563941E-2</c:v>
                </c:pt>
                <c:pt idx="5">
                  <c:v>6.0653065971263347E-2</c:v>
                </c:pt>
                <c:pt idx="6">
                  <c:v>5.4881163609402643E-2</c:v>
                </c:pt>
                <c:pt idx="7">
                  <c:v>4.9658530379140947E-2</c:v>
                </c:pt>
                <c:pt idx="8">
                  <c:v>4.4932896411722156E-2</c:v>
                </c:pt>
                <c:pt idx="9">
                  <c:v>4.0656965974059912E-2</c:v>
                </c:pt>
                <c:pt idx="10">
                  <c:v>3.6787944117144235E-2</c:v>
                </c:pt>
                <c:pt idx="11">
                  <c:v>3.3287108369807958E-2</c:v>
                </c:pt>
                <c:pt idx="12">
                  <c:v>3.0119421191220203E-2</c:v>
                </c:pt>
                <c:pt idx="13">
                  <c:v>2.7253179303401261E-2</c:v>
                </c:pt>
                <c:pt idx="14">
                  <c:v>2.4659696394160643E-2</c:v>
                </c:pt>
                <c:pt idx="15">
                  <c:v>2.2313016014842982E-2</c:v>
                </c:pt>
                <c:pt idx="16">
                  <c:v>2.0189651799465538E-2</c:v>
                </c:pt>
                <c:pt idx="17">
                  <c:v>1.8268352405273462E-2</c:v>
                </c:pt>
                <c:pt idx="18">
                  <c:v>1.6529888822158653E-2</c:v>
                </c:pt>
                <c:pt idx="19">
                  <c:v>1.4956861922263504E-2</c:v>
                </c:pt>
                <c:pt idx="20">
                  <c:v>1.3533528323661271E-2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A-4E3F-A854-02C85B347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1615"/>
        <c:axId val="159681071"/>
      </c:scatterChart>
      <c:valAx>
        <c:axId val="20286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81071"/>
        <c:crosses val="autoZero"/>
        <c:crossBetween val="midCat"/>
      </c:valAx>
      <c:valAx>
        <c:axId val="15968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Georgia" panose="02040502050405020303" pitchFamily="18" charset="0"/>
              </a:rPr>
              <a:t>Accumulated Probability of Observations</a:t>
            </a:r>
            <a:endParaRPr lang="en-US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NormalCDF!$A$3:$A$23</c:f>
              <c:numCache>
                <c:formatCode>General</c:formatCode>
                <c:ptCount val="21"/>
                <c:pt idx="0">
                  <c:v>44.330186360415894</c:v>
                </c:pt>
                <c:pt idx="1">
                  <c:v>53.571341432005973</c:v>
                </c:pt>
                <c:pt idx="2">
                  <c:v>52.523202388724904</c:v>
                </c:pt>
                <c:pt idx="3">
                  <c:v>40.257298752274309</c:v>
                </c:pt>
                <c:pt idx="4">
                  <c:v>48.676675016835162</c:v>
                </c:pt>
                <c:pt idx="5">
                  <c:v>51.166030776556141</c:v>
                </c:pt>
                <c:pt idx="6">
                  <c:v>41.953033552066998</c:v>
                </c:pt>
                <c:pt idx="7">
                  <c:v>52.242342582080525</c:v>
                </c:pt>
                <c:pt idx="8">
                  <c:v>40.65226243658261</c:v>
                </c:pt>
                <c:pt idx="9">
                  <c:v>49.840285955497244</c:v>
                </c:pt>
                <c:pt idx="10">
                  <c:v>32.920330906449465</c:v>
                </c:pt>
                <c:pt idx="11">
                  <c:v>57.511680610211179</c:v>
                </c:pt>
                <c:pt idx="12">
                  <c:v>49.149003233163363</c:v>
                </c:pt>
                <c:pt idx="13">
                  <c:v>50.282441822973617</c:v>
                </c:pt>
                <c:pt idx="14">
                  <c:v>40.346080718620819</c:v>
                </c:pt>
                <c:pt idx="15">
                  <c:v>69.081659857146505</c:v>
                </c:pt>
                <c:pt idx="16">
                  <c:v>39.212201246225959</c:v>
                </c:pt>
                <c:pt idx="17">
                  <c:v>62.556221467130925</c:v>
                </c:pt>
                <c:pt idx="18">
                  <c:v>50.799932905772131</c:v>
                </c:pt>
                <c:pt idx="19">
                  <c:v>56.569294829308717</c:v>
                </c:pt>
                <c:pt idx="20">
                  <c:v>56.287051837516913</c:v>
                </c:pt>
              </c:numCache>
            </c:numRef>
          </c:xVal>
          <c:yVal>
            <c:numRef>
              <c:f>NormalCDF!$B$3:$B$23</c:f>
              <c:numCache>
                <c:formatCode>General</c:formatCode>
                <c:ptCount val="21"/>
                <c:pt idx="0">
                  <c:v>0.27213228247033938</c:v>
                </c:pt>
                <c:pt idx="1">
                  <c:v>0.68199084369248164</c:v>
                </c:pt>
                <c:pt idx="2">
                  <c:v>0.63713770758104915</c:v>
                </c:pt>
                <c:pt idx="3">
                  <c:v>0.13957853997023092</c:v>
                </c:pt>
                <c:pt idx="4">
                  <c:v>0.46073833520647528</c:v>
                </c:pt>
                <c:pt idx="5">
                  <c:v>0.57623041066685976</c:v>
                </c:pt>
                <c:pt idx="6">
                  <c:v>0.18832082860660421</c:v>
                </c:pt>
                <c:pt idx="7">
                  <c:v>0.62475957277066718</c:v>
                </c:pt>
                <c:pt idx="8">
                  <c:v>0.15008451596220254</c:v>
                </c:pt>
                <c:pt idx="9">
                  <c:v>0.51490563948528068</c:v>
                </c:pt>
                <c:pt idx="10">
                  <c:v>2.622648334894179E-2</c:v>
                </c:pt>
                <c:pt idx="11">
                  <c:v>0.82475143623125891</c:v>
                </c:pt>
                <c:pt idx="12">
                  <c:v>0.4826947661962856</c:v>
                </c:pt>
                <c:pt idx="13">
                  <c:v>0.53547054583020648</c:v>
                </c:pt>
                <c:pt idx="14">
                  <c:v>0.1418954175735179</c:v>
                </c:pt>
                <c:pt idx="15">
                  <c:v>0.9888539434210748</c:v>
                </c:pt>
                <c:pt idx="16">
                  <c:v>0.11423407430833607</c:v>
                </c:pt>
                <c:pt idx="17">
                  <c:v>0.93611843845789844</c:v>
                </c:pt>
                <c:pt idx="18">
                  <c:v>0.55941561327215727</c:v>
                </c:pt>
                <c:pt idx="19">
                  <c:v>0.79489551279192017</c:v>
                </c:pt>
                <c:pt idx="20">
                  <c:v>0.78539706526760755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EB-414F-8850-20FA24A64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1631"/>
        <c:axId val="185918975"/>
      </c:scatterChart>
      <c:valAx>
        <c:axId val="21267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18975"/>
        <c:crosses val="autoZero"/>
        <c:crossBetween val="midCat"/>
      </c:valAx>
      <c:valAx>
        <c:axId val="18591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Scatter Plot: Watering Frequency vs Plant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BivariateSpread!$B$5:$B$14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</c:numCache>
            </c:numRef>
          </c:xVal>
          <c:yVal>
            <c:numRef>
              <c:f>BivariateSpread!$C$5:$C$14</c:f>
              <c:numCache>
                <c:formatCode>General</c:formatCode>
                <c:ptCount val="10"/>
                <c:pt idx="0">
                  <c:v>12</c:v>
                </c:pt>
                <c:pt idx="1">
                  <c:v>20</c:v>
                </c:pt>
                <c:pt idx="2">
                  <c:v>24</c:v>
                </c:pt>
                <c:pt idx="3">
                  <c:v>30</c:v>
                </c:pt>
                <c:pt idx="4">
                  <c:v>33</c:v>
                </c:pt>
                <c:pt idx="5">
                  <c:v>31</c:v>
                </c:pt>
                <c:pt idx="6">
                  <c:v>18</c:v>
                </c:pt>
                <c:pt idx="7">
                  <c:v>10</c:v>
                </c:pt>
                <c:pt idx="8">
                  <c:v>25</c:v>
                </c:pt>
                <c:pt idx="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8-4473-A81A-A5096D23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0687"/>
        <c:axId val="56663567"/>
      </c:scatterChart>
      <c:valAx>
        <c:axId val="5666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3567"/>
        <c:crosses val="autoZero"/>
        <c:crossBetween val="midCat"/>
      </c:valAx>
      <c:valAx>
        <c:axId val="5666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60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177166</xdr:colOff>
      <xdr:row>0</xdr:row>
      <xdr:rowOff>53340</xdr:rowOff>
    </xdr:from>
    <xdr:to>
      <xdr:col>8</xdr:col>
      <xdr:colOff>520065</xdr:colOff>
      <xdr:row>15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A92EE8-20A1-B582-19F6-57E4A335A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576262</xdr:colOff>
      <xdr:row>9</xdr:row>
      <xdr:rowOff>100012</xdr:rowOff>
    </xdr:from>
    <xdr:to>
      <xdr:col>6</xdr:col>
      <xdr:colOff>1423987</xdr:colOff>
      <xdr:row>23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254A55-9373-AFE1-9028-7B57BBE8F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26670</xdr:rowOff>
    </xdr:from>
    <xdr:to>
      <xdr:col>9</xdr:col>
      <xdr:colOff>449580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6F3D9-EF80-4C34-A28C-E16F425B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106680</xdr:rowOff>
    </xdr:from>
    <xdr:to>
      <xdr:col>3</xdr:col>
      <xdr:colOff>748665</xdr:colOff>
      <xdr:row>25</xdr:row>
      <xdr:rowOff>55245</xdr:rowOff>
    </xdr:to>
    <xdr:graphicFrame macro="">
      <xdr:nvGraphicFramePr>
        <xdr:cNvPr id="10" name="Chart 4">
          <a:extLst>
            <a:ext uri="{FF2B5EF4-FFF2-40B4-BE49-F238E27FC236}">
              <a16:creationId xmlns:a16="http://schemas.microsoft.com/office/drawing/2014/main" id="{D57849BF-AF43-8A59-9654-541A3866F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203835</xdr:colOff>
      <xdr:row>4</xdr:row>
      <xdr:rowOff>7620</xdr:rowOff>
    </xdr:from>
    <xdr:to>
      <xdr:col>8</xdr:col>
      <xdr:colOff>59055</xdr:colOff>
      <xdr:row>18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ABC70-82B6-4CFB-A317-514F974F51DB}"/>
            </a:ext>
            <a:ext uri="{147F2762-F138-4A5C-976F-8EAC2B608ADB}">
              <a16:predDERef xmlns:a16="http://schemas.microsoft.com/office/drawing/2014/main" pred="{B8B6EF89-D73C-40D4-95AD-775531682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15</xdr:row>
      <xdr:rowOff>142874</xdr:rowOff>
    </xdr:from>
    <xdr:to>
      <xdr:col>7</xdr:col>
      <xdr:colOff>285750</xdr:colOff>
      <xdr:row>27</xdr:row>
      <xdr:rowOff>138111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732D8-E0C2-842A-620B-6C5859663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</xdr:row>
      <xdr:rowOff>180975</xdr:rowOff>
    </xdr:from>
    <xdr:to>
      <xdr:col>7</xdr:col>
      <xdr:colOff>247650</xdr:colOff>
      <xdr:row>14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37CE15-3864-C77C-C94E-67DCF419D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4</xdr:row>
      <xdr:rowOff>118110</xdr:rowOff>
    </xdr:from>
    <xdr:to>
      <xdr:col>7</xdr:col>
      <xdr:colOff>518160</xdr:colOff>
      <xdr:row>19</xdr:row>
      <xdr:rowOff>3810</xdr:rowOff>
    </xdr:to>
    <xdr:graphicFrame macro="">
      <xdr:nvGraphicFramePr>
        <xdr:cNvPr id="15" name="Chart 1">
          <a:extLst>
            <a:ext uri="{FF2B5EF4-FFF2-40B4-BE49-F238E27FC236}">
              <a16:creationId xmlns:a16="http://schemas.microsoft.com/office/drawing/2014/main" id="{E00A5874-C3DB-4498-8890-A045E2FD2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</xdr:row>
      <xdr:rowOff>214312</xdr:rowOff>
    </xdr:from>
    <xdr:to>
      <xdr:col>8</xdr:col>
      <xdr:colOff>85725</xdr:colOff>
      <xdr:row>17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EE2798-984E-7F31-C797-A9A1AFB3E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8ae1864d7964a6f/Desktop/loki.xlsb" TargetMode="External"/><Relationship Id="rId1" Type="http://schemas.openxmlformats.org/officeDocument/2006/relationships/externalLinkPath" Target="loki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 11 "/>
      <sheetName val="12"/>
      <sheetName val="13"/>
      <sheetName val="14"/>
      <sheetName val="15 &amp; 16 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>
            <v>2.1322623831190445E-3</v>
          </cell>
        </row>
        <row r="6">
          <cell r="B6">
            <v>0.88105761432973406</v>
          </cell>
        </row>
        <row r="7">
          <cell r="B7">
            <v>0.58996562329634761</v>
          </cell>
        </row>
        <row r="8">
          <cell r="B8">
            <v>0.92371588275824923</v>
          </cell>
        </row>
        <row r="9">
          <cell r="B9">
            <v>0.54687029058918957</v>
          </cell>
        </row>
        <row r="10">
          <cell r="B10">
            <v>0.7563545413579742</v>
          </cell>
        </row>
        <row r="11">
          <cell r="B11">
            <v>0.7357752147004285</v>
          </cell>
        </row>
        <row r="12">
          <cell r="B12">
            <v>0.3077533606826614</v>
          </cell>
        </row>
        <row r="13">
          <cell r="B13">
            <v>0.90570860540263365</v>
          </cell>
        </row>
        <row r="14">
          <cell r="B14">
            <v>0.55238363477577357</v>
          </cell>
        </row>
        <row r="15">
          <cell r="B15">
            <v>0.4989834098357559</v>
          </cell>
        </row>
        <row r="16">
          <cell r="B16">
            <v>0.75262262304684935</v>
          </cell>
        </row>
        <row r="17">
          <cell r="B17">
            <v>0.23244748634102466</v>
          </cell>
        </row>
        <row r="18">
          <cell r="B18">
            <v>0.18859952496381335</v>
          </cell>
        </row>
        <row r="19">
          <cell r="B19">
            <v>0.85996553316268654</v>
          </cell>
        </row>
        <row r="20">
          <cell r="B20">
            <v>0.3964928572437566</v>
          </cell>
        </row>
        <row r="21">
          <cell r="B21">
            <v>0.24605496202221561</v>
          </cell>
        </row>
        <row r="22">
          <cell r="B22">
            <v>0.58403815273882731</v>
          </cell>
        </row>
        <row r="23">
          <cell r="B23">
            <v>0.14621835091838836</v>
          </cell>
        </row>
        <row r="24">
          <cell r="B24">
            <v>0.18820374134943907</v>
          </cell>
        </row>
        <row r="25">
          <cell r="B25">
            <v>0.56380355775589486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19"/>
  <sheetViews>
    <sheetView showGridLines="0" workbookViewId="0">
      <selection activeCell="T15" sqref="T15"/>
    </sheetView>
  </sheetViews>
  <sheetFormatPr defaultRowHeight="15"/>
  <cols>
    <col min="1" max="1" width="17" customWidth="1"/>
    <col min="2" max="2" width="22" customWidth="1"/>
    <col min="3" max="3" width="17.5703125" customWidth="1"/>
  </cols>
  <sheetData>
    <row r="1" spans="1:9" s="7" customFormat="1" ht="19.5" customHeight="1" thickBot="1">
      <c r="A1" s="72"/>
      <c r="B1" s="72"/>
      <c r="C1" s="72"/>
      <c r="D1" s="72"/>
      <c r="E1" s="72"/>
      <c r="F1" s="72"/>
      <c r="G1" s="72"/>
      <c r="H1" s="72"/>
      <c r="I1" s="72"/>
    </row>
    <row r="2" spans="1:9" s="4" customFormat="1" ht="38.25" customHeight="1" thickBot="1">
      <c r="A2" s="22" t="s">
        <v>27</v>
      </c>
      <c r="B2" s="23" t="s">
        <v>28</v>
      </c>
      <c r="C2" s="24" t="s">
        <v>29</v>
      </c>
      <c r="D2"/>
      <c r="E2"/>
      <c r="H2"/>
      <c r="I2"/>
    </row>
    <row r="3" spans="1:9">
      <c r="A3" s="19">
        <v>0.7</v>
      </c>
      <c r="B3" s="20">
        <v>0</v>
      </c>
      <c r="C3" s="21">
        <f>_xlfn.BINOM.DIST(B3, $G$17, A3, FALSE)</f>
        <v>5.3144100000000061E-7</v>
      </c>
    </row>
    <row r="4" spans="1:9">
      <c r="A4" s="14">
        <v>0.7</v>
      </c>
      <c r="B4" s="12">
        <f>B3+1</f>
        <v>1</v>
      </c>
      <c r="C4" s="15">
        <f t="shared" ref="C4:C15" si="0">_xlfn.BINOM.DIST(B4,$G$17,A4, FALSE)</f>
        <v>1.488034800000007E-5</v>
      </c>
    </row>
    <row r="5" spans="1:9">
      <c r="A5" s="14">
        <v>0.7</v>
      </c>
      <c r="B5" s="12">
        <f t="shared" ref="B5:B15" si="1">B4+1</f>
        <v>2</v>
      </c>
      <c r="C5" s="15">
        <f t="shared" si="0"/>
        <v>1.9096446600000048E-4</v>
      </c>
    </row>
    <row r="6" spans="1:9">
      <c r="A6" s="14">
        <v>0.7</v>
      </c>
      <c r="B6" s="12">
        <f t="shared" si="1"/>
        <v>3</v>
      </c>
      <c r="C6" s="15">
        <f t="shared" si="0"/>
        <v>1.4852791800000049E-3</v>
      </c>
    </row>
    <row r="7" spans="1:9">
      <c r="A7" s="14">
        <v>0.7</v>
      </c>
      <c r="B7" s="12">
        <f t="shared" si="1"/>
        <v>4</v>
      </c>
      <c r="C7" s="15">
        <f t="shared" si="0"/>
        <v>7.7977156950000178E-3</v>
      </c>
    </row>
    <row r="8" spans="1:9">
      <c r="A8" s="14">
        <v>0.7</v>
      </c>
      <c r="B8" s="12">
        <f t="shared" si="1"/>
        <v>5</v>
      </c>
      <c r="C8" s="15">
        <f t="shared" si="0"/>
        <v>2.9111471928000024E-2</v>
      </c>
    </row>
    <row r="9" spans="1:9">
      <c r="A9" s="14">
        <v>0.7</v>
      </c>
      <c r="B9" s="12">
        <f t="shared" si="1"/>
        <v>6</v>
      </c>
      <c r="C9" s="15">
        <f t="shared" si="0"/>
        <v>7.9247895804000004E-2</v>
      </c>
    </row>
    <row r="10" spans="1:9">
      <c r="A10" s="14">
        <v>0.7</v>
      </c>
      <c r="B10" s="12">
        <f t="shared" si="1"/>
        <v>7</v>
      </c>
      <c r="C10" s="15">
        <f t="shared" si="0"/>
        <v>0.15849579160800006</v>
      </c>
    </row>
    <row r="11" spans="1:9">
      <c r="A11" s="14">
        <v>0.7</v>
      </c>
      <c r="B11" s="12">
        <f t="shared" si="1"/>
        <v>8</v>
      </c>
      <c r="C11" s="15">
        <f t="shared" si="0"/>
        <v>0.23113969609500007</v>
      </c>
    </row>
    <row r="12" spans="1:9">
      <c r="A12" s="14">
        <v>0.7</v>
      </c>
      <c r="B12" s="12">
        <f t="shared" si="1"/>
        <v>9</v>
      </c>
      <c r="C12" s="15">
        <f t="shared" si="0"/>
        <v>0.23970042557999993</v>
      </c>
    </row>
    <row r="13" spans="1:9" s="1" customFormat="1">
      <c r="A13" s="14">
        <v>0.7</v>
      </c>
      <c r="B13" s="12">
        <f t="shared" si="1"/>
        <v>10</v>
      </c>
      <c r="C13" s="15">
        <f t="shared" si="0"/>
        <v>0.16779029790599992</v>
      </c>
      <c r="D13"/>
      <c r="E13"/>
      <c r="F13"/>
      <c r="G13"/>
      <c r="H13"/>
      <c r="I13"/>
    </row>
    <row r="14" spans="1:9">
      <c r="A14" s="14">
        <v>0.7</v>
      </c>
      <c r="B14" s="12">
        <f t="shared" si="1"/>
        <v>11</v>
      </c>
      <c r="C14" s="15">
        <f t="shared" si="0"/>
        <v>7.1183762747999951E-2</v>
      </c>
    </row>
    <row r="15" spans="1:9" ht="15.75" thickBot="1">
      <c r="A15" s="16">
        <v>0.7</v>
      </c>
      <c r="B15" s="17">
        <f t="shared" si="1"/>
        <v>12</v>
      </c>
      <c r="C15" s="18">
        <f t="shared" si="0"/>
        <v>1.3841287200999988E-2</v>
      </c>
    </row>
    <row r="16" spans="1:9" ht="15.75" thickBot="1"/>
    <row r="17" spans="1:7" ht="15.75" thickBot="1">
      <c r="F17" s="30" t="s">
        <v>0</v>
      </c>
      <c r="G17" s="31">
        <v>12</v>
      </c>
    </row>
    <row r="19" spans="1:7">
      <c r="A19" s="6" t="s">
        <v>18</v>
      </c>
      <c r="B19" s="6"/>
      <c r="C19" s="6"/>
      <c r="D19" s="6"/>
      <c r="E19" s="6"/>
      <c r="F19" s="6"/>
      <c r="G19" s="6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9A85-15B3-4069-9ED5-DB59004F113C}">
  <dimension ref="A1:K27"/>
  <sheetViews>
    <sheetView showGridLines="0" zoomScaleNormal="100" workbookViewId="0">
      <selection activeCell="L30" sqref="L30"/>
    </sheetView>
  </sheetViews>
  <sheetFormatPr defaultRowHeight="15"/>
  <cols>
    <col min="1" max="1" width="9.5703125" customWidth="1"/>
    <col min="2" max="2" width="10.5703125" customWidth="1"/>
    <col min="3" max="3" width="9.28515625" customWidth="1"/>
    <col min="4" max="4" width="9.85546875" customWidth="1"/>
    <col min="6" max="6" width="11.42578125" customWidth="1"/>
    <col min="7" max="7" width="28" customWidth="1"/>
    <col min="8" max="8" width="26.42578125" customWidth="1"/>
  </cols>
  <sheetData>
    <row r="1" spans="1:11" ht="21" customHeight="1">
      <c r="A1" s="72"/>
      <c r="B1" s="72"/>
      <c r="C1" s="72"/>
      <c r="D1" s="72"/>
      <c r="E1" s="72"/>
      <c r="F1" s="72"/>
      <c r="G1" s="72"/>
      <c r="H1" s="72"/>
    </row>
    <row r="2" spans="1:11" s="9" customFormat="1" ht="26.25" customHeight="1">
      <c r="A2" s="32" t="s">
        <v>19</v>
      </c>
      <c r="B2" s="32" t="s">
        <v>20</v>
      </c>
      <c r="C2" s="32" t="s">
        <v>21</v>
      </c>
      <c r="D2" s="32" t="s">
        <v>1</v>
      </c>
      <c r="E2" s="32" t="s">
        <v>2</v>
      </c>
      <c r="F2" s="32" t="s">
        <v>3</v>
      </c>
      <c r="G2" s="32" t="s">
        <v>4</v>
      </c>
      <c r="H2" s="32" t="s">
        <v>17</v>
      </c>
    </row>
    <row r="3" spans="1:11" s="5" customFormat="1">
      <c r="A3" s="33">
        <v>0</v>
      </c>
      <c r="B3" s="33">
        <v>2</v>
      </c>
      <c r="C3" s="33">
        <v>1</v>
      </c>
      <c r="D3" s="33">
        <v>0.2</v>
      </c>
      <c r="E3" s="33">
        <v>0.3</v>
      </c>
      <c r="F3" s="33">
        <v>0.5</v>
      </c>
      <c r="G3" s="10">
        <f>MULTINOMIAL(A3, B3, C3) * ($D$3 ^ A3) * ($E$3 ^ B3) * ($F$3 ^ C3)</f>
        <v>0.13500000000000001</v>
      </c>
      <c r="H3" s="10" t="str">
        <f>"A="&amp;A3&amp;", B="&amp;B3&amp;", C="&amp;C3</f>
        <v>A=0, B=2, C=1</v>
      </c>
    </row>
    <row r="4" spans="1:11" s="5" customFormat="1">
      <c r="A4" s="33">
        <v>1</v>
      </c>
      <c r="B4" s="33">
        <v>3</v>
      </c>
      <c r="C4" s="33">
        <v>4</v>
      </c>
      <c r="D4" s="33">
        <v>0.2</v>
      </c>
      <c r="E4" s="33">
        <v>0.3</v>
      </c>
      <c r="F4" s="33">
        <v>0.5</v>
      </c>
      <c r="G4" s="10">
        <f>MULTINOMIAL(A4, B4, C4) * ($D$3 ^ A4) * ($E$3 ^ B4) * ($F$3 ^ C4)</f>
        <v>9.449999999999989E-2</v>
      </c>
      <c r="H4" s="10" t="str">
        <f>"A="&amp;A4&amp;", B="&amp;B4&amp;", C="&amp;C4</f>
        <v>A=1, B=3, C=4</v>
      </c>
    </row>
    <row r="5" spans="1:11" s="5" customFormat="1">
      <c r="A5" s="33">
        <v>3</v>
      </c>
      <c r="B5" s="33">
        <v>0</v>
      </c>
      <c r="C5" s="33">
        <v>5</v>
      </c>
      <c r="D5" s="33">
        <v>0.2</v>
      </c>
      <c r="E5" s="33">
        <v>0.3</v>
      </c>
      <c r="F5" s="33">
        <v>0.5</v>
      </c>
      <c r="G5" s="10">
        <f>MULTINOMIAL(A5, B5, C5) * ($D$3 ^ A5) * ($E$3 ^ B5) * ($F$3 ^ C5)</f>
        <v>1.3999999999999997E-2</v>
      </c>
      <c r="H5" s="10" t="str">
        <f t="shared" ref="H5:H9" si="0">"A="&amp;A5&amp;", B="&amp;B5&amp;", C="&amp;C5</f>
        <v>A=3, B=0, C=5</v>
      </c>
    </row>
    <row r="6" spans="1:11" s="5" customFormat="1">
      <c r="A6" s="33">
        <v>2</v>
      </c>
      <c r="B6" s="33">
        <v>5</v>
      </c>
      <c r="C6" s="33">
        <v>3</v>
      </c>
      <c r="D6" s="33">
        <v>0.2</v>
      </c>
      <c r="E6" s="33">
        <v>0.3</v>
      </c>
      <c r="F6" s="33">
        <v>0.5</v>
      </c>
      <c r="G6" s="10">
        <f t="shared" ref="G6:G8" si="1">MULTINOMIAL(A6, B6, C6) * ($D$3 ^ A6) * ($E$3 ^ B6) * ($F$3 ^ C6)</f>
        <v>3.0618000000000013E-2</v>
      </c>
      <c r="H6" s="10" t="str">
        <f t="shared" si="0"/>
        <v>A=2, B=5, C=3</v>
      </c>
    </row>
    <row r="7" spans="1:11" s="5" customFormat="1">
      <c r="A7" s="33">
        <v>4</v>
      </c>
      <c r="B7" s="33">
        <v>4</v>
      </c>
      <c r="C7" s="33">
        <v>1</v>
      </c>
      <c r="D7" s="33">
        <v>0.2</v>
      </c>
      <c r="E7" s="33">
        <v>0.3</v>
      </c>
      <c r="F7" s="33">
        <v>0.5</v>
      </c>
      <c r="G7" s="10">
        <f t="shared" si="1"/>
        <v>4.0823999999999991E-3</v>
      </c>
      <c r="H7" s="10" t="str">
        <f t="shared" si="0"/>
        <v>A=4, B=4, C=1</v>
      </c>
    </row>
    <row r="8" spans="1:11" s="5" customFormat="1">
      <c r="A8" s="33">
        <v>5</v>
      </c>
      <c r="B8" s="33">
        <v>6</v>
      </c>
      <c r="C8" s="33">
        <v>6</v>
      </c>
      <c r="D8" s="33">
        <v>0.2</v>
      </c>
      <c r="E8" s="33">
        <v>0.3</v>
      </c>
      <c r="F8" s="33">
        <v>0.5</v>
      </c>
      <c r="G8" s="10">
        <f t="shared" si="1"/>
        <v>2.0841060240000025E-2</v>
      </c>
      <c r="H8" s="10" t="str">
        <f t="shared" si="0"/>
        <v>A=5, B=6, C=6</v>
      </c>
    </row>
    <row r="9" spans="1:11" s="5" customFormat="1">
      <c r="A9" s="33">
        <v>6</v>
      </c>
      <c r="B9" s="33">
        <v>1</v>
      </c>
      <c r="C9" s="33">
        <v>2</v>
      </c>
      <c r="D9" s="33">
        <v>0.2</v>
      </c>
      <c r="E9" s="33">
        <v>0.3</v>
      </c>
      <c r="F9" s="33">
        <v>0.5</v>
      </c>
      <c r="G9" s="10">
        <f>MULTINOMIAL(A9, B9, C9) * ($D$3 ^ A9) * ($E$3 ^ B9) * ($F$3 ^ C9)</f>
        <v>1.2096000000000008E-3</v>
      </c>
      <c r="H9" s="10" t="str">
        <f t="shared" si="0"/>
        <v>A=6, B=1, C=2</v>
      </c>
    </row>
    <row r="10" spans="1:11">
      <c r="I10" s="5"/>
      <c r="J10" s="5"/>
      <c r="K10" s="5"/>
    </row>
    <row r="11" spans="1:11">
      <c r="I11" s="5"/>
      <c r="J11" s="5"/>
      <c r="K11" s="5"/>
    </row>
    <row r="12" spans="1:11">
      <c r="I12" s="5"/>
      <c r="J12" s="5"/>
      <c r="K12" s="5"/>
    </row>
    <row r="13" spans="1:11">
      <c r="I13" s="5"/>
      <c r="J13" s="5"/>
      <c r="K13" s="5"/>
    </row>
    <row r="14" spans="1:11">
      <c r="I14" s="5"/>
      <c r="J14" s="5"/>
      <c r="K14" s="5"/>
    </row>
    <row r="15" spans="1:11">
      <c r="I15" s="5"/>
      <c r="J15" s="5"/>
      <c r="K15" s="5"/>
    </row>
    <row r="16" spans="1:11">
      <c r="I16" s="5"/>
      <c r="J16" s="5"/>
      <c r="K16" s="5"/>
    </row>
    <row r="17" spans="1:11">
      <c r="I17" s="5"/>
      <c r="J17" s="5"/>
      <c r="K17" s="5"/>
    </row>
    <row r="18" spans="1:11">
      <c r="G18" s="5"/>
      <c r="H18" s="5"/>
      <c r="I18" s="5"/>
      <c r="J18" s="5"/>
      <c r="K18" s="5"/>
    </row>
    <row r="19" spans="1:11">
      <c r="G19" s="5"/>
      <c r="H19" s="5"/>
      <c r="I19" s="5"/>
      <c r="J19" s="5"/>
      <c r="K19" s="5"/>
    </row>
    <row r="20" spans="1:11">
      <c r="G20" s="5"/>
      <c r="H20" s="5"/>
      <c r="I20" s="5"/>
      <c r="J20" s="5"/>
      <c r="K20" s="5"/>
    </row>
    <row r="21" spans="1:11">
      <c r="G21" s="5"/>
      <c r="H21" s="5"/>
      <c r="I21" s="5"/>
      <c r="J21" s="5"/>
      <c r="K21" s="5"/>
    </row>
    <row r="22" spans="1:11">
      <c r="G22" s="5"/>
      <c r="H22" s="5"/>
      <c r="I22" s="5"/>
      <c r="J22" s="5"/>
      <c r="K22" s="5"/>
    </row>
    <row r="23" spans="1:11">
      <c r="G23" s="5"/>
      <c r="H23" s="5"/>
      <c r="I23" s="5"/>
      <c r="J23" s="5"/>
      <c r="K23" s="5"/>
    </row>
    <row r="24" spans="1:11">
      <c r="G24" s="5"/>
      <c r="H24" s="5"/>
      <c r="I24" s="5"/>
      <c r="J24" s="5"/>
      <c r="K24" s="5"/>
    </row>
    <row r="25" spans="1:11">
      <c r="G25" s="5"/>
      <c r="H25" s="5"/>
      <c r="I25" s="5"/>
      <c r="J25" s="5"/>
      <c r="K25" s="5"/>
    </row>
    <row r="26" spans="1:11">
      <c r="A26" s="6" t="s">
        <v>25</v>
      </c>
      <c r="B26" s="6"/>
      <c r="C26" s="6"/>
      <c r="D26" s="6"/>
      <c r="E26" s="6"/>
      <c r="F26" s="6"/>
      <c r="G26" s="6"/>
      <c r="H26" s="6"/>
      <c r="I26" s="6"/>
      <c r="J26" s="6"/>
    </row>
    <row r="27" spans="1:11">
      <c r="A27" s="6" t="s">
        <v>26</v>
      </c>
      <c r="B27" s="6"/>
      <c r="C27" s="6"/>
      <c r="D27" s="6"/>
      <c r="E27" s="6"/>
      <c r="F27" s="6"/>
      <c r="G27" s="6"/>
      <c r="H27" s="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63F9-3D21-4AF8-A8A7-4C2A7284DD32}">
  <sheetPr>
    <tabColor rgb="FF00B050"/>
  </sheetPr>
  <dimension ref="A1:M28"/>
  <sheetViews>
    <sheetView showGridLines="0" workbookViewId="0">
      <selection activeCell="S10" sqref="S10"/>
    </sheetView>
  </sheetViews>
  <sheetFormatPr defaultRowHeight="15"/>
  <cols>
    <col min="1" max="1" width="29.85546875" customWidth="1"/>
    <col min="2" max="2" width="17.7109375" customWidth="1"/>
  </cols>
  <sheetData>
    <row r="1" spans="1:10" s="8" customFormat="1" ht="17.25" customHeight="1" thickBot="1">
      <c r="A1" s="72"/>
      <c r="B1" s="72"/>
      <c r="C1" s="72"/>
      <c r="D1" s="72"/>
      <c r="E1" s="72"/>
      <c r="F1" s="72"/>
      <c r="G1" s="72"/>
      <c r="H1" s="72"/>
      <c r="I1" s="72"/>
      <c r="J1" s="72"/>
    </row>
    <row r="2" spans="1:10" ht="29.25" thickBot="1">
      <c r="A2" s="22" t="s">
        <v>22</v>
      </c>
      <c r="B2" s="24" t="s">
        <v>23</v>
      </c>
    </row>
    <row r="3" spans="1:10">
      <c r="A3" s="19">
        <v>21</v>
      </c>
      <c r="B3" s="25">
        <f t="shared" ref="B3:B26" si="0">_xlfn.POISSON.DIST(A3,$G$24,FALSE)</f>
        <v>8.6708012102840792E-2</v>
      </c>
    </row>
    <row r="4" spans="1:10">
      <c r="A4" s="14">
        <v>18</v>
      </c>
      <c r="B4" s="26">
        <f t="shared" si="0"/>
        <v>7.4271417329818568E-2</v>
      </c>
    </row>
    <row r="5" spans="1:10">
      <c r="A5" s="14">
        <v>21</v>
      </c>
      <c r="B5" s="26">
        <f t="shared" si="0"/>
        <v>8.6708012102840792E-2</v>
      </c>
    </row>
    <row r="6" spans="1:10">
      <c r="A6" s="14">
        <v>17</v>
      </c>
      <c r="B6" s="26">
        <f t="shared" si="0"/>
        <v>6.3535153042537859E-2</v>
      </c>
    </row>
    <row r="7" spans="1:10">
      <c r="A7" s="34">
        <v>20</v>
      </c>
      <c r="B7" s="26">
        <f t="shared" si="0"/>
        <v>8.6536313068973775E-2</v>
      </c>
    </row>
    <row r="8" spans="1:10">
      <c r="A8" s="34">
        <v>16</v>
      </c>
      <c r="B8" s="26">
        <f t="shared" si="0"/>
        <v>5.1331371171000874E-2</v>
      </c>
    </row>
    <row r="9" spans="1:10">
      <c r="A9" s="34">
        <v>22</v>
      </c>
      <c r="B9" s="26">
        <f t="shared" si="0"/>
        <v>8.293095854533071E-2</v>
      </c>
    </row>
    <row r="10" spans="1:10">
      <c r="A10" s="34">
        <v>23</v>
      </c>
      <c r="B10" s="26">
        <f t="shared" si="0"/>
        <v>7.5869808089478269E-2</v>
      </c>
    </row>
    <row r="11" spans="1:10">
      <c r="A11" s="34">
        <v>21</v>
      </c>
      <c r="B11" s="26">
        <f t="shared" si="0"/>
        <v>8.6708012102840792E-2</v>
      </c>
    </row>
    <row r="12" spans="1:10">
      <c r="A12" s="34">
        <v>18</v>
      </c>
      <c r="B12" s="26">
        <f t="shared" si="0"/>
        <v>7.4271417329818568E-2</v>
      </c>
    </row>
    <row r="13" spans="1:10">
      <c r="A13" s="34">
        <v>23</v>
      </c>
      <c r="B13" s="26">
        <f t="shared" si="0"/>
        <v>7.5869808089478269E-2</v>
      </c>
    </row>
    <row r="14" spans="1:10">
      <c r="A14" s="34">
        <v>21</v>
      </c>
      <c r="B14" s="26">
        <f t="shared" si="0"/>
        <v>8.6708012102840792E-2</v>
      </c>
    </row>
    <row r="15" spans="1:10">
      <c r="A15" s="34">
        <v>19</v>
      </c>
      <c r="B15" s="26">
        <f t="shared" si="0"/>
        <v>8.2252337174470128E-2</v>
      </c>
    </row>
    <row r="16" spans="1:10">
      <c r="A16" s="34">
        <v>24</v>
      </c>
      <c r="B16" s="26">
        <f t="shared" si="0"/>
        <v>6.6517800495115464E-2</v>
      </c>
    </row>
    <row r="17" spans="1:13">
      <c r="A17" s="34">
        <v>25</v>
      </c>
      <c r="B17" s="26">
        <f t="shared" si="0"/>
        <v>5.5985815416722227E-2</v>
      </c>
    </row>
    <row r="18" spans="1:13">
      <c r="A18" s="34">
        <v>23</v>
      </c>
      <c r="B18" s="26">
        <f t="shared" si="0"/>
        <v>7.5869808089478269E-2</v>
      </c>
    </row>
    <row r="19" spans="1:13">
      <c r="A19" s="34">
        <v>21</v>
      </c>
      <c r="B19" s="26">
        <f t="shared" si="0"/>
        <v>8.6708012102840792E-2</v>
      </c>
    </row>
    <row r="20" spans="1:13">
      <c r="A20" s="34">
        <v>20</v>
      </c>
      <c r="B20" s="26">
        <f t="shared" si="0"/>
        <v>8.6536313068973775E-2</v>
      </c>
    </row>
    <row r="21" spans="1:13">
      <c r="A21" s="34">
        <v>22</v>
      </c>
      <c r="B21" s="26">
        <f t="shared" si="0"/>
        <v>8.293095854533071E-2</v>
      </c>
    </row>
    <row r="22" spans="1:13">
      <c r="A22" s="34">
        <v>19</v>
      </c>
      <c r="B22" s="26">
        <f t="shared" si="0"/>
        <v>8.2252337174470128E-2</v>
      </c>
    </row>
    <row r="23" spans="1:13">
      <c r="A23" s="34">
        <v>24</v>
      </c>
      <c r="B23" s="26">
        <f t="shared" si="0"/>
        <v>6.6517800495115464E-2</v>
      </c>
    </row>
    <row r="24" spans="1:13">
      <c r="A24" s="34">
        <v>24</v>
      </c>
      <c r="B24" s="26">
        <f t="shared" si="0"/>
        <v>6.6517800495115464E-2</v>
      </c>
      <c r="F24" s="28" t="s">
        <v>5</v>
      </c>
      <c r="G24" s="29">
        <f>AVERAGE(A3:A26)</f>
        <v>21.041666666666668</v>
      </c>
    </row>
    <row r="25" spans="1:13">
      <c r="A25" s="34">
        <v>20</v>
      </c>
      <c r="B25" s="26">
        <f t="shared" si="0"/>
        <v>8.6536313068973775E-2</v>
      </c>
    </row>
    <row r="26" spans="1:13" ht="15.75" thickBot="1">
      <c r="A26" s="35">
        <v>23</v>
      </c>
      <c r="B26" s="27">
        <f t="shared" si="0"/>
        <v>7.5869808089478269E-2</v>
      </c>
    </row>
    <row r="28" spans="1:13">
      <c r="A28" s="6" t="s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62BD-170B-44F9-9396-389717A05C81}">
  <sheetPr>
    <tabColor rgb="FF00B050"/>
  </sheetPr>
  <dimension ref="A1:N28"/>
  <sheetViews>
    <sheetView showGridLines="0" zoomScaleNormal="100" workbookViewId="0">
      <selection activeCell="F23" sqref="F23"/>
    </sheetView>
  </sheetViews>
  <sheetFormatPr defaultRowHeight="15"/>
  <cols>
    <col min="1" max="1" width="20" customWidth="1"/>
    <col min="2" max="3" width="24.140625" customWidth="1"/>
    <col min="4" max="4" width="18.5703125" customWidth="1"/>
  </cols>
  <sheetData>
    <row r="1" spans="1:14" ht="21" customHeight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4" s="5" customFormat="1">
      <c r="A2" s="36" t="s">
        <v>32</v>
      </c>
      <c r="B2" s="36" t="s">
        <v>30</v>
      </c>
      <c r="C2" s="36" t="s">
        <v>31</v>
      </c>
      <c r="D2" s="36" t="s">
        <v>6</v>
      </c>
      <c r="E2"/>
      <c r="F2"/>
      <c r="G2"/>
      <c r="H2"/>
      <c r="I2"/>
      <c r="J2"/>
      <c r="K2"/>
      <c r="L2"/>
      <c r="M2"/>
      <c r="N2"/>
    </row>
    <row r="3" spans="1:14" s="5" customFormat="1">
      <c r="A3" s="37">
        <v>1</v>
      </c>
      <c r="B3" s="37">
        <f>1/4</f>
        <v>0.25</v>
      </c>
      <c r="C3" s="37">
        <f>1-B3</f>
        <v>0.75</v>
      </c>
      <c r="D3" s="13">
        <f>POWER(C3,A3-1)*B3</f>
        <v>0.25</v>
      </c>
      <c r="E3"/>
      <c r="F3"/>
      <c r="G3"/>
      <c r="H3"/>
      <c r="I3"/>
      <c r="J3"/>
      <c r="K3"/>
      <c r="L3"/>
      <c r="M3"/>
      <c r="N3"/>
    </row>
    <row r="4" spans="1:14" s="5" customFormat="1">
      <c r="A4" s="37">
        <v>2</v>
      </c>
      <c r="B4" s="37">
        <f t="shared" ref="B4:B8" si="0">1/4</f>
        <v>0.25</v>
      </c>
      <c r="C4" s="37">
        <f t="shared" ref="C4:C8" si="1">1-B4</f>
        <v>0.75</v>
      </c>
      <c r="D4" s="13">
        <f t="shared" ref="D4:D8" si="2">POWER(C4,A4-1)*B4</f>
        <v>0.1875</v>
      </c>
      <c r="E4"/>
      <c r="F4"/>
      <c r="G4"/>
      <c r="H4"/>
      <c r="I4"/>
      <c r="J4"/>
      <c r="K4"/>
      <c r="L4"/>
      <c r="M4"/>
      <c r="N4"/>
    </row>
    <row r="5" spans="1:14" s="5" customFormat="1">
      <c r="A5" s="37">
        <v>3</v>
      </c>
      <c r="B5" s="37">
        <f t="shared" si="0"/>
        <v>0.25</v>
      </c>
      <c r="C5" s="37">
        <f t="shared" si="1"/>
        <v>0.75</v>
      </c>
      <c r="D5" s="13">
        <f t="shared" si="2"/>
        <v>0.140625</v>
      </c>
      <c r="E5"/>
      <c r="F5"/>
      <c r="G5"/>
      <c r="H5"/>
      <c r="I5"/>
      <c r="J5"/>
      <c r="K5"/>
      <c r="L5"/>
      <c r="M5"/>
      <c r="N5"/>
    </row>
    <row r="6" spans="1:14" s="5" customFormat="1">
      <c r="A6" s="37">
        <v>4</v>
      </c>
      <c r="B6" s="37">
        <f t="shared" si="0"/>
        <v>0.25</v>
      </c>
      <c r="C6" s="37">
        <f t="shared" si="1"/>
        <v>0.75</v>
      </c>
      <c r="D6" s="13">
        <f t="shared" si="2"/>
        <v>0.10546875</v>
      </c>
      <c r="E6"/>
      <c r="F6"/>
      <c r="G6"/>
      <c r="H6"/>
      <c r="I6"/>
      <c r="J6"/>
      <c r="K6"/>
      <c r="L6"/>
      <c r="M6"/>
      <c r="N6"/>
    </row>
    <row r="7" spans="1:14" s="5" customFormat="1">
      <c r="A7" s="37">
        <v>5</v>
      </c>
      <c r="B7" s="37">
        <f t="shared" si="0"/>
        <v>0.25</v>
      </c>
      <c r="C7" s="37">
        <f t="shared" si="1"/>
        <v>0.75</v>
      </c>
      <c r="D7" s="13">
        <f t="shared" si="2"/>
        <v>7.91015625E-2</v>
      </c>
      <c r="E7"/>
      <c r="F7"/>
      <c r="G7"/>
      <c r="H7"/>
      <c r="I7"/>
      <c r="J7"/>
      <c r="K7"/>
      <c r="L7"/>
      <c r="M7"/>
      <c r="N7"/>
    </row>
    <row r="8" spans="1:14" s="5" customFormat="1">
      <c r="A8" s="37">
        <v>6</v>
      </c>
      <c r="B8" s="37">
        <f t="shared" si="0"/>
        <v>0.25</v>
      </c>
      <c r="C8" s="37">
        <f t="shared" si="1"/>
        <v>0.75</v>
      </c>
      <c r="D8" s="13">
        <f t="shared" si="2"/>
        <v>5.9326171875E-2</v>
      </c>
      <c r="E8"/>
      <c r="F8"/>
      <c r="G8"/>
      <c r="H8"/>
      <c r="I8"/>
      <c r="J8"/>
      <c r="K8"/>
      <c r="L8"/>
      <c r="M8"/>
      <c r="N8"/>
    </row>
    <row r="27" spans="1:6">
      <c r="A27" s="6" t="s">
        <v>33</v>
      </c>
      <c r="B27" s="6"/>
      <c r="C27" s="6"/>
      <c r="D27" s="6"/>
    </row>
    <row r="28" spans="1:6">
      <c r="A28" s="6" t="s">
        <v>34</v>
      </c>
      <c r="B28" s="6"/>
      <c r="C28" s="6"/>
      <c r="D28" s="6"/>
      <c r="E28" s="6"/>
      <c r="F28" s="6"/>
    </row>
  </sheetData>
  <mergeCells count="1">
    <mergeCell ref="A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308-D64F-4C8B-A77D-904C232F5DDA}">
  <sheetPr>
    <tabColor rgb="FF00B050"/>
  </sheetPr>
  <dimension ref="A1:K27"/>
  <sheetViews>
    <sheetView showGridLines="0" workbookViewId="0">
      <selection activeCell="O20" sqref="O20"/>
    </sheetView>
  </sheetViews>
  <sheetFormatPr defaultColWidth="8.5703125" defaultRowHeight="15"/>
  <cols>
    <col min="1" max="1" width="38.5703125" customWidth="1"/>
    <col min="2" max="2" width="33.140625" customWidth="1"/>
    <col min="3" max="3" width="12.28515625" customWidth="1"/>
    <col min="4" max="4" width="9.85546875" customWidth="1"/>
  </cols>
  <sheetData>
    <row r="1" spans="1:11">
      <c r="A1" s="72"/>
      <c r="B1" s="72"/>
      <c r="C1" s="72"/>
      <c r="D1" s="72"/>
      <c r="E1" s="72"/>
      <c r="F1" s="72"/>
      <c r="G1" s="72"/>
      <c r="H1" s="72"/>
    </row>
    <row r="2" spans="1:11">
      <c r="B2" s="72"/>
      <c r="C2" s="72"/>
      <c r="D2" s="72"/>
      <c r="E2" s="72"/>
      <c r="F2" s="72"/>
      <c r="G2" s="72"/>
      <c r="H2" s="72"/>
    </row>
    <row r="3" spans="1:11" ht="15.75" thickBot="1">
      <c r="B3" s="72"/>
      <c r="C3" s="72"/>
      <c r="D3" s="72"/>
      <c r="E3" s="72"/>
      <c r="F3" s="72"/>
      <c r="G3" s="72"/>
      <c r="H3" s="72"/>
    </row>
    <row r="4" spans="1:11" ht="15.75" thickBot="1">
      <c r="A4" s="48" t="s">
        <v>35</v>
      </c>
      <c r="B4" s="49" t="s">
        <v>36</v>
      </c>
    </row>
    <row r="5" spans="1:11">
      <c r="A5" s="38">
        <f ca="1">RAND() * (18.5 - 2.5) + 2.5</f>
        <v>4.5714864406329596</v>
      </c>
      <c r="B5" s="39">
        <f t="shared" ref="B5:B24" ca="1" si="0">IF(AND(A5 &gt;= $F$20, A5 &lt;= $F$21), 1 / ($F$21 - $F$20), 0)</f>
        <v>6.6160772059982845E-2</v>
      </c>
    </row>
    <row r="6" spans="1:11">
      <c r="A6" s="40">
        <f t="shared" ref="A6:A24" ca="1" si="1">RAND() * (18.5 - 2.5) + 2.5</f>
        <v>7.715732642030817</v>
      </c>
      <c r="B6" s="41">
        <f t="shared" ca="1" si="0"/>
        <v>6.6160772059982845E-2</v>
      </c>
    </row>
    <row r="7" spans="1:11">
      <c r="A7" s="40">
        <f t="shared" ca="1" si="1"/>
        <v>9.5937825668658441</v>
      </c>
      <c r="B7" s="41">
        <f t="shared" ca="1" si="0"/>
        <v>6.6160772059982845E-2</v>
      </c>
    </row>
    <row r="8" spans="1:11">
      <c r="A8" s="40">
        <f ca="1">RAND() * (18.5 - 2.5) + 2.5</f>
        <v>11.642047363593688</v>
      </c>
      <c r="B8" s="41">
        <f t="shared" ca="1" si="0"/>
        <v>6.6160772059982845E-2</v>
      </c>
    </row>
    <row r="9" spans="1:11">
      <c r="A9" s="40">
        <f t="shared" ca="1" si="1"/>
        <v>12.637541765540968</v>
      </c>
      <c r="B9" s="41">
        <f t="shared" ca="1" si="0"/>
        <v>6.6160772059982845E-2</v>
      </c>
    </row>
    <row r="10" spans="1:11">
      <c r="A10" s="40">
        <f t="shared" ca="1" si="1"/>
        <v>11.92004721126723</v>
      </c>
      <c r="B10" s="41">
        <f t="shared" ca="1" si="0"/>
        <v>6.6160772059982845E-2</v>
      </c>
      <c r="J10" s="4"/>
      <c r="K10" s="4"/>
    </row>
    <row r="11" spans="1:11">
      <c r="A11" s="40">
        <f t="shared" ca="1" si="1"/>
        <v>4.5969885575999285</v>
      </c>
      <c r="B11" s="41">
        <f t="shared" ca="1" si="0"/>
        <v>6.6160772059982845E-2</v>
      </c>
    </row>
    <row r="12" spans="1:11">
      <c r="A12" s="40">
        <f t="shared" ca="1" si="1"/>
        <v>13.45312750293385</v>
      </c>
      <c r="B12" s="41">
        <f t="shared" ca="1" si="0"/>
        <v>6.6160772059982845E-2</v>
      </c>
    </row>
    <row r="13" spans="1:11">
      <c r="A13" s="40">
        <f t="shared" ca="1" si="1"/>
        <v>11.946551901734763</v>
      </c>
      <c r="B13" s="41">
        <f t="shared" ca="1" si="0"/>
        <v>6.6160772059982845E-2</v>
      </c>
    </row>
    <row r="14" spans="1:11">
      <c r="A14" s="40">
        <f t="shared" ca="1" si="1"/>
        <v>2.9458705393878173</v>
      </c>
      <c r="B14" s="41">
        <f t="shared" ca="1" si="0"/>
        <v>6.6160772059982845E-2</v>
      </c>
    </row>
    <row r="15" spans="1:11">
      <c r="A15" s="40">
        <f t="shared" ca="1" si="1"/>
        <v>4.5297776611100247</v>
      </c>
      <c r="B15" s="41">
        <f t="shared" ca="1" si="0"/>
        <v>6.6160772059982845E-2</v>
      </c>
    </row>
    <row r="16" spans="1:11">
      <c r="A16" s="40">
        <f t="shared" ca="1" si="1"/>
        <v>12.126529590309914</v>
      </c>
      <c r="B16" s="41">
        <f t="shared" ca="1" si="0"/>
        <v>6.6160772059982845E-2</v>
      </c>
    </row>
    <row r="17" spans="1:6">
      <c r="A17" s="40">
        <f t="shared" ca="1" si="1"/>
        <v>11.433868805640529</v>
      </c>
      <c r="B17" s="41">
        <f t="shared" ca="1" si="0"/>
        <v>6.6160772059982845E-2</v>
      </c>
    </row>
    <row r="18" spans="1:6">
      <c r="A18" s="40">
        <f t="shared" ca="1" si="1"/>
        <v>12.970375560400514</v>
      </c>
      <c r="B18" s="41">
        <f t="shared" ca="1" si="0"/>
        <v>6.6160772059982845E-2</v>
      </c>
    </row>
    <row r="19" spans="1:6" ht="15.75" thickBot="1">
      <c r="A19" s="40">
        <f t="shared" ca="1" si="1"/>
        <v>8.7286571461507183</v>
      </c>
      <c r="B19" s="41">
        <f t="shared" ca="1" si="0"/>
        <v>6.6160772059982845E-2</v>
      </c>
    </row>
    <row r="20" spans="1:6">
      <c r="A20" s="40">
        <f t="shared" ca="1" si="1"/>
        <v>7.3413614499368407</v>
      </c>
      <c r="B20" s="41">
        <f t="shared" ca="1" si="0"/>
        <v>6.6160772059982845E-2</v>
      </c>
      <c r="E20" s="44" t="s">
        <v>7</v>
      </c>
      <c r="F20" s="45">
        <f ca="1">MIN(A5:A24)</f>
        <v>2.9458705393878173</v>
      </c>
    </row>
    <row r="21" spans="1:6" ht="15.75" thickBot="1">
      <c r="A21" s="40">
        <f t="shared" ca="1" si="1"/>
        <v>3.7765811953746748</v>
      </c>
      <c r="B21" s="41">
        <f t="shared" ca="1" si="0"/>
        <v>6.6160772059982845E-2</v>
      </c>
      <c r="E21" s="46" t="s">
        <v>8</v>
      </c>
      <c r="F21" s="47">
        <f ca="1">MAX(A6:A25)</f>
        <v>18.060567192162328</v>
      </c>
    </row>
    <row r="22" spans="1:6">
      <c r="A22" s="40">
        <f t="shared" ca="1" si="1"/>
        <v>5.1099583140563354</v>
      </c>
      <c r="B22" s="41">
        <f t="shared" ca="1" si="0"/>
        <v>6.6160772059982845E-2</v>
      </c>
    </row>
    <row r="23" spans="1:6">
      <c r="A23" s="40">
        <f t="shared" ca="1" si="1"/>
        <v>17.545869398117965</v>
      </c>
      <c r="B23" s="41">
        <f t="shared" ca="1" si="0"/>
        <v>6.6160772059982845E-2</v>
      </c>
    </row>
    <row r="24" spans="1:6" ht="15.75" thickBot="1">
      <c r="A24" s="42">
        <f t="shared" ca="1" si="1"/>
        <v>18.060567192162328</v>
      </c>
      <c r="B24" s="43">
        <f t="shared" ca="1" si="0"/>
        <v>6.6160772059982845E-2</v>
      </c>
    </row>
    <row r="26" spans="1:6">
      <c r="A26" s="6" t="s">
        <v>37</v>
      </c>
      <c r="B26" s="6"/>
      <c r="C26" s="6"/>
      <c r="D26" s="6"/>
      <c r="E26" s="6"/>
      <c r="F26" s="6"/>
    </row>
    <row r="27" spans="1:6">
      <c r="A27" s="6" t="s">
        <v>38</v>
      </c>
      <c r="B27" s="6"/>
    </row>
  </sheetData>
  <mergeCells count="2">
    <mergeCell ref="A1:H1"/>
    <mergeCell ref="B2:H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6E10-5B75-4721-9F30-5BA0D718A6CD}">
  <sheetPr>
    <tabColor rgb="FF00B050"/>
  </sheetPr>
  <dimension ref="A1:K32"/>
  <sheetViews>
    <sheetView showGridLines="0" zoomScale="85" zoomScaleNormal="85" workbookViewId="0">
      <selection activeCell="Q28" sqref="Q28"/>
    </sheetView>
  </sheetViews>
  <sheetFormatPr defaultColWidth="8.5703125" defaultRowHeight="15"/>
  <cols>
    <col min="1" max="1" width="27.42578125" customWidth="1"/>
    <col min="2" max="2" width="38.85546875" customWidth="1"/>
    <col min="3" max="3" width="33.85546875" customWidth="1"/>
    <col min="4" max="4" width="10.42578125" customWidth="1"/>
    <col min="5" max="5" width="29.7109375" customWidth="1"/>
  </cols>
  <sheetData>
    <row r="1" spans="1:8">
      <c r="A1" s="72"/>
      <c r="B1" s="72"/>
      <c r="C1" s="72"/>
      <c r="D1" s="72"/>
      <c r="E1" s="72"/>
      <c r="F1" s="72"/>
      <c r="G1" s="72"/>
      <c r="H1" s="72"/>
    </row>
    <row r="3" spans="1:8" ht="15.75" thickBot="1"/>
    <row r="4" spans="1:8" ht="15.75" thickBot="1">
      <c r="A4" s="48" t="s">
        <v>39</v>
      </c>
      <c r="B4" s="110" t="s">
        <v>123</v>
      </c>
      <c r="C4" s="49" t="s">
        <v>124</v>
      </c>
    </row>
    <row r="5" spans="1:8">
      <c r="A5" s="38">
        <v>0</v>
      </c>
      <c r="B5" s="10">
        <f>1 - EXP(-0.1 * A5)</f>
        <v>0</v>
      </c>
      <c r="C5" s="39">
        <f>0.1 * EXP(-0.1 * A5)</f>
        <v>0.1</v>
      </c>
    </row>
    <row r="6" spans="1:8">
      <c r="A6" s="40">
        <f>A5+1</f>
        <v>1</v>
      </c>
      <c r="B6" s="10">
        <f t="shared" ref="B6:B25" si="0">1 - EXP(-0.1 * A6)</f>
        <v>9.5162581964040482E-2</v>
      </c>
      <c r="C6" s="39">
        <f t="shared" ref="C6:C25" si="1">0.1 * EXP(-0.1 * A6)</f>
        <v>9.048374180359596E-2</v>
      </c>
    </row>
    <row r="7" spans="1:8">
      <c r="A7" s="40">
        <f t="shared" ref="A7:A25" si="2">A6+1</f>
        <v>2</v>
      </c>
      <c r="B7" s="10">
        <f t="shared" si="0"/>
        <v>0.18126924692201818</v>
      </c>
      <c r="C7" s="39">
        <f t="shared" si="1"/>
        <v>8.1873075307798193E-2</v>
      </c>
    </row>
    <row r="8" spans="1:8">
      <c r="A8" s="40">
        <f t="shared" si="2"/>
        <v>3</v>
      </c>
      <c r="B8" s="10">
        <f t="shared" si="0"/>
        <v>0.25918177931828212</v>
      </c>
      <c r="C8" s="39">
        <f t="shared" si="1"/>
        <v>7.4081822068171793E-2</v>
      </c>
    </row>
    <row r="9" spans="1:8">
      <c r="A9" s="40">
        <f t="shared" si="2"/>
        <v>4</v>
      </c>
      <c r="B9" s="10">
        <f t="shared" si="0"/>
        <v>0.32967995396436067</v>
      </c>
      <c r="C9" s="39">
        <f t="shared" si="1"/>
        <v>6.7032004603563941E-2</v>
      </c>
    </row>
    <row r="10" spans="1:8">
      <c r="A10" s="40">
        <f t="shared" si="2"/>
        <v>5</v>
      </c>
      <c r="B10" s="10">
        <f t="shared" si="0"/>
        <v>0.39346934028736658</v>
      </c>
      <c r="C10" s="39">
        <f t="shared" si="1"/>
        <v>6.0653065971263347E-2</v>
      </c>
    </row>
    <row r="11" spans="1:8">
      <c r="A11" s="40">
        <f t="shared" si="2"/>
        <v>6</v>
      </c>
      <c r="B11" s="10">
        <f t="shared" si="0"/>
        <v>0.45118836390597361</v>
      </c>
      <c r="C11" s="39">
        <f t="shared" si="1"/>
        <v>5.4881163609402643E-2</v>
      </c>
    </row>
    <row r="12" spans="1:8">
      <c r="A12" s="40">
        <f t="shared" si="2"/>
        <v>7</v>
      </c>
      <c r="B12" s="10">
        <f t="shared" si="0"/>
        <v>0.50341469620859058</v>
      </c>
      <c r="C12" s="39">
        <f t="shared" si="1"/>
        <v>4.9658530379140947E-2</v>
      </c>
    </row>
    <row r="13" spans="1:8">
      <c r="A13" s="40">
        <f t="shared" si="2"/>
        <v>8</v>
      </c>
      <c r="B13" s="10">
        <f t="shared" si="0"/>
        <v>0.55067103588277844</v>
      </c>
      <c r="C13" s="39">
        <f t="shared" si="1"/>
        <v>4.4932896411722156E-2</v>
      </c>
    </row>
    <row r="14" spans="1:8">
      <c r="A14" s="40">
        <f t="shared" si="2"/>
        <v>9</v>
      </c>
      <c r="B14" s="10">
        <f t="shared" si="0"/>
        <v>0.59343034025940089</v>
      </c>
      <c r="C14" s="39">
        <f t="shared" si="1"/>
        <v>4.0656965974059912E-2</v>
      </c>
    </row>
    <row r="15" spans="1:8">
      <c r="A15" s="40">
        <f t="shared" si="2"/>
        <v>10</v>
      </c>
      <c r="B15" s="10">
        <f t="shared" si="0"/>
        <v>0.63212055882855767</v>
      </c>
      <c r="C15" s="39">
        <f t="shared" si="1"/>
        <v>3.6787944117144235E-2</v>
      </c>
    </row>
    <row r="16" spans="1:8">
      <c r="A16" s="40">
        <f t="shared" si="2"/>
        <v>11</v>
      </c>
      <c r="B16" s="10">
        <f t="shared" si="0"/>
        <v>0.6671289163019205</v>
      </c>
      <c r="C16" s="39">
        <f t="shared" si="1"/>
        <v>3.3287108369807958E-2</v>
      </c>
    </row>
    <row r="17" spans="1:11">
      <c r="A17" s="40">
        <f t="shared" si="2"/>
        <v>12</v>
      </c>
      <c r="B17" s="10">
        <f t="shared" si="0"/>
        <v>0.69880578808779803</v>
      </c>
      <c r="C17" s="39">
        <f t="shared" si="1"/>
        <v>3.0119421191220203E-2</v>
      </c>
    </row>
    <row r="18" spans="1:11">
      <c r="A18" s="40">
        <f t="shared" si="2"/>
        <v>13</v>
      </c>
      <c r="B18" s="10">
        <f t="shared" si="0"/>
        <v>0.72746820696598746</v>
      </c>
      <c r="C18" s="39">
        <f t="shared" si="1"/>
        <v>2.7253179303401261E-2</v>
      </c>
    </row>
    <row r="19" spans="1:11">
      <c r="A19" s="40">
        <f t="shared" si="2"/>
        <v>14</v>
      </c>
      <c r="B19" s="10">
        <f t="shared" si="0"/>
        <v>0.75340303605839354</v>
      </c>
      <c r="C19" s="39">
        <f t="shared" si="1"/>
        <v>2.4659696394160643E-2</v>
      </c>
    </row>
    <row r="20" spans="1:11">
      <c r="A20" s="40">
        <f t="shared" si="2"/>
        <v>15</v>
      </c>
      <c r="B20" s="10">
        <f t="shared" si="0"/>
        <v>0.77686983985157021</v>
      </c>
      <c r="C20" s="39">
        <f t="shared" si="1"/>
        <v>2.2313016014842982E-2</v>
      </c>
    </row>
    <row r="21" spans="1:11">
      <c r="A21" s="40">
        <f t="shared" si="2"/>
        <v>16</v>
      </c>
      <c r="B21" s="10">
        <f t="shared" si="0"/>
        <v>0.79810348200534464</v>
      </c>
      <c r="C21" s="39">
        <f t="shared" si="1"/>
        <v>2.0189651799465538E-2</v>
      </c>
    </row>
    <row r="22" spans="1:11">
      <c r="A22" s="40">
        <f t="shared" si="2"/>
        <v>17</v>
      </c>
      <c r="B22" s="10">
        <f t="shared" si="0"/>
        <v>0.81731647594726542</v>
      </c>
      <c r="C22" s="39">
        <f t="shared" si="1"/>
        <v>1.8268352405273462E-2</v>
      </c>
    </row>
    <row r="23" spans="1:11">
      <c r="A23" s="40">
        <f t="shared" si="2"/>
        <v>18</v>
      </c>
      <c r="B23" s="10">
        <f t="shared" si="0"/>
        <v>0.83470111177841344</v>
      </c>
      <c r="C23" s="39">
        <f t="shared" si="1"/>
        <v>1.6529888822158653E-2</v>
      </c>
    </row>
    <row r="24" spans="1:11">
      <c r="A24" s="40">
        <f t="shared" si="2"/>
        <v>19</v>
      </c>
      <c r="B24" s="10">
        <f t="shared" si="0"/>
        <v>0.85043138077736491</v>
      </c>
      <c r="C24" s="39">
        <f t="shared" si="1"/>
        <v>1.4956861922263504E-2</v>
      </c>
    </row>
    <row r="25" spans="1:11" ht="15.75" thickBot="1">
      <c r="A25" s="42">
        <f t="shared" si="2"/>
        <v>20</v>
      </c>
      <c r="B25" s="10">
        <f t="shared" si="0"/>
        <v>0.8646647167633873</v>
      </c>
      <c r="C25" s="39">
        <f t="shared" si="1"/>
        <v>1.3533528323661271E-2</v>
      </c>
    </row>
    <row r="26" spans="1:11" ht="15.75" thickBot="1"/>
    <row r="27" spans="1:11">
      <c r="B27" s="44" t="s">
        <v>41</v>
      </c>
      <c r="C27" s="45">
        <f>AVERAGE(A5:A25)</f>
        <v>10</v>
      </c>
    </row>
    <row r="28" spans="1:11" ht="15.75" thickBot="1">
      <c r="B28" s="46" t="s">
        <v>42</v>
      </c>
      <c r="C28" s="51">
        <f>1/C27</f>
        <v>0.1</v>
      </c>
    </row>
    <row r="31" spans="1:11">
      <c r="A31" s="6" t="s">
        <v>125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 t="s">
        <v>126</v>
      </c>
      <c r="B32" s="6"/>
      <c r="C32" s="6"/>
      <c r="D32" s="6"/>
      <c r="E32" s="6"/>
      <c r="F32" s="6"/>
    </row>
  </sheetData>
  <sortState xmlns:xlrd2="http://schemas.microsoft.com/office/spreadsheetml/2017/richdata2" ref="A5:B25">
    <sortCondition ref="A5:A25"/>
  </sortState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04D0-8037-4F1A-8028-674156192102}">
  <sheetPr>
    <tabColor rgb="FF00B050"/>
  </sheetPr>
  <dimension ref="A1:I26"/>
  <sheetViews>
    <sheetView showGridLines="0" zoomScaleNormal="125" zoomScaleSheetLayoutView="100" workbookViewId="0">
      <selection activeCell="B3" sqref="B3"/>
    </sheetView>
  </sheetViews>
  <sheetFormatPr defaultColWidth="8.5703125" defaultRowHeight="15"/>
  <cols>
    <col min="1" max="1" width="29" customWidth="1"/>
    <col min="2" max="2" width="17.28515625" customWidth="1"/>
    <col min="3" max="3" width="17.42578125" customWidth="1"/>
    <col min="4" max="4" width="27" customWidth="1"/>
  </cols>
  <sheetData>
    <row r="1" spans="1:7" ht="15.75" thickBot="1">
      <c r="A1" s="72"/>
      <c r="B1" s="72"/>
      <c r="C1" s="72"/>
      <c r="D1" s="72"/>
      <c r="E1" s="72"/>
      <c r="F1" s="72"/>
      <c r="G1" s="72"/>
    </row>
    <row r="2" spans="1:7" ht="15.75" thickBot="1">
      <c r="A2" s="48" t="s">
        <v>43</v>
      </c>
      <c r="B2" s="49" t="s">
        <v>40</v>
      </c>
    </row>
    <row r="3" spans="1:7">
      <c r="A3" s="38">
        <f ca="1">_xlfn.NORM.INV(RAND(), 50, 7)</f>
        <v>44.330186360415894</v>
      </c>
      <c r="B3" s="39">
        <f t="shared" ref="B3:B23" ca="1" si="0">_xlfn.NORM.DIST(A3,$E$21,$E$22,TRUE)</f>
        <v>0.27213228247033938</v>
      </c>
    </row>
    <row r="4" spans="1:7">
      <c r="A4" s="40">
        <f t="shared" ref="A4:A23" ca="1" si="1">_xlfn.NORM.INV(RAND(), 50, 7)</f>
        <v>53.571341432005973</v>
      </c>
      <c r="B4" s="41">
        <f t="shared" ca="1" si="0"/>
        <v>0.68199084369248164</v>
      </c>
    </row>
    <row r="5" spans="1:7">
      <c r="A5" s="40">
        <f t="shared" ca="1" si="1"/>
        <v>52.523202388724904</v>
      </c>
      <c r="B5" s="41">
        <f t="shared" ca="1" si="0"/>
        <v>0.63713770758104915</v>
      </c>
    </row>
    <row r="6" spans="1:7">
      <c r="A6" s="40">
        <f t="shared" ca="1" si="1"/>
        <v>40.257298752274309</v>
      </c>
      <c r="B6" s="41">
        <f t="shared" ca="1" si="0"/>
        <v>0.13957853997023092</v>
      </c>
    </row>
    <row r="7" spans="1:7">
      <c r="A7" s="40">
        <f t="shared" ca="1" si="1"/>
        <v>48.676675016835162</v>
      </c>
      <c r="B7" s="41">
        <f t="shared" ca="1" si="0"/>
        <v>0.46073833520647528</v>
      </c>
    </row>
    <row r="8" spans="1:7">
      <c r="A8" s="40">
        <f t="shared" ca="1" si="1"/>
        <v>51.166030776556141</v>
      </c>
      <c r="B8" s="41">
        <f t="shared" ca="1" si="0"/>
        <v>0.57623041066685976</v>
      </c>
    </row>
    <row r="9" spans="1:7">
      <c r="A9" s="40">
        <f t="shared" ca="1" si="1"/>
        <v>41.953033552066998</v>
      </c>
      <c r="B9" s="41">
        <f t="shared" ca="1" si="0"/>
        <v>0.18832082860660421</v>
      </c>
    </row>
    <row r="10" spans="1:7">
      <c r="A10" s="40">
        <f t="shared" ca="1" si="1"/>
        <v>52.242342582080525</v>
      </c>
      <c r="B10" s="41">
        <f t="shared" ca="1" si="0"/>
        <v>0.62475957277066718</v>
      </c>
    </row>
    <row r="11" spans="1:7">
      <c r="A11" s="40">
        <f t="shared" ca="1" si="1"/>
        <v>40.65226243658261</v>
      </c>
      <c r="B11" s="41">
        <f t="shared" ca="1" si="0"/>
        <v>0.15008451596220254</v>
      </c>
    </row>
    <row r="12" spans="1:7">
      <c r="A12" s="40">
        <f t="shared" ca="1" si="1"/>
        <v>49.840285955497244</v>
      </c>
      <c r="B12" s="41">
        <f t="shared" ca="1" si="0"/>
        <v>0.51490563948528068</v>
      </c>
    </row>
    <row r="13" spans="1:7">
      <c r="A13" s="40">
        <f t="shared" ca="1" si="1"/>
        <v>32.920330906449465</v>
      </c>
      <c r="B13" s="41">
        <f t="shared" ca="1" si="0"/>
        <v>2.622648334894179E-2</v>
      </c>
    </row>
    <row r="14" spans="1:7">
      <c r="A14" s="40">
        <f t="shared" ca="1" si="1"/>
        <v>57.511680610211179</v>
      </c>
      <c r="B14" s="41">
        <f t="shared" ca="1" si="0"/>
        <v>0.82475143623125891</v>
      </c>
    </row>
    <row r="15" spans="1:7">
      <c r="A15" s="40">
        <f t="shared" ca="1" si="1"/>
        <v>49.149003233163363</v>
      </c>
      <c r="B15" s="41">
        <f t="shared" ca="1" si="0"/>
        <v>0.4826947661962856</v>
      </c>
    </row>
    <row r="16" spans="1:7">
      <c r="A16" s="40">
        <f t="shared" ca="1" si="1"/>
        <v>50.282441822973617</v>
      </c>
      <c r="B16" s="41">
        <f t="shared" ca="1" si="0"/>
        <v>0.53547054583020648</v>
      </c>
    </row>
    <row r="17" spans="1:9">
      <c r="A17" s="40">
        <f t="shared" ca="1" si="1"/>
        <v>40.346080718620819</v>
      </c>
      <c r="B17" s="41">
        <f t="shared" ca="1" si="0"/>
        <v>0.1418954175735179</v>
      </c>
    </row>
    <row r="18" spans="1:9">
      <c r="A18" s="40">
        <f t="shared" ca="1" si="1"/>
        <v>69.081659857146505</v>
      </c>
      <c r="B18" s="41">
        <f t="shared" ca="1" si="0"/>
        <v>0.9888539434210748</v>
      </c>
    </row>
    <row r="19" spans="1:9">
      <c r="A19" s="40">
        <f ca="1">_xlfn.NORM.INV(RAND(), 50, 7)</f>
        <v>39.212201246225959</v>
      </c>
      <c r="B19" s="41">
        <f t="shared" ca="1" si="0"/>
        <v>0.11423407430833607</v>
      </c>
    </row>
    <row r="20" spans="1:9" ht="15.75" thickBot="1">
      <c r="A20" s="40">
        <f t="shared" ca="1" si="1"/>
        <v>62.556221467130925</v>
      </c>
      <c r="B20" s="41">
        <f t="shared" ca="1" si="0"/>
        <v>0.93611843845789844</v>
      </c>
    </row>
    <row r="21" spans="1:9">
      <c r="A21" s="40">
        <f t="shared" ca="1" si="1"/>
        <v>50.799932905772131</v>
      </c>
      <c r="B21" s="41">
        <f t="shared" ca="1" si="0"/>
        <v>0.55941561327215727</v>
      </c>
      <c r="D21" s="44" t="s">
        <v>44</v>
      </c>
      <c r="E21" s="45">
        <f ca="1">AVERAGE(A3:A23)</f>
        <v>49.520407556550445</v>
      </c>
    </row>
    <row r="22" spans="1:9" ht="15.75" thickBot="1">
      <c r="A22" s="40">
        <f t="shared" ca="1" si="1"/>
        <v>56.569294829308717</v>
      </c>
      <c r="B22" s="41">
        <f t="shared" ca="1" si="0"/>
        <v>0.79489551279192017</v>
      </c>
      <c r="D22" s="46" t="s">
        <v>45</v>
      </c>
      <c r="E22" s="51">
        <f ca="1">STDEV(A3:A23)</f>
        <v>8.5593992428601755</v>
      </c>
    </row>
    <row r="23" spans="1:9" ht="15.75" thickBot="1">
      <c r="A23" s="42">
        <f t="shared" ca="1" si="1"/>
        <v>56.287051837516913</v>
      </c>
      <c r="B23" s="43">
        <f t="shared" ca="1" si="0"/>
        <v>0.78539706526760755</v>
      </c>
    </row>
    <row r="25" spans="1:9">
      <c r="A25" s="6" t="s">
        <v>46</v>
      </c>
      <c r="B25" s="6"/>
      <c r="C25" s="6"/>
      <c r="D25" s="6"/>
      <c r="E25" s="6"/>
      <c r="F25" s="6"/>
      <c r="G25" s="6"/>
      <c r="H25" s="6"/>
      <c r="I25" s="6"/>
    </row>
    <row r="26" spans="1:9">
      <c r="A26" s="6" t="s">
        <v>47</v>
      </c>
      <c r="B26" s="6"/>
      <c r="C26" s="6"/>
      <c r="D26" s="6"/>
    </row>
  </sheetData>
  <mergeCells count="1">
    <mergeCell ref="A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A03D-E863-4B82-8CB8-C302DD5570D1}">
  <sheetPr>
    <tabColor rgb="FF00B050"/>
  </sheetPr>
  <dimension ref="A1:H15"/>
  <sheetViews>
    <sheetView showGridLines="0" zoomScaleNormal="125" zoomScaleSheetLayoutView="100" workbookViewId="0">
      <selection activeCell="F6" sqref="F6"/>
    </sheetView>
  </sheetViews>
  <sheetFormatPr defaultRowHeight="15"/>
  <cols>
    <col min="3" max="3" width="22.85546875" customWidth="1"/>
    <col min="4" max="4" width="31.140625" customWidth="1"/>
    <col min="6" max="6" width="41.85546875" customWidth="1"/>
  </cols>
  <sheetData>
    <row r="1" spans="1:8">
      <c r="A1" s="72"/>
      <c r="B1" s="72"/>
      <c r="C1" s="72"/>
      <c r="D1" s="72"/>
      <c r="E1" s="72"/>
      <c r="F1" s="72"/>
    </row>
    <row r="2" spans="1:8" ht="15.75" thickBot="1"/>
    <row r="3" spans="1:8" ht="15.75" thickBot="1">
      <c r="A3" s="73" t="s">
        <v>48</v>
      </c>
      <c r="B3" s="74"/>
      <c r="C3" s="74"/>
      <c r="D3" s="52" t="s">
        <v>9</v>
      </c>
      <c r="E3" s="53">
        <v>0.4</v>
      </c>
    </row>
    <row r="4" spans="1:8">
      <c r="A4" s="54"/>
      <c r="B4" s="54"/>
      <c r="C4" s="54"/>
      <c r="D4" s="52" t="s">
        <v>10</v>
      </c>
      <c r="E4" s="53">
        <v>3</v>
      </c>
    </row>
    <row r="5" spans="1:8" ht="15.75" thickBot="1">
      <c r="A5" s="54"/>
      <c r="B5" s="54"/>
      <c r="C5" s="54"/>
      <c r="D5" s="54"/>
      <c r="E5" s="54"/>
    </row>
    <row r="6" spans="1:8" ht="15.75" thickBot="1">
      <c r="A6" s="75" t="s">
        <v>51</v>
      </c>
      <c r="B6" s="76"/>
      <c r="C6" s="77"/>
      <c r="D6" s="55">
        <f>_xlfn.EXPON.DIST(E4, E3, TRUE)</f>
        <v>0.69880578808779803</v>
      </c>
      <c r="E6" s="56"/>
      <c r="F6" s="88" t="s">
        <v>79</v>
      </c>
    </row>
    <row r="7" spans="1:8" ht="15.75" thickBot="1">
      <c r="A7" s="54"/>
      <c r="B7" s="54"/>
      <c r="C7" s="54"/>
      <c r="D7" s="54"/>
      <c r="E7" s="54"/>
    </row>
    <row r="8" spans="1:8" ht="15.75" thickBot="1">
      <c r="A8" s="73" t="s">
        <v>49</v>
      </c>
      <c r="B8" s="74"/>
      <c r="C8" s="74"/>
      <c r="D8" s="52" t="s">
        <v>11</v>
      </c>
      <c r="E8" s="53">
        <v>2</v>
      </c>
    </row>
    <row r="9" spans="1:8">
      <c r="A9" s="54"/>
      <c r="B9" s="54"/>
      <c r="C9" s="54"/>
      <c r="D9" s="52" t="s">
        <v>12</v>
      </c>
      <c r="E9" s="53">
        <v>10</v>
      </c>
    </row>
    <row r="10" spans="1:8">
      <c r="A10" s="54"/>
      <c r="B10" s="54"/>
      <c r="C10" s="54"/>
      <c r="D10" s="52" t="s">
        <v>10</v>
      </c>
      <c r="E10" s="53">
        <v>12</v>
      </c>
    </row>
    <row r="11" spans="1:8" ht="15.75" thickBot="1">
      <c r="A11" s="54"/>
      <c r="B11" s="54"/>
      <c r="C11" s="54"/>
      <c r="D11" s="54"/>
      <c r="E11" s="54"/>
    </row>
    <row r="12" spans="1:8" ht="15.75" thickBot="1">
      <c r="A12" s="75" t="s">
        <v>50</v>
      </c>
      <c r="B12" s="76"/>
      <c r="C12" s="77"/>
      <c r="D12" s="55">
        <f>_xlfn.NORM.DIST(E10,E9,E8,TRUE)</f>
        <v>0.84134474606854304</v>
      </c>
      <c r="E12" s="56"/>
      <c r="F12" s="88" t="s">
        <v>80</v>
      </c>
    </row>
    <row r="14" spans="1:8">
      <c r="A14" s="6" t="s">
        <v>52</v>
      </c>
      <c r="B14" s="6"/>
      <c r="C14" s="6"/>
      <c r="D14" s="6"/>
      <c r="E14" s="6"/>
      <c r="F14" s="6"/>
      <c r="G14" s="6"/>
      <c r="H14" s="6"/>
    </row>
    <row r="15" spans="1:8">
      <c r="A15" s="6" t="s">
        <v>53</v>
      </c>
      <c r="B15" s="6"/>
      <c r="C15" s="6"/>
      <c r="D15" s="6"/>
    </row>
  </sheetData>
  <mergeCells count="5">
    <mergeCell ref="A1:F1"/>
    <mergeCell ref="A3:C3"/>
    <mergeCell ref="A6:C6"/>
    <mergeCell ref="A8:C8"/>
    <mergeCell ref="A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71BB-8D42-452F-B2DF-D1BE62B0D695}">
  <sheetPr>
    <tabColor rgb="FF00B050"/>
  </sheetPr>
  <dimension ref="A1:H13"/>
  <sheetViews>
    <sheetView showGridLines="0" zoomScaleNormal="100" zoomScaleSheetLayoutView="100" workbookViewId="0">
      <selection activeCell="A37" sqref="A37"/>
    </sheetView>
  </sheetViews>
  <sheetFormatPr defaultRowHeight="15"/>
  <cols>
    <col min="1" max="1" width="34.42578125" bestFit="1" customWidth="1"/>
    <col min="2" max="2" width="22.85546875" customWidth="1"/>
    <col min="5" max="5" width="41.5703125" customWidth="1"/>
  </cols>
  <sheetData>
    <row r="1" spans="1:8">
      <c r="A1" s="72"/>
      <c r="B1" s="72"/>
      <c r="C1" s="72"/>
      <c r="D1" s="72"/>
      <c r="E1" s="72"/>
      <c r="F1" s="72"/>
      <c r="G1" s="72"/>
      <c r="H1" s="72"/>
    </row>
    <row r="2" spans="1:8">
      <c r="A2" s="11" t="s">
        <v>56</v>
      </c>
      <c r="B2" s="11"/>
      <c r="C2" s="11"/>
      <c r="D2" s="11"/>
      <c r="E2" s="11"/>
      <c r="F2" s="11"/>
      <c r="G2" s="11"/>
      <c r="H2" s="11"/>
    </row>
    <row r="3" spans="1:8">
      <c r="A3" s="57" t="s">
        <v>57</v>
      </c>
      <c r="B3" s="57"/>
      <c r="C3" s="57"/>
      <c r="D3" s="57"/>
      <c r="E3" s="57"/>
      <c r="F3" s="57"/>
      <c r="G3" s="57"/>
      <c r="H3" s="57"/>
    </row>
    <row r="4" spans="1:8" ht="15.75" thickBot="1">
      <c r="A4" s="72"/>
      <c r="B4" s="72"/>
      <c r="C4" s="72"/>
      <c r="D4" s="72"/>
      <c r="E4" s="72"/>
      <c r="F4" s="72"/>
      <c r="G4" s="72"/>
      <c r="H4" s="72"/>
    </row>
    <row r="5" spans="1:8" ht="15.75" thickBot="1">
      <c r="A5" s="58" t="s">
        <v>54</v>
      </c>
      <c r="B5" s="54"/>
      <c r="C5" s="54"/>
      <c r="D5" s="54"/>
    </row>
    <row r="6" spans="1:8" ht="15.75" thickBot="1">
      <c r="A6" s="54"/>
      <c r="B6" s="54"/>
      <c r="C6" s="54"/>
      <c r="D6" s="54"/>
    </row>
    <row r="7" spans="1:8">
      <c r="A7" s="59" t="s">
        <v>55</v>
      </c>
      <c r="B7" s="60">
        <v>10</v>
      </c>
      <c r="C7" s="54"/>
      <c r="D7" s="54"/>
    </row>
    <row r="8" spans="1:8" ht="15.75" thickBot="1">
      <c r="A8" s="61" t="s">
        <v>58</v>
      </c>
      <c r="B8" s="62">
        <v>0.8</v>
      </c>
      <c r="C8" s="54"/>
      <c r="D8" s="54"/>
    </row>
    <row r="9" spans="1:8" ht="15.75" thickBot="1">
      <c r="A9" s="54"/>
      <c r="B9" s="54"/>
      <c r="C9" s="54"/>
      <c r="D9" s="85"/>
      <c r="E9" s="79"/>
      <c r="F9" s="79"/>
      <c r="G9" s="79"/>
      <c r="H9" s="79"/>
    </row>
    <row r="10" spans="1:8" ht="15.75" thickBot="1">
      <c r="A10" s="63" t="s">
        <v>59</v>
      </c>
      <c r="B10" s="64"/>
      <c r="C10" s="65">
        <f>_xlfn.BINOM.DIST(7,B7,B8,FALSE)</f>
        <v>0.20132659199999994</v>
      </c>
      <c r="D10" s="85"/>
      <c r="E10" s="88" t="s">
        <v>81</v>
      </c>
      <c r="F10" s="79"/>
      <c r="G10" s="79"/>
    </row>
    <row r="12" spans="1:8">
      <c r="A12" s="6" t="s">
        <v>60</v>
      </c>
      <c r="B12" s="6"/>
      <c r="C12" s="6"/>
      <c r="D12" s="6"/>
      <c r="E12" s="6"/>
    </row>
    <row r="13" spans="1:8">
      <c r="A13" s="6" t="s">
        <v>61</v>
      </c>
      <c r="B13" s="6"/>
      <c r="C13" s="6"/>
      <c r="D13" s="6"/>
      <c r="E13" s="6"/>
    </row>
  </sheetData>
  <mergeCells count="2">
    <mergeCell ref="A4:H4"/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76A7-D959-43B6-ACE0-E1109AD3A447}">
  <sheetPr>
    <tabColor rgb="FF00B050"/>
  </sheetPr>
  <dimension ref="A1:D13"/>
  <sheetViews>
    <sheetView showGridLines="0" zoomScale="70" zoomScaleNormal="70" zoomScaleSheetLayoutView="100" workbookViewId="0">
      <selection activeCell="A25" sqref="A23:A25"/>
    </sheetView>
  </sheetViews>
  <sheetFormatPr defaultRowHeight="15"/>
  <cols>
    <col min="1" max="1" width="82.7109375" customWidth="1"/>
    <col min="2" max="2" width="34.42578125" bestFit="1" customWidth="1"/>
    <col min="3" max="3" width="7.5703125" customWidth="1"/>
    <col min="4" max="4" width="40" customWidth="1"/>
  </cols>
  <sheetData>
    <row r="1" spans="1:4" ht="18" customHeight="1">
      <c r="A1" s="72"/>
      <c r="B1" s="72"/>
      <c r="C1" s="72"/>
    </row>
    <row r="2" spans="1:4" ht="18" customHeight="1">
      <c r="A2" s="11" t="s">
        <v>62</v>
      </c>
      <c r="B2" s="11"/>
    </row>
    <row r="3" spans="1:4" ht="15" customHeight="1">
      <c r="A3" s="57" t="s">
        <v>63</v>
      </c>
      <c r="B3" s="57"/>
    </row>
    <row r="4" spans="1:4" ht="16.5" customHeight="1" thickBot="1">
      <c r="A4" s="72"/>
      <c r="B4" s="72"/>
      <c r="C4" s="72"/>
      <c r="D4" s="78"/>
    </row>
    <row r="5" spans="1:4" ht="15.75" thickBot="1">
      <c r="A5" s="58" t="s">
        <v>64</v>
      </c>
      <c r="B5" s="54"/>
      <c r="C5" s="54"/>
      <c r="D5" s="78"/>
    </row>
    <row r="6" spans="1:4" ht="15.75" thickBot="1">
      <c r="A6" s="54"/>
      <c r="B6" s="54"/>
      <c r="C6" s="54"/>
    </row>
    <row r="7" spans="1:4">
      <c r="A7" s="66" t="s">
        <v>65</v>
      </c>
      <c r="B7" s="67">
        <f>3/20</f>
        <v>0.15</v>
      </c>
      <c r="C7" s="54"/>
    </row>
    <row r="8" spans="1:4" ht="15.75" thickBot="1">
      <c r="A8" s="68" t="s">
        <v>66</v>
      </c>
      <c r="B8" s="69">
        <v>1</v>
      </c>
      <c r="C8" s="54"/>
    </row>
    <row r="9" spans="1:4" ht="15.75" thickBot="1">
      <c r="A9" s="54"/>
      <c r="B9" s="54"/>
      <c r="C9" s="54"/>
    </row>
    <row r="10" spans="1:4" ht="15.75" customHeight="1" thickBot="1">
      <c r="A10" s="70" t="s">
        <v>69</v>
      </c>
      <c r="B10" s="71">
        <f>_xlfn.POISSON.DIST(1,B7, TRUE)</f>
        <v>0.98981417288881646</v>
      </c>
      <c r="C10" s="54"/>
      <c r="D10" s="88" t="s">
        <v>82</v>
      </c>
    </row>
    <row r="12" spans="1:4">
      <c r="A12" s="6" t="s">
        <v>67</v>
      </c>
    </row>
    <row r="13" spans="1:4">
      <c r="A13" s="6" t="s">
        <v>68</v>
      </c>
      <c r="B13" s="6"/>
      <c r="C13" s="6"/>
      <c r="D13" s="6"/>
    </row>
  </sheetData>
  <mergeCells count="3">
    <mergeCell ref="A4:C4"/>
    <mergeCell ref="A1:C1"/>
    <mergeCell ref="D4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3E73-71DE-438E-9FC5-46D0C3360436}">
  <sheetPr>
    <tabColor rgb="FF00B050"/>
  </sheetPr>
  <dimension ref="A1:K20"/>
  <sheetViews>
    <sheetView showGridLines="0" zoomScale="85" zoomScaleNormal="85" zoomScaleSheetLayoutView="100" workbookViewId="0">
      <selection activeCell="F16" sqref="F16"/>
    </sheetView>
  </sheetViews>
  <sheetFormatPr defaultRowHeight="15"/>
  <cols>
    <col min="2" max="2" width="14.85546875" customWidth="1"/>
    <col min="3" max="3" width="19.140625" customWidth="1"/>
    <col min="4" max="4" width="23.42578125" customWidth="1"/>
    <col min="6" max="6" width="52.42578125" customWidth="1"/>
  </cols>
  <sheetData>
    <row r="1" spans="1:1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1">
      <c r="A2" s="11" t="s">
        <v>70</v>
      </c>
      <c r="B2" s="11"/>
      <c r="C2" s="11"/>
      <c r="D2" s="11"/>
      <c r="E2" s="11"/>
      <c r="F2" s="11"/>
      <c r="G2" s="11"/>
      <c r="H2" s="11"/>
    </row>
    <row r="3" spans="1:11" ht="15" customHeight="1">
      <c r="A3" s="11" t="s">
        <v>71</v>
      </c>
      <c r="B3" s="11"/>
      <c r="C3" s="11"/>
      <c r="D3" s="11"/>
      <c r="E3" s="11"/>
      <c r="F3" s="11"/>
      <c r="G3" s="11"/>
      <c r="H3" s="11"/>
    </row>
    <row r="5" spans="1:11">
      <c r="A5" s="57" t="s">
        <v>72</v>
      </c>
      <c r="B5" s="57"/>
      <c r="C5" s="57"/>
      <c r="D5" s="57"/>
      <c r="E5" s="57"/>
      <c r="F5" s="57"/>
      <c r="G5" s="57"/>
      <c r="H5" s="57"/>
    </row>
    <row r="6" spans="1:11">
      <c r="A6" s="57" t="s">
        <v>73</v>
      </c>
      <c r="B6" s="57"/>
      <c r="C6" s="57"/>
      <c r="D6" s="57"/>
      <c r="E6" s="57"/>
      <c r="F6" s="57"/>
      <c r="G6" s="57"/>
      <c r="H6" s="57"/>
    </row>
    <row r="10" spans="1:11" ht="15.75" thickBot="1">
      <c r="A10" s="80"/>
      <c r="B10" s="80"/>
      <c r="C10" s="80"/>
      <c r="D10" s="80"/>
      <c r="E10" s="54"/>
      <c r="F10" s="54"/>
    </row>
    <row r="11" spans="1:11" ht="15.75" thickBot="1">
      <c r="A11" s="54"/>
      <c r="B11" s="81" t="s">
        <v>74</v>
      </c>
      <c r="C11" s="54"/>
      <c r="D11" s="54"/>
      <c r="E11" s="54"/>
      <c r="F11" s="54"/>
    </row>
    <row r="12" spans="1:11" ht="15.75" thickBot="1">
      <c r="A12" s="54"/>
      <c r="B12" s="54"/>
      <c r="C12" s="54"/>
      <c r="D12" s="54"/>
      <c r="E12" s="54"/>
      <c r="F12" s="54"/>
    </row>
    <row r="13" spans="1:11">
      <c r="A13" s="54"/>
      <c r="B13" s="54"/>
      <c r="C13" s="59" t="s">
        <v>5</v>
      </c>
      <c r="D13" s="60" t="s">
        <v>13</v>
      </c>
      <c r="E13" s="82"/>
      <c r="F13" s="54"/>
    </row>
    <row r="14" spans="1:11" ht="15.75" thickBot="1">
      <c r="A14" s="54"/>
      <c r="B14" s="54"/>
      <c r="C14" s="61">
        <v>100</v>
      </c>
      <c r="D14" s="62">
        <v>15</v>
      </c>
      <c r="E14" s="82"/>
      <c r="F14" s="54"/>
    </row>
    <row r="15" spans="1:11" ht="15.75" thickBot="1">
      <c r="A15" s="54"/>
      <c r="B15" s="54"/>
      <c r="C15" s="54"/>
      <c r="D15" s="54"/>
      <c r="E15" s="54"/>
      <c r="F15" s="54"/>
    </row>
    <row r="16" spans="1:11" ht="15.75" thickBot="1">
      <c r="A16" s="54"/>
      <c r="B16" s="54"/>
      <c r="C16" s="83" t="s">
        <v>75</v>
      </c>
      <c r="D16" s="84">
        <f>1-NORMDIST(120, $C$14, $D$14, TRUE)</f>
        <v>9.1211219725867876E-2</v>
      </c>
      <c r="E16" s="85"/>
      <c r="F16" s="88" t="s">
        <v>83</v>
      </c>
    </row>
    <row r="17" spans="1:8" ht="15.75" thickBot="1">
      <c r="A17" s="54"/>
      <c r="B17" s="54"/>
      <c r="C17" s="86" t="s">
        <v>76</v>
      </c>
      <c r="D17" s="87">
        <f>NORMDIST(85, $C$14, $D$14, TRUE)</f>
        <v>0.15865525393145699</v>
      </c>
      <c r="E17" s="85"/>
      <c r="F17" s="88" t="s">
        <v>84</v>
      </c>
    </row>
    <row r="18" spans="1:8">
      <c r="A18" s="54"/>
      <c r="B18" s="54"/>
      <c r="C18" s="54"/>
      <c r="D18" s="54"/>
      <c r="E18" s="54"/>
      <c r="F18" s="54"/>
    </row>
    <row r="19" spans="1:8">
      <c r="A19" s="6" t="s">
        <v>77</v>
      </c>
      <c r="B19" s="6"/>
      <c r="C19" s="6"/>
      <c r="D19" s="6"/>
      <c r="E19" s="6"/>
      <c r="F19" s="6"/>
      <c r="G19" s="6"/>
      <c r="H19" s="6"/>
    </row>
    <row r="20" spans="1:8">
      <c r="A20" s="6" t="s">
        <v>78</v>
      </c>
      <c r="B20" s="6"/>
      <c r="C20" s="6"/>
      <c r="D20" s="6"/>
      <c r="E20" s="6"/>
    </row>
  </sheetData>
  <mergeCells count="1">
    <mergeCell ref="A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9581-7358-4A4C-AA86-E2898ABE534D}">
  <sheetPr>
    <tabColor rgb="FF00B050"/>
  </sheetPr>
  <dimension ref="A2:J22"/>
  <sheetViews>
    <sheetView showGridLines="0" zoomScale="85" zoomScaleNormal="85" zoomScaleSheetLayoutView="100" workbookViewId="0">
      <selection activeCell="M9" sqref="M9"/>
    </sheetView>
  </sheetViews>
  <sheetFormatPr defaultRowHeight="15"/>
  <cols>
    <col min="1" max="1" width="13.28515625" customWidth="1"/>
    <col min="2" max="2" width="24.5703125" customWidth="1"/>
    <col min="3" max="3" width="21.85546875" customWidth="1"/>
    <col min="4" max="5" width="17.7109375" customWidth="1"/>
    <col min="6" max="6" width="17.28515625" customWidth="1"/>
  </cols>
  <sheetData>
    <row r="2" spans="1:10">
      <c r="A2" s="11" t="s">
        <v>85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7.25" customHeight="1" thickBot="1"/>
    <row r="4" spans="1:10" ht="15.75" thickBot="1">
      <c r="B4" s="48" t="s">
        <v>86</v>
      </c>
      <c r="C4" s="49" t="s">
        <v>87</v>
      </c>
    </row>
    <row r="5" spans="1:10">
      <c r="B5" s="38">
        <v>2</v>
      </c>
      <c r="C5" s="39">
        <v>12</v>
      </c>
    </row>
    <row r="6" spans="1:10">
      <c r="B6" s="40">
        <v>3</v>
      </c>
      <c r="C6" s="41">
        <v>20</v>
      </c>
    </row>
    <row r="7" spans="1:10">
      <c r="B7" s="40">
        <v>4</v>
      </c>
      <c r="C7" s="41">
        <v>24</v>
      </c>
    </row>
    <row r="8" spans="1:10">
      <c r="B8" s="40">
        <v>5</v>
      </c>
      <c r="C8" s="41">
        <v>30</v>
      </c>
    </row>
    <row r="9" spans="1:10">
      <c r="B9" s="40">
        <v>6</v>
      </c>
      <c r="C9" s="41">
        <v>33</v>
      </c>
    </row>
    <row r="10" spans="1:10">
      <c r="B10" s="40">
        <v>7</v>
      </c>
      <c r="C10" s="41">
        <v>31</v>
      </c>
    </row>
    <row r="11" spans="1:10">
      <c r="B11" s="40">
        <v>3</v>
      </c>
      <c r="C11" s="41">
        <v>18</v>
      </c>
    </row>
    <row r="12" spans="1:10">
      <c r="B12" s="40">
        <v>2</v>
      </c>
      <c r="C12" s="41">
        <v>10</v>
      </c>
    </row>
    <row r="13" spans="1:10">
      <c r="B13" s="40">
        <v>4</v>
      </c>
      <c r="C13" s="41">
        <v>25</v>
      </c>
    </row>
    <row r="14" spans="1:10" ht="15.75" thickBot="1">
      <c r="B14" s="42">
        <v>6</v>
      </c>
      <c r="C14" s="43">
        <v>35</v>
      </c>
    </row>
    <row r="15" spans="1:10">
      <c r="C15" s="79"/>
    </row>
    <row r="16" spans="1:10" ht="15.75" thickBot="1">
      <c r="A16" s="79"/>
      <c r="B16" s="79"/>
      <c r="C16" s="79"/>
    </row>
    <row r="17" spans="1:6" ht="15.75" thickBot="1">
      <c r="B17" s="90" t="s">
        <v>14</v>
      </c>
      <c r="C17" s="91">
        <f>COVAR(B5:B14,C5:C14)</f>
        <v>12.940000000000001</v>
      </c>
    </row>
    <row r="21" spans="1:6">
      <c r="A21" s="6" t="s">
        <v>88</v>
      </c>
      <c r="B21" s="6"/>
      <c r="C21" s="6"/>
      <c r="D21" s="6"/>
      <c r="E21" s="6"/>
      <c r="F21" s="6"/>
    </row>
    <row r="22" spans="1:6">
      <c r="A22" s="6" t="s">
        <v>89</v>
      </c>
      <c r="B22" s="6"/>
      <c r="C22" s="6"/>
      <c r="D22" s="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7B69-FA1D-4291-96D2-047B52A0149A}">
  <sheetPr>
    <tabColor rgb="FF00B050"/>
  </sheetPr>
  <dimension ref="A1:M20"/>
  <sheetViews>
    <sheetView showGridLines="0" zoomScale="85" zoomScaleNormal="85" zoomScaleSheetLayoutView="100" workbookViewId="0">
      <selection activeCell="F8" sqref="F8"/>
    </sheetView>
  </sheetViews>
  <sheetFormatPr defaultColWidth="8.5703125" defaultRowHeight="15.75"/>
  <cols>
    <col min="1" max="1" width="9.5703125" style="3" customWidth="1"/>
    <col min="2" max="2" width="10" style="3" customWidth="1"/>
    <col min="3" max="3" width="23.7109375" style="3" customWidth="1"/>
    <col min="4" max="4" width="20.5703125" style="3" customWidth="1"/>
    <col min="5" max="5" width="8.5703125" style="3"/>
    <col min="6" max="6" width="40.140625" style="3" customWidth="1"/>
    <col min="7" max="7" width="9.85546875" style="3" customWidth="1"/>
    <col min="8" max="16384" width="8.5703125" style="3"/>
  </cols>
  <sheetData>
    <row r="1" spans="1:13" ht="16.5" customHeight="1">
      <c r="A1" s="11" t="s">
        <v>90</v>
      </c>
      <c r="B1" s="11"/>
      <c r="C1" s="11"/>
      <c r="D1" s="11"/>
      <c r="E1" s="11"/>
      <c r="F1" s="11"/>
      <c r="G1"/>
    </row>
    <row r="2" spans="1:13" ht="20.25" customHeight="1"/>
    <row r="3" spans="1:13">
      <c r="A3" s="11" t="s">
        <v>91</v>
      </c>
      <c r="B3" s="57"/>
      <c r="C3" s="57"/>
      <c r="D3" s="11"/>
      <c r="E3" s="11"/>
      <c r="F3" s="11"/>
      <c r="G3" s="11"/>
      <c r="H3" s="11"/>
      <c r="I3"/>
      <c r="J3"/>
      <c r="K3"/>
      <c r="L3"/>
      <c r="M3"/>
    </row>
    <row r="4" spans="1:13">
      <c r="D4"/>
    </row>
    <row r="5" spans="1:13" ht="16.5" thickBot="1">
      <c r="D5"/>
    </row>
    <row r="6" spans="1:13" ht="16.5" thickBot="1">
      <c r="C6" s="48" t="s">
        <v>92</v>
      </c>
      <c r="D6" s="49" t="s">
        <v>93</v>
      </c>
    </row>
    <row r="7" spans="1:13" ht="16.5" thickBot="1">
      <c r="C7" s="38">
        <v>2</v>
      </c>
      <c r="D7" s="39">
        <v>55</v>
      </c>
    </row>
    <row r="8" spans="1:13" ht="16.5" thickBot="1">
      <c r="C8" s="40">
        <v>4</v>
      </c>
      <c r="D8" s="41">
        <v>63</v>
      </c>
      <c r="F8" s="58" t="s">
        <v>15</v>
      </c>
      <c r="G8" s="92">
        <f>CORREL(C7:C11, D7:D11)</f>
        <v>0.99179192684657314</v>
      </c>
      <c r="H8"/>
    </row>
    <row r="9" spans="1:13" ht="16.5" thickBot="1">
      <c r="C9" s="40">
        <v>6</v>
      </c>
      <c r="D9" s="41">
        <v>70</v>
      </c>
      <c r="F9" s="88" t="s">
        <v>96</v>
      </c>
    </row>
    <row r="10" spans="1:13" ht="22.5" customHeight="1">
      <c r="C10" s="40">
        <v>5</v>
      </c>
      <c r="D10" s="41">
        <v>68</v>
      </c>
    </row>
    <row r="11" spans="1:13" ht="16.5" thickBot="1">
      <c r="C11" s="42">
        <v>3</v>
      </c>
      <c r="D11" s="43">
        <v>60</v>
      </c>
    </row>
    <row r="12" spans="1:13">
      <c r="A12"/>
      <c r="B12"/>
      <c r="C12"/>
      <c r="D12"/>
    </row>
    <row r="13" spans="1:13">
      <c r="A13" s="6" t="s">
        <v>95</v>
      </c>
      <c r="B13" s="6"/>
      <c r="C13" s="6"/>
      <c r="D13" s="6"/>
      <c r="E13" s="6"/>
      <c r="F13" s="6"/>
      <c r="G13"/>
      <c r="H13"/>
    </row>
    <row r="14" spans="1:13">
      <c r="A14" s="6" t="s">
        <v>94</v>
      </c>
      <c r="B14" s="6"/>
      <c r="C14" s="6"/>
      <c r="D14" s="6"/>
      <c r="E14" s="6"/>
      <c r="F14" s="6"/>
    </row>
    <row r="15" spans="1:13">
      <c r="A15" s="89"/>
      <c r="B15" s="89"/>
      <c r="C15" s="89"/>
      <c r="D15" s="89"/>
      <c r="E15" s="89"/>
      <c r="F15" s="89"/>
    </row>
    <row r="16" spans="1:13">
      <c r="A16" s="89"/>
      <c r="B16" s="89"/>
      <c r="C16" s="89"/>
      <c r="D16" s="89"/>
      <c r="E16" s="89"/>
      <c r="F16" s="89"/>
    </row>
    <row r="17" spans="1:6">
      <c r="A17" s="89"/>
      <c r="B17" s="89"/>
      <c r="C17" s="89"/>
      <c r="D17" s="89"/>
      <c r="E17" s="89"/>
      <c r="F17" s="89"/>
    </row>
    <row r="18" spans="1:6">
      <c r="A18" s="89"/>
      <c r="B18" s="89"/>
      <c r="C18" s="89"/>
      <c r="D18" s="89"/>
      <c r="E18" s="89"/>
    </row>
    <row r="19" spans="1:6">
      <c r="A19" s="89"/>
      <c r="B19" s="89"/>
      <c r="C19" s="89"/>
      <c r="D19" s="89"/>
      <c r="E19" s="89"/>
    </row>
    <row r="20" spans="1:6">
      <c r="A20" s="89"/>
      <c r="B20" s="89"/>
      <c r="C20" s="89"/>
      <c r="D20" s="89"/>
      <c r="E20" s="8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8FA6-B360-4CCF-8C7D-5FF455F705DC}">
  <sheetPr>
    <tabColor rgb="FF00B050"/>
  </sheetPr>
  <dimension ref="A1:O31"/>
  <sheetViews>
    <sheetView showGridLines="0" zoomScale="85" zoomScaleNormal="85" zoomScaleSheetLayoutView="100" workbookViewId="0">
      <selection activeCell="E22" sqref="E22"/>
    </sheetView>
  </sheetViews>
  <sheetFormatPr defaultColWidth="8.5703125" defaultRowHeight="15.75"/>
  <cols>
    <col min="1" max="1" width="12.28515625" style="3" customWidth="1"/>
    <col min="2" max="2" width="22" style="3" customWidth="1"/>
    <col min="3" max="3" width="24.85546875" style="3" customWidth="1"/>
    <col min="4" max="4" width="15.140625" style="3" customWidth="1"/>
    <col min="5" max="5" width="36" style="3" customWidth="1"/>
    <col min="6" max="10" width="8.5703125" style="3"/>
    <col min="11" max="11" width="10.7109375" style="3" customWidth="1"/>
    <col min="12" max="16384" width="8.5703125" style="3"/>
  </cols>
  <sheetData>
    <row r="1" spans="1:15" ht="20.25" customHeight="1">
      <c r="A1" s="11" t="s">
        <v>97</v>
      </c>
      <c r="B1" s="11"/>
      <c r="C1" s="11"/>
      <c r="D1" s="11"/>
      <c r="E1" s="11"/>
      <c r="F1"/>
      <c r="G1"/>
      <c r="H1"/>
      <c r="I1"/>
    </row>
    <row r="2" spans="1:15" ht="16.5" customHeight="1">
      <c r="A2"/>
      <c r="B2"/>
      <c r="C2"/>
      <c r="D2"/>
      <c r="E2"/>
      <c r="F2"/>
      <c r="G2"/>
      <c r="H2"/>
      <c r="I2"/>
    </row>
    <row r="3" spans="1:15" ht="16.5" customHeight="1">
      <c r="A3" s="11" t="s">
        <v>98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/>
      <c r="M3"/>
      <c r="N3"/>
      <c r="O3"/>
    </row>
    <row r="4" spans="1:15" ht="15" customHeight="1" thickBot="1">
      <c r="A4"/>
      <c r="B4"/>
      <c r="C4"/>
      <c r="D4"/>
      <c r="E4"/>
      <c r="F4"/>
      <c r="G4"/>
      <c r="H4"/>
      <c r="I4"/>
    </row>
    <row r="5" spans="1:15" ht="15" customHeight="1" thickBot="1">
      <c r="B5" s="48" t="s">
        <v>99</v>
      </c>
      <c r="C5" s="49" t="s">
        <v>100</v>
      </c>
      <c r="D5"/>
      <c r="E5"/>
      <c r="F5"/>
      <c r="G5"/>
      <c r="H5"/>
      <c r="I5"/>
    </row>
    <row r="6" spans="1:15" ht="20.25" customHeight="1">
      <c r="B6" s="38">
        <v>80</v>
      </c>
      <c r="C6" s="39">
        <v>5</v>
      </c>
      <c r="D6"/>
    </row>
    <row r="7" spans="1:15" ht="20.25" customHeight="1" thickBot="1">
      <c r="B7" s="40">
        <v>60</v>
      </c>
      <c r="C7" s="41">
        <v>12</v>
      </c>
      <c r="D7"/>
    </row>
    <row r="8" spans="1:15" ht="20.25" customHeight="1" thickBot="1">
      <c r="B8" s="40">
        <v>95</v>
      </c>
      <c r="C8" s="41">
        <v>4</v>
      </c>
      <c r="E8" s="90" t="s">
        <v>101</v>
      </c>
      <c r="F8" s="91">
        <f>CORREL(B6:B15,C6:C15)</f>
        <v>-0.97432120655693188</v>
      </c>
    </row>
    <row r="9" spans="1:15" ht="20.25" customHeight="1" thickBot="1">
      <c r="B9" s="40">
        <v>100</v>
      </c>
      <c r="C9" s="41">
        <v>3</v>
      </c>
      <c r="D9" s="79"/>
    </row>
    <row r="10" spans="1:15" ht="20.25" customHeight="1" thickBot="1">
      <c r="B10" s="40">
        <v>70</v>
      </c>
      <c r="C10" s="41">
        <v>8</v>
      </c>
      <c r="D10" s="79"/>
      <c r="E10" s="88" t="s">
        <v>103</v>
      </c>
    </row>
    <row r="11" spans="1:15" ht="20.25" customHeight="1">
      <c r="B11" s="40">
        <v>85</v>
      </c>
      <c r="C11" s="41">
        <v>6</v>
      </c>
      <c r="D11" s="79"/>
    </row>
    <row r="12" spans="1:15" ht="20.25" customHeight="1">
      <c r="B12" s="40">
        <v>50</v>
      </c>
      <c r="C12" s="41">
        <v>15</v>
      </c>
      <c r="D12" s="79"/>
    </row>
    <row r="13" spans="1:15" ht="20.25" customHeight="1">
      <c r="B13" s="40">
        <v>65</v>
      </c>
      <c r="C13" s="41">
        <v>10</v>
      </c>
      <c r="D13" s="79"/>
    </row>
    <row r="14" spans="1:15" ht="20.25" customHeight="1">
      <c r="B14" s="40">
        <v>90</v>
      </c>
      <c r="C14" s="41">
        <v>5</v>
      </c>
      <c r="D14" s="79"/>
    </row>
    <row r="15" spans="1:15" ht="20.25" customHeight="1" thickBot="1">
      <c r="B15" s="42">
        <v>55</v>
      </c>
      <c r="C15" s="43">
        <v>13</v>
      </c>
      <c r="D15" s="79"/>
    </row>
    <row r="16" spans="1:15" ht="15" customHeight="1">
      <c r="A16"/>
      <c r="B16"/>
      <c r="C16"/>
      <c r="D16"/>
    </row>
    <row r="17" spans="1:15">
      <c r="D17"/>
    </row>
    <row r="18" spans="1:15">
      <c r="D18"/>
    </row>
    <row r="19" spans="1:15">
      <c r="A19" s="6" t="s">
        <v>102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/>
      <c r="B20"/>
      <c r="C20"/>
      <c r="D20"/>
    </row>
    <row r="21" spans="1:15">
      <c r="A21"/>
      <c r="B21"/>
      <c r="C21"/>
      <c r="D21"/>
    </row>
    <row r="22" spans="1:15">
      <c r="A22"/>
      <c r="B22"/>
      <c r="C22"/>
      <c r="D22"/>
    </row>
    <row r="23" spans="1:15" ht="22.5" customHeight="1">
      <c r="A23"/>
      <c r="B23"/>
      <c r="C23"/>
      <c r="D23"/>
    </row>
    <row r="24" spans="1:15">
      <c r="A24"/>
      <c r="B24"/>
      <c r="C24"/>
      <c r="D24"/>
    </row>
    <row r="25" spans="1:15">
      <c r="A25"/>
      <c r="B25"/>
      <c r="C25"/>
      <c r="D25"/>
    </row>
    <row r="26" spans="1:15">
      <c r="A26"/>
      <c r="B26"/>
      <c r="C26"/>
      <c r="D26"/>
    </row>
    <row r="27" spans="1:15">
      <c r="A27"/>
      <c r="B27"/>
      <c r="C27"/>
      <c r="D27"/>
    </row>
    <row r="28" spans="1:15">
      <c r="A28"/>
      <c r="B28"/>
      <c r="C28"/>
      <c r="D28"/>
    </row>
    <row r="29" spans="1:15">
      <c r="A29"/>
      <c r="B29"/>
      <c r="C29"/>
      <c r="D29"/>
    </row>
    <row r="30" spans="1:15">
      <c r="A30"/>
      <c r="B30"/>
      <c r="C30"/>
      <c r="D30"/>
    </row>
    <row r="31" spans="1:15">
      <c r="A31"/>
      <c r="B31"/>
      <c r="C31"/>
      <c r="D3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091A-3083-44E4-8E67-7B0731F2E428}">
  <sheetPr>
    <tabColor rgb="FF00B050"/>
  </sheetPr>
  <dimension ref="A1:G23"/>
  <sheetViews>
    <sheetView showGridLines="0" zoomScale="70" zoomScaleNormal="70" workbookViewId="0">
      <selection activeCell="K14" sqref="K14"/>
    </sheetView>
  </sheetViews>
  <sheetFormatPr defaultRowHeight="15"/>
  <cols>
    <col min="1" max="1" width="9.28515625" bestFit="1" customWidth="1"/>
    <col min="2" max="2" width="31.140625" customWidth="1"/>
    <col min="3" max="3" width="25.140625" customWidth="1"/>
    <col min="4" max="4" width="12" bestFit="1" customWidth="1"/>
    <col min="5" max="5" width="19.5703125" customWidth="1"/>
    <col min="7" max="7" width="40.5703125" customWidth="1"/>
    <col min="8" max="8" width="11.7109375" customWidth="1"/>
  </cols>
  <sheetData>
    <row r="1" spans="1:7">
      <c r="C1" s="93" t="s">
        <v>104</v>
      </c>
      <c r="D1" s="11"/>
      <c r="E1" s="11"/>
    </row>
    <row r="2" spans="1:7" ht="15.75" thickBot="1"/>
    <row r="3" spans="1:7" ht="15.75" thickBot="1">
      <c r="A3" s="79"/>
      <c r="B3" s="85"/>
      <c r="C3" s="100" t="s">
        <v>110</v>
      </c>
      <c r="D3" s="101" t="s">
        <v>112</v>
      </c>
      <c r="E3" s="102" t="s">
        <v>111</v>
      </c>
    </row>
    <row r="4" spans="1:7" ht="15.75" thickBot="1">
      <c r="B4" s="106" t="s">
        <v>107</v>
      </c>
      <c r="C4" s="103">
        <f ca="1">IF(RAND() &lt;= 0.6, 1, 0)</f>
        <v>0</v>
      </c>
      <c r="D4" s="94">
        <f ca="1">IF(RAND() &lt;= 0.6, 1, 0)</f>
        <v>1</v>
      </c>
      <c r="E4" s="95">
        <f ca="1">IF(RAND() &lt;= 0.6, 1, 0)</f>
        <v>0</v>
      </c>
      <c r="G4" s="88" t="s">
        <v>113</v>
      </c>
    </row>
    <row r="5" spans="1:7" ht="15.75" thickBot="1">
      <c r="B5" s="107" t="s">
        <v>105</v>
      </c>
      <c r="C5" s="104">
        <f ca="1">_xlfn.BINOM.INV(8, 0.6, RAND())</f>
        <v>4</v>
      </c>
      <c r="D5" s="96">
        <f ca="1">_xlfn.BINOM.INV(8, 0.6, RAND())</f>
        <v>3</v>
      </c>
      <c r="E5" s="97">
        <f ca="1">_xlfn.BINOM.INV(8, 0.6, RAND())</f>
        <v>4</v>
      </c>
      <c r="G5" s="88" t="s">
        <v>114</v>
      </c>
    </row>
    <row r="6" spans="1:7" ht="15.75" thickBot="1">
      <c r="B6" s="108" t="s">
        <v>106</v>
      </c>
      <c r="C6" s="105">
        <f>_xlfn.POISSON.DIST(2, 2.5, FALSE)</f>
        <v>0.25651562069968376</v>
      </c>
      <c r="D6" s="98">
        <f>_xlfn.POISSON.DIST(2, 2.5, FALSE)</f>
        <v>0.25651562069968376</v>
      </c>
      <c r="E6" s="99">
        <f>_xlfn.POISSON.DIST(2, 2.5, FALSE)</f>
        <v>0.25651562069968376</v>
      </c>
      <c r="G6" s="88" t="s">
        <v>115</v>
      </c>
    </row>
    <row r="7" spans="1:7">
      <c r="C7" s="50"/>
    </row>
    <row r="9" spans="1:7">
      <c r="B9" s="6" t="s">
        <v>108</v>
      </c>
      <c r="C9" s="6"/>
      <c r="D9" s="6"/>
      <c r="E9" s="6"/>
      <c r="F9" s="6"/>
      <c r="G9" s="6"/>
    </row>
    <row r="10" spans="1:7">
      <c r="B10" s="6" t="s">
        <v>109</v>
      </c>
      <c r="C10" s="6"/>
      <c r="D10" s="6"/>
      <c r="E10" s="6"/>
    </row>
    <row r="12" spans="1:7">
      <c r="C12" s="2"/>
    </row>
    <row r="20" spans="3:7">
      <c r="C20" s="72"/>
      <c r="D20" s="72"/>
      <c r="E20" s="72"/>
      <c r="F20" s="72"/>
      <c r="G20" s="72"/>
    </row>
    <row r="21" spans="3:7">
      <c r="C21" s="72"/>
      <c r="D21" s="72"/>
      <c r="E21" s="72"/>
      <c r="F21" s="72"/>
      <c r="G21" s="72"/>
    </row>
    <row r="22" spans="3:7">
      <c r="E22" s="50"/>
      <c r="F22" s="50"/>
      <c r="G22" s="50"/>
    </row>
    <row r="23" spans="3:7">
      <c r="E23" s="50"/>
      <c r="F23" s="50"/>
      <c r="G23" s="50"/>
    </row>
  </sheetData>
  <mergeCells count="2">
    <mergeCell ref="C21:G21"/>
    <mergeCell ref="C20:G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BA0D-C307-4B04-9DA1-A7117228AB5F}">
  <sheetPr>
    <tabColor rgb="FF00B050"/>
  </sheetPr>
  <dimension ref="A1:N25"/>
  <sheetViews>
    <sheetView showGridLines="0" tabSelected="1" zoomScale="70" zoomScaleNormal="70" workbookViewId="0">
      <selection activeCell="E29" sqref="E29"/>
    </sheetView>
  </sheetViews>
  <sheetFormatPr defaultRowHeight="15"/>
  <cols>
    <col min="1" max="1" width="9.28515625" bestFit="1" customWidth="1"/>
    <col min="2" max="2" width="31.140625" customWidth="1"/>
    <col min="3" max="3" width="25.140625" customWidth="1"/>
    <col min="4" max="4" width="12" bestFit="1" customWidth="1"/>
    <col min="5" max="5" width="19.5703125" customWidth="1"/>
    <col min="6" max="6" width="10.5703125" customWidth="1"/>
    <col min="7" max="7" width="40.5703125" customWidth="1"/>
    <col min="8" max="8" width="11.7109375" customWidth="1"/>
  </cols>
  <sheetData>
    <row r="1" spans="1:7">
      <c r="C1" s="93" t="s">
        <v>117</v>
      </c>
      <c r="D1" s="11"/>
      <c r="E1" s="11"/>
    </row>
    <row r="2" spans="1:7" ht="15.75" thickBot="1"/>
    <row r="3" spans="1:7" ht="15.75" thickBot="1">
      <c r="A3" s="79"/>
      <c r="B3" s="85"/>
      <c r="C3" s="100" t="s">
        <v>110</v>
      </c>
      <c r="D3" s="101" t="s">
        <v>112</v>
      </c>
      <c r="E3" s="102" t="s">
        <v>111</v>
      </c>
    </row>
    <row r="4" spans="1:7" ht="15.75" thickBot="1">
      <c r="B4" s="106" t="s">
        <v>16</v>
      </c>
      <c r="C4" s="109">
        <f ca="1">_xlfn.NORM.INV(RAND(), 50, 10)</f>
        <v>43.901315964957199</v>
      </c>
      <c r="D4" s="109">
        <f t="shared" ref="D4:E4" ca="1" si="0">_xlfn.NORM.INV(RAND(), 50, 10)</f>
        <v>44.462701259342609</v>
      </c>
      <c r="E4" s="109">
        <f t="shared" ca="1" si="0"/>
        <v>46.068813102776815</v>
      </c>
      <c r="G4" s="88" t="s">
        <v>121</v>
      </c>
    </row>
    <row r="5" spans="1:7" ht="15.75" thickBot="1">
      <c r="B5" s="108" t="s">
        <v>118</v>
      </c>
      <c r="C5" s="105">
        <f ca="1">RAND() * (8 - 3) + 3</f>
        <v>4.2594233723626189</v>
      </c>
      <c r="D5" s="105">
        <f t="shared" ref="D5:E5" ca="1" si="1">RAND() * (8 - 3) + 3</f>
        <v>4.1439842621001848</v>
      </c>
      <c r="E5" s="105">
        <f ca="1">RAND() * (8 - 3) + 3</f>
        <v>5.7426638242231709</v>
      </c>
      <c r="G5" s="88" t="s">
        <v>122</v>
      </c>
    </row>
    <row r="6" spans="1:7">
      <c r="G6" s="50"/>
    </row>
    <row r="7" spans="1:7">
      <c r="C7" s="50"/>
    </row>
    <row r="9" spans="1:7">
      <c r="B9" s="6" t="s">
        <v>119</v>
      </c>
      <c r="C9" s="6"/>
      <c r="D9" s="6"/>
      <c r="E9" s="6"/>
      <c r="F9" s="6"/>
      <c r="G9" s="6"/>
    </row>
    <row r="10" spans="1:7">
      <c r="B10" s="6" t="s">
        <v>120</v>
      </c>
      <c r="C10" s="6"/>
      <c r="D10" s="6"/>
      <c r="E10" s="6"/>
      <c r="F10" s="6"/>
    </row>
    <row r="12" spans="1:7">
      <c r="C12" s="2"/>
    </row>
    <row r="20" spans="3:14">
      <c r="C20" s="72"/>
      <c r="D20" s="72"/>
      <c r="E20" s="72"/>
      <c r="F20" s="72"/>
      <c r="G20" s="72"/>
    </row>
    <row r="21" spans="3:14">
      <c r="C21" s="72"/>
      <c r="D21" s="72"/>
      <c r="E21" s="72"/>
      <c r="F21" s="72"/>
      <c r="G21" s="72"/>
    </row>
    <row r="22" spans="3:14">
      <c r="E22" s="50"/>
      <c r="F22" s="50"/>
      <c r="G22" s="50"/>
    </row>
    <row r="23" spans="3:14">
      <c r="E23" s="50"/>
      <c r="F23" s="50"/>
      <c r="G23" s="50"/>
    </row>
    <row r="25" spans="3:14">
      <c r="N25" t="s">
        <v>116</v>
      </c>
    </row>
  </sheetData>
  <mergeCells count="2">
    <mergeCell ref="C20:G20"/>
    <mergeCell ref="C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Binomial_Exp</vt:lpstr>
      <vt:lpstr>Multi_Chance</vt:lpstr>
      <vt:lpstr>Poisson_Counts</vt:lpstr>
      <vt:lpstr>GeoSuccessGap</vt:lpstr>
      <vt:lpstr>RangeDist_Plot</vt:lpstr>
      <vt:lpstr>ExpTimeToEvent</vt:lpstr>
      <vt:lpstr>NormalCDF</vt:lpstr>
      <vt:lpstr>CDF_Models</vt:lpstr>
      <vt:lpstr>ProbSuccessModel</vt:lpstr>
      <vt:lpstr>FailureRate_Modeling</vt:lpstr>
      <vt:lpstr>IQ_Benchmark_Analysis</vt:lpstr>
      <vt:lpstr>BivariateSpread</vt:lpstr>
      <vt:lpstr>LinearRelation_Measure</vt:lpstr>
      <vt:lpstr>FreqCorr_Estimate</vt:lpstr>
      <vt:lpstr>DiscreteRandGen</vt:lpstr>
      <vt:lpstr>ContinuousRandGen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BHATT</dc:creator>
  <cp:keywords/>
  <dc:description/>
  <cp:lastModifiedBy>NIKHIL BHATT</cp:lastModifiedBy>
  <cp:revision/>
  <dcterms:created xsi:type="dcterms:W3CDTF">2023-06-28T10:03:03Z</dcterms:created>
  <dcterms:modified xsi:type="dcterms:W3CDTF">2025-05-11T10:43:05Z</dcterms:modified>
  <cp:category/>
  <cp:contentStatus/>
</cp:coreProperties>
</file>