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vielbaz/Desktop/"/>
    </mc:Choice>
  </mc:AlternateContent>
  <xr:revisionPtr revIDLastSave="0" documentId="13_ncr:1_{A0041776-784B-0E43-8927-422FE1111FE8}" xr6:coauthVersionLast="47" xr6:coauthVersionMax="47" xr10:uidLastSave="{00000000-0000-0000-0000-000000000000}"/>
  <bookViews>
    <workbookView xWindow="0" yWindow="500" windowWidth="28800" windowHeight="15960" activeTab="4" xr2:uid="{00000000-000D-0000-FFFF-FFFF00000000}"/>
  </bookViews>
  <sheets>
    <sheet name="טבלה 1 מוצרי חשמל" sheetId="1" r:id="rId1"/>
    <sheet name="טבלה 2 מכירות" sheetId="2" r:id="rId2"/>
    <sheet name="יבשות" sheetId="3" r:id="rId3"/>
    <sheet name="גרפים" sheetId="4" r:id="rId4"/>
    <sheet name="נתונים" sheetId="5" r:id="rId5"/>
  </sheets>
  <externalReferences>
    <externalReference r:id="rId6"/>
  </externalReferences>
  <calcPr calcId="191029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11" i="1"/>
  <c r="G3" i="1"/>
  <c r="I5" i="2" l="1"/>
  <c r="J5" i="2"/>
  <c r="K5" i="2"/>
  <c r="L5" i="2"/>
  <c r="E2" i="1" l="1"/>
  <c r="F6" i="2" s="1"/>
  <c r="E3" i="1"/>
  <c r="E4" i="1"/>
  <c r="E5" i="1"/>
  <c r="F3" i="2" s="1"/>
  <c r="G3" i="2" s="1"/>
  <c r="E6" i="1"/>
  <c r="E7" i="1"/>
  <c r="E8" i="1"/>
  <c r="E9" i="1"/>
  <c r="F4" i="2" s="1"/>
  <c r="G4" i="2" s="1"/>
  <c r="E10" i="1"/>
  <c r="F8" i="2" s="1"/>
  <c r="G8" i="2" s="1"/>
  <c r="E11" i="1"/>
  <c r="F2" i="2"/>
  <c r="F5" i="2"/>
  <c r="F7" i="2"/>
  <c r="G7" i="2" s="1"/>
  <c r="F9" i="2"/>
  <c r="F10" i="2"/>
  <c r="G10" i="2" s="1"/>
  <c r="F11" i="2"/>
  <c r="G11" i="2" s="1"/>
  <c r="I2" i="2" l="1"/>
  <c r="F2" i="1"/>
  <c r="G6" i="2" s="1"/>
  <c r="F11" i="1"/>
  <c r="G9" i="2" s="1"/>
  <c r="F10" i="1"/>
  <c r="F9" i="1"/>
  <c r="F8" i="1"/>
  <c r="F7" i="1"/>
  <c r="G5" i="2" s="1"/>
  <c r="F6" i="1"/>
  <c r="F5" i="1"/>
  <c r="F4" i="1"/>
  <c r="G2" i="2" s="1"/>
  <c r="F3" i="1"/>
  <c r="J2" i="2" l="1"/>
  <c r="K2" i="2" s="1"/>
</calcChain>
</file>

<file path=xl/sharedStrings.xml><?xml version="1.0" encoding="utf-8"?>
<sst xmlns="http://schemas.openxmlformats.org/spreadsheetml/2006/main" count="134" uniqueCount="69">
  <si>
    <t>פריט</t>
  </si>
  <si>
    <t>מדינת יצור</t>
  </si>
  <si>
    <t>יבשת</t>
  </si>
  <si>
    <t>מחיר קנייה (₪)</t>
  </si>
  <si>
    <t>מחיר מכירה ראשוני (₪)</t>
  </si>
  <si>
    <t>מחיר מכירה מינימאלי (₪)</t>
  </si>
  <si>
    <t>עלות פרסום נדרש (₪)</t>
  </si>
  <si>
    <t>מדפסת</t>
  </si>
  <si>
    <t>אסיה</t>
  </si>
  <si>
    <t>מחשב נייד</t>
  </si>
  <si>
    <t>סין</t>
  </si>
  <si>
    <t>רדיו לרכב</t>
  </si>
  <si>
    <t>רומניה</t>
  </si>
  <si>
    <t>אירופה</t>
  </si>
  <si>
    <t>חומרת מחשב</t>
  </si>
  <si>
    <t>יפן</t>
  </si>
  <si>
    <t>טלוויזיה פלזמה</t>
  </si>
  <si>
    <t>ארצות הברית</t>
  </si>
  <si>
    <t>אמריקה</t>
  </si>
  <si>
    <t>שעון דיגיטלי</t>
  </si>
  <si>
    <t>שוויץ</t>
  </si>
  <si>
    <t>מסך מחשב</t>
  </si>
  <si>
    <t>מיני מחשב נייד</t>
  </si>
  <si>
    <t>DVD</t>
  </si>
  <si>
    <t>אוסטרליה</t>
  </si>
  <si>
    <t>מס' לקוח</t>
  </si>
  <si>
    <t>שם לקוח</t>
  </si>
  <si>
    <t>חבר מועדון</t>
  </si>
  <si>
    <t>כמות</t>
  </si>
  <si>
    <t>מחיר לפני הנחה (₪)</t>
  </si>
  <si>
    <t>מחיר לאחר הנחה</t>
  </si>
  <si>
    <t>אברהם כהן</t>
  </si>
  <si>
    <t>כן</t>
  </si>
  <si>
    <t>יצחק לוי</t>
  </si>
  <si>
    <t>לא</t>
  </si>
  <si>
    <t>יעקב בראור</t>
  </si>
  <si>
    <t>משה נחושתן</t>
  </si>
  <si>
    <t>אהרון לפידות</t>
  </si>
  <si>
    <t>יוסף גזית</t>
  </si>
  <si>
    <t>דויד כהן</t>
  </si>
  <si>
    <t>שרה עזמי</t>
  </si>
  <si>
    <t>רבקה שוורץ</t>
  </si>
  <si>
    <t>רחל עסיס</t>
  </si>
  <si>
    <r>
      <t xml:space="preserve">טלוויזיה </t>
    </r>
    <r>
      <rPr>
        <i/>
        <sz val="12"/>
        <color theme="1"/>
        <rFont val="Calibri"/>
        <family val="2"/>
        <scheme val="minor"/>
      </rPr>
      <t>lcd</t>
    </r>
  </si>
  <si>
    <t>מע"מ</t>
  </si>
  <si>
    <t>רווח</t>
  </si>
  <si>
    <t>פחות מ500</t>
  </si>
  <si>
    <t>בין 500 ל 1500</t>
  </si>
  <si>
    <t>מעל 1500</t>
  </si>
  <si>
    <t>אפריקה</t>
  </si>
  <si>
    <t>ישראל</t>
  </si>
  <si>
    <t>סה״כ פדיון</t>
  </si>
  <si>
    <t>סה״כ אחרי הנחות</t>
  </si>
  <si>
    <t>סה״כ הנחה של החנות</t>
  </si>
  <si>
    <t>מספר לקוחות חברי מועדון שקנו לאחרונה</t>
  </si>
  <si>
    <t>כמות המוצרים שחברי המועדון רכשו</t>
  </si>
  <si>
    <t>מספר לקוחות שלא חברי מועדון שקנו לאחרונה</t>
  </si>
  <si>
    <t>כמות המוצרים שלא חברי מועדון רכשו</t>
  </si>
  <si>
    <t>Row Labels</t>
  </si>
  <si>
    <t>Sum of כמות</t>
  </si>
  <si>
    <t>Average of מחיר לאחר הנחה</t>
  </si>
  <si>
    <t>התפלגות ממוצע קניות וכמות פריטים לפי חברות במועדון</t>
  </si>
  <si>
    <t>יבשות</t>
  </si>
  <si>
    <t>Sum of מחיר מכירה מינימאלי (₪)</t>
  </si>
  <si>
    <t>Sum of עלות פרסום נדרש (₪)</t>
  </si>
  <si>
    <t>טלוויזיה lcd</t>
  </si>
  <si>
    <t>Column Labels</t>
  </si>
  <si>
    <t>התפלגות מחיר קנייה מינימלי ועלות פרסום לפי יבשת (כולל מדינות)</t>
  </si>
  <si>
    <t>סכום כולל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</si>
</sst>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₪&quot;* #,##0.00_);_(&quot;₪&quot;* \(#,##0.00\);_(&quot;₪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right" vertical="center" readingOrder="2"/>
    </xf>
    <xf numFmtId="0" fontId="2" fillId="0" borderId="1" xfId="0" applyFont="1" applyBorder="1" applyAlignment="1">
      <alignment horizontal="right" vertical="center" readingOrder="2"/>
    </xf>
    <xf numFmtId="44" fontId="2" fillId="0" borderId="1" xfId="1" applyFont="1" applyBorder="1" applyAlignment="1">
      <alignment horizontal="right" vertical="center" readingOrder="2"/>
    </xf>
    <xf numFmtId="0" fontId="0" fillId="0" borderId="1" xfId="0" applyFont="1" applyBorder="1" applyAlignment="1">
      <alignment horizontal="right" vertical="center" readingOrder="2"/>
    </xf>
    <xf numFmtId="0" fontId="0" fillId="0" borderId="6" xfId="0" applyFont="1" applyBorder="1" applyAlignment="1">
      <alignment horizontal="right" vertical="center" readingOrder="2"/>
    </xf>
    <xf numFmtId="0" fontId="2" fillId="0" borderId="6" xfId="0" applyFont="1" applyBorder="1" applyAlignment="1">
      <alignment horizontal="right" vertical="center" readingOrder="2"/>
    </xf>
    <xf numFmtId="0" fontId="3" fillId="0" borderId="6" xfId="0" applyFont="1" applyBorder="1" applyAlignment="1">
      <alignment horizontal="right" vertical="center" readingOrder="2"/>
    </xf>
    <xf numFmtId="44" fontId="2" fillId="0" borderId="5" xfId="1" applyFont="1" applyBorder="1" applyAlignment="1">
      <alignment horizontal="right" vertical="center" readingOrder="2"/>
    </xf>
    <xf numFmtId="44" fontId="2" fillId="0" borderId="6" xfId="1" applyFont="1" applyBorder="1" applyAlignment="1">
      <alignment horizontal="right" vertical="center" readingOrder="2"/>
    </xf>
    <xf numFmtId="44" fontId="2" fillId="0" borderId="4" xfId="1" applyFont="1" applyBorder="1" applyAlignment="1">
      <alignment horizontal="center" vertical="center" readingOrder="2"/>
    </xf>
    <xf numFmtId="0" fontId="0" fillId="0" borderId="1" xfId="0" applyBorder="1"/>
    <xf numFmtId="44" fontId="0" fillId="0" borderId="1" xfId="0" applyNumberFormat="1" applyBorder="1"/>
    <xf numFmtId="0" fontId="5" fillId="3" borderId="2" xfId="0" applyFont="1" applyFill="1" applyBorder="1" applyAlignment="1">
      <alignment horizontal="center" vertical="center" readingOrder="2"/>
    </xf>
    <xf numFmtId="0" fontId="5" fillId="2" borderId="3" xfId="0" applyFont="1" applyFill="1" applyBorder="1" applyAlignment="1">
      <alignment horizontal="center" vertical="center" wrapText="1" readingOrder="2"/>
    </xf>
    <xf numFmtId="0" fontId="5" fillId="2" borderId="3" xfId="0" applyFont="1" applyFill="1" applyBorder="1" applyAlignment="1">
      <alignment horizontal="right" vertical="center" wrapText="1" readingOrder="2"/>
    </xf>
    <xf numFmtId="0" fontId="4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1" xfId="0" pivotButton="1" applyBorder="1"/>
    <xf numFmtId="0" fontId="0" fillId="0" borderId="1" xfId="0" applyBorder="1" applyAlignment="1">
      <alignment horizontal="right"/>
    </xf>
    <xf numFmtId="0" fontId="0" fillId="0" borderId="1" xfId="0" applyNumberFormat="1" applyBorder="1"/>
    <xf numFmtId="0" fontId="2" fillId="0" borderId="9" xfId="0" applyFont="1" applyBorder="1" applyAlignment="1">
      <alignment horizontal="right" vertical="center" readingOrder="2"/>
    </xf>
    <xf numFmtId="0" fontId="2" fillId="0" borderId="7" xfId="0" applyFont="1" applyBorder="1" applyAlignment="1">
      <alignment horizontal="right" vertical="center" readingOrder="2"/>
    </xf>
    <xf numFmtId="0" fontId="2" fillId="0" borderId="8" xfId="0" applyFont="1" applyFill="1" applyBorder="1" applyAlignment="1">
      <alignment horizontal="right" vertical="center" readingOrder="2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0" fillId="0" borderId="1" xfId="0" applyNumberFormat="1" applyBorder="1"/>
    <xf numFmtId="0" fontId="8" fillId="0" borderId="1" xfId="0" applyFont="1" applyBorder="1"/>
    <xf numFmtId="0" fontId="8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indent="1"/>
    </xf>
    <xf numFmtId="0" fontId="0" fillId="0" borderId="1" xfId="0" applyFont="1" applyBorder="1" applyAlignment="1">
      <alignment horizontal="right"/>
    </xf>
    <xf numFmtId="0" fontId="6" fillId="0" borderId="1" xfId="0" pivotButton="1" applyFont="1" applyBorder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NumberFormat="1" applyFont="1" applyBorder="1"/>
  </cellXfs>
  <cellStyles count="2">
    <cellStyle name="Currency" xfId="1" builtinId="4"/>
    <cellStyle name="Normal" xfId="0" builtinId="0"/>
  </cellStyles>
  <dxfs count="124">
    <dxf>
      <numFmt numFmtId="164" formatCode="_(&quot;₪&quot;* #,##0.0_);_(&quot;₪&quot;* \(#,##0.0\);_(&quot;₪&quot;* &quot;-&quot;??_);_(@_)"/>
    </dxf>
    <dxf>
      <numFmt numFmtId="34" formatCode="_(&quot;₪&quot;* #,##0.00_);_(&quot;₪&quot;* \(#,##0.00\);_(&quot;₪&quot;* &quot;-&quot;??_);_(@_)"/>
    </dxf>
    <dxf>
      <numFmt numFmtId="164" formatCode="_(&quot;₪&quot;* #,##0.0_);_(&quot;₪&quot;* \(#,##0.0\);_(&quot;₪&quot;* &quot;-&quot;??_);_(@_)"/>
    </dxf>
    <dxf>
      <numFmt numFmtId="34" formatCode="_(&quot;₪&quot;* #,##0.00_);_(&quot;₪&quot;* \(#,##0.00\);_(&quot;₪&quot;* &quot;-&quot;??_);_(@_)"/>
    </dxf>
    <dxf>
      <numFmt numFmtId="164" formatCode="_(&quot;₪&quot;* #,##0.0_);_(&quot;₪&quot;* \(#,##0.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numFmt numFmtId="34" formatCode="_(&quot;₪&quot;* #,##0.00_);_(&quot;₪&quot;* \(#,##0.00\);_(&quot;₪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2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4" formatCode="_(&quot;₪&quot;* #,##0.00_);_(&quot;₪&quot;* \(#,##0.00\);_(&quot;₪&quot;* &quot;-&quot;??_);_(@_)"/>
      <alignment horizontal="right" vertical="center" textRotation="0" wrapText="0" indent="0" justifyLastLine="0" shrinkToFit="0" readingOrder="2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4" formatCode="_(&quot;₪&quot;* #,##0.00_);_(&quot;₪&quot;* \(#,##0.00\);_(&quot;₪&quot;* &quot;-&quot;??_);_(@_)"/>
      <alignment horizontal="right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0" justifyLastLine="0" shrinkToFit="0" readingOrder="2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right" vertical="center" textRotation="0" wrapText="1" indent="0" justifyLastLine="0" shrinkToFit="0" readingOrder="2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התפלגות חברי מועדון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03-BD4A-8F8C-3AB709CAF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03-BD4A-8F8C-3AB709CAF8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estFit"/>
            <c:showLegendKey val="1"/>
            <c:showVal val="1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('טבלה 2 מכירות'!$I$4,'טבלה 2 מכירות'!$K$4)</c:f>
              <c:strCache>
                <c:ptCount val="2"/>
                <c:pt idx="0">
                  <c:v>מספר לקוחות חברי מועדון שקנו לאחרונה</c:v>
                </c:pt>
                <c:pt idx="1">
                  <c:v>מספר לקוחות שלא חברי מועדון שקנו לאחרונה</c:v>
                </c:pt>
              </c:strCache>
            </c:strRef>
          </c:cat>
          <c:val>
            <c:numRef>
              <c:f>('טבלה 2 מכירות'!$I$5,'טבלה 2 מכירות'!$K$5)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C14C-A913-B3859633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e-IL"/>
              <a:t>פירוט מחירי הקנייה ומכירה מינימלית של מוצרי החשמל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'טבלה 1 מוצרי חשמל'!$D$1</c:f>
              <c:strCache>
                <c:ptCount val="1"/>
                <c:pt idx="0">
                  <c:v>מחיר קנייה (₪)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966643939725259E-2"/>
                  <c:y val="4.1291826419265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75-124E-81F4-A6DB78F65F56}"/>
                </c:ext>
              </c:extLst>
            </c:dLbl>
            <c:dLbl>
              <c:idx val="2"/>
              <c:layout>
                <c:manualLayout>
                  <c:x val="-3.0144694533762059E-2"/>
                  <c:y val="1.282051282051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75-124E-81F4-A6DB78F65F56}"/>
                </c:ext>
              </c:extLst>
            </c:dLbl>
            <c:dLbl>
              <c:idx val="3"/>
              <c:layout>
                <c:manualLayout>
                  <c:x val="3.4163987138263664E-2"/>
                  <c:y val="4.1666666666666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75-124E-81F4-A6DB78F65F56}"/>
                </c:ext>
              </c:extLst>
            </c:dLbl>
            <c:dLbl>
              <c:idx val="7"/>
              <c:layout>
                <c:manualLayout>
                  <c:x val="-2.5930852421409179E-2"/>
                  <c:y val="1.282051282051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275-124E-81F4-A6DB78F65F56}"/>
                </c:ext>
              </c:extLst>
            </c:dLbl>
            <c:dLbl>
              <c:idx val="8"/>
              <c:layout>
                <c:manualLayout>
                  <c:x val="-1.9946809554931598E-3"/>
                  <c:y val="6.4102564102564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75-124E-81F4-A6DB78F65F56}"/>
                </c:ext>
              </c:extLst>
            </c:dLbl>
            <c:dLbl>
              <c:idx val="9"/>
              <c:layout>
                <c:manualLayout>
                  <c:x val="-4.2282524411675132E-3"/>
                  <c:y val="-4.3578134463961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75-124E-81F4-A6DB78F65F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'טבלה 1 מוצרי חשמל'!$A$2:$A$11</c:f>
              <c:strCache>
                <c:ptCount val="10"/>
                <c:pt idx="0">
                  <c:v>מדפסת</c:v>
                </c:pt>
                <c:pt idx="1">
                  <c:v>מחשב נייד</c:v>
                </c:pt>
                <c:pt idx="2">
                  <c:v>רדיו לרכב</c:v>
                </c:pt>
                <c:pt idx="3">
                  <c:v>חומרת מחשב</c:v>
                </c:pt>
                <c:pt idx="4">
                  <c:v>טלוויזיה פלזמה</c:v>
                </c:pt>
                <c:pt idx="5">
                  <c:v>שעון דיגיטלי</c:v>
                </c:pt>
                <c:pt idx="6">
                  <c:v>טלוויזיה lcd</c:v>
                </c:pt>
                <c:pt idx="7">
                  <c:v>מסך מחשב</c:v>
                </c:pt>
                <c:pt idx="8">
                  <c:v>מיני מחשב נייד</c:v>
                </c:pt>
                <c:pt idx="9">
                  <c:v>DVD</c:v>
                </c:pt>
              </c:strCache>
            </c:strRef>
          </c:cat>
          <c:val>
            <c:numRef>
              <c:f>'טבלה 1 מוצרי חשמל'!$D$2:$D$11</c:f>
              <c:numCache>
                <c:formatCode>_("₪"* #,##0.00_);_("₪"* \(#,##0.00\);_("₪"* "-"??_);_(@_)</c:formatCode>
                <c:ptCount val="10"/>
                <c:pt idx="0">
                  <c:v>1100</c:v>
                </c:pt>
                <c:pt idx="1">
                  <c:v>4500</c:v>
                </c:pt>
                <c:pt idx="2">
                  <c:v>160</c:v>
                </c:pt>
                <c:pt idx="3">
                  <c:v>680</c:v>
                </c:pt>
                <c:pt idx="4">
                  <c:v>5550</c:v>
                </c:pt>
                <c:pt idx="5">
                  <c:v>150</c:v>
                </c:pt>
                <c:pt idx="6">
                  <c:v>4650</c:v>
                </c:pt>
                <c:pt idx="7">
                  <c:v>1750</c:v>
                </c:pt>
                <c:pt idx="8">
                  <c:v>1890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5-124E-81F4-A6DB78F6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86310863"/>
        <c:axId val="1286312511"/>
      </c:barChart>
      <c:lineChart>
        <c:grouping val="standard"/>
        <c:varyColors val="0"/>
        <c:ser>
          <c:idx val="1"/>
          <c:order val="1"/>
          <c:tx>
            <c:strRef>
              <c:f>'טבלה 1 מוצרי חשמל'!$F$1</c:f>
              <c:strCache>
                <c:ptCount val="1"/>
                <c:pt idx="0">
                  <c:v>מחיר מכירה מינימאלי (₪)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3933287879450518E-2"/>
                  <c:y val="-0.107994007558079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75-124E-81F4-A6DB78F65F56}"/>
                </c:ext>
              </c:extLst>
            </c:dLbl>
            <c:dLbl>
              <c:idx val="1"/>
              <c:layout>
                <c:manualLayout>
                  <c:x val="-3.7981009495252377E-2"/>
                  <c:y val="-2.8721219729643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75-124E-81F4-A6DB78F65F56}"/>
                </c:ext>
              </c:extLst>
            </c:dLbl>
            <c:dLbl>
              <c:idx val="2"/>
              <c:layout>
                <c:manualLayout>
                  <c:x val="-7.8376205787781345E-2"/>
                  <c:y val="-5.128205128205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75-124E-81F4-A6DB78F65F56}"/>
                </c:ext>
              </c:extLst>
            </c:dLbl>
            <c:dLbl>
              <c:idx val="3"/>
              <c:layout>
                <c:manualLayout>
                  <c:x val="-8.0385852090032156E-2"/>
                  <c:y val="-3.5256410256410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75-124E-81F4-A6DB78F65F56}"/>
                </c:ext>
              </c:extLst>
            </c:dLbl>
            <c:dLbl>
              <c:idx val="7"/>
              <c:layout>
                <c:manualLayout>
                  <c:x val="-4.3882981020846298E-2"/>
                  <c:y val="-4.807692307692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275-124E-81F4-A6DB78F65F56}"/>
                </c:ext>
              </c:extLst>
            </c:dLbl>
            <c:dLbl>
              <c:idx val="8"/>
              <c:layout>
                <c:manualLayout>
                  <c:x val="1.2684989429175321E-2"/>
                  <c:y val="-2.5454545454545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75-124E-81F4-A6DB78F65F56}"/>
                </c:ext>
              </c:extLst>
            </c:dLbl>
            <c:dLbl>
              <c:idx val="9"/>
              <c:layout>
                <c:manualLayout>
                  <c:x val="-5.9840428664790411E-2"/>
                  <c:y val="-7.51741368867353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75-124E-81F4-A6DB78F65F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'טבלה 1 מוצרי חשמל'!$A$2:$A$11</c:f>
              <c:strCache>
                <c:ptCount val="10"/>
                <c:pt idx="0">
                  <c:v>מדפסת</c:v>
                </c:pt>
                <c:pt idx="1">
                  <c:v>מחשב נייד</c:v>
                </c:pt>
                <c:pt idx="2">
                  <c:v>רדיו לרכב</c:v>
                </c:pt>
                <c:pt idx="3">
                  <c:v>חומרת מחשב</c:v>
                </c:pt>
                <c:pt idx="4">
                  <c:v>טלוויזיה פלזמה</c:v>
                </c:pt>
                <c:pt idx="5">
                  <c:v>שעון דיגיטלי</c:v>
                </c:pt>
                <c:pt idx="6">
                  <c:v>טלוויזיה lcd</c:v>
                </c:pt>
                <c:pt idx="7">
                  <c:v>מסך מחשב</c:v>
                </c:pt>
                <c:pt idx="8">
                  <c:v>מיני מחשב נייד</c:v>
                </c:pt>
                <c:pt idx="9">
                  <c:v>DVD</c:v>
                </c:pt>
              </c:strCache>
            </c:strRef>
          </c:cat>
          <c:val>
            <c:numRef>
              <c:f>'טבלה 1 מוצרי חשמל'!$F$2:$F$11</c:f>
              <c:numCache>
                <c:formatCode>_("₪"* #,##0.00_);_("₪"* \(#,##0.00\);_("₪"* "-"??_);_(@_)</c:formatCode>
                <c:ptCount val="10"/>
                <c:pt idx="0">
                  <c:v>1408.35</c:v>
                </c:pt>
                <c:pt idx="1">
                  <c:v>5483.25</c:v>
                </c:pt>
                <c:pt idx="2">
                  <c:v>209.80799999999999</c:v>
                </c:pt>
                <c:pt idx="3">
                  <c:v>862.92</c:v>
                </c:pt>
                <c:pt idx="4">
                  <c:v>6741.6750000000002</c:v>
                </c:pt>
                <c:pt idx="5">
                  <c:v>196.69499999999999</c:v>
                </c:pt>
                <c:pt idx="6">
                  <c:v>5663.0249999999996</c:v>
                </c:pt>
                <c:pt idx="7">
                  <c:v>2187.375</c:v>
                </c:pt>
                <c:pt idx="8">
                  <c:v>2355.165</c:v>
                </c:pt>
                <c:pt idx="9">
                  <c:v>236.03399999999999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75-124E-81F4-A6DB78F65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10863"/>
        <c:axId val="1286312511"/>
      </c:lineChart>
      <c:catAx>
        <c:axId val="1286310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6312511"/>
        <c:crosses val="autoZero"/>
        <c:auto val="1"/>
        <c:lblAlgn val="ctr"/>
        <c:lblOffset val="100"/>
        <c:noMultiLvlLbl val="0"/>
      </c:catAx>
      <c:valAx>
        <c:axId val="12863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₪&quot;* #,##0.00_);_(&quot;₪&quot;* \(#,##0.00\);_(&quot;₪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631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b="1"/>
              <a:t>סה"כ</a:t>
            </a:r>
            <a:r>
              <a:rPr lang="he-IL" b="1" baseline="0"/>
              <a:t> מכירות כולל לפי יבשת</a:t>
            </a:r>
            <a:endParaRPr lang="he-I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057417609255033"/>
          <c:y val="0.10653683043064222"/>
          <c:w val="0.87611055511907587"/>
          <c:h val="0.80531881865820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'[1]טבלאות עזר'!$C$16</c:f>
              <c:strCache>
                <c:ptCount val="1"/>
                <c:pt idx="0">
                  <c:v>סה"כ מכירות לאחר הנחה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'[1]טבלאות עזר'!$D$15:$H$15</c:f>
              <c:strCache>
                <c:ptCount val="5"/>
                <c:pt idx="0">
                  <c:v>אסיה</c:v>
                </c:pt>
                <c:pt idx="1">
                  <c:v> אירופה </c:v>
                </c:pt>
                <c:pt idx="2">
                  <c:v>אמריקה</c:v>
                </c:pt>
                <c:pt idx="3">
                  <c:v>אוסטרליה</c:v>
                </c:pt>
                <c:pt idx="4">
                  <c:v>אפריקה</c:v>
                </c:pt>
              </c:strCache>
            </c:strRef>
          </c:cat>
          <c:val>
            <c:numRef>
              <c:f>'[1]טבלאות עזר'!$D$16:$H$16</c:f>
              <c:numCache>
                <c:formatCode>_ "₪"\ * #,##0.00_ ;_ "₪"\ * \-#,##0.00_ ;_ "₪"\ * "-"??_ ;_ @_ </c:formatCode>
                <c:ptCount val="5"/>
                <c:pt idx="0">
                  <c:v>50949.15</c:v>
                </c:pt>
                <c:pt idx="1">
                  <c:v>1993.1760000000002</c:v>
                </c:pt>
                <c:pt idx="2">
                  <c:v>15820.2</c:v>
                </c:pt>
                <c:pt idx="3">
                  <c:v>3103.9739999999997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B-0945-BC38-C81751431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2472352"/>
        <c:axId val="1852474848"/>
      </c:barChart>
      <c:catAx>
        <c:axId val="185247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b="1"/>
                  <a:t>יבשת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52474848"/>
        <c:crosses val="autoZero"/>
        <c:auto val="1"/>
        <c:lblAlgn val="ctr"/>
        <c:lblOffset val="100"/>
        <c:noMultiLvlLbl val="0"/>
      </c:catAx>
      <c:valAx>
        <c:axId val="18524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b="1"/>
                  <a:t>סך</a:t>
                </a:r>
                <a:r>
                  <a:rPr lang="he-IL" b="1" baseline="0"/>
                  <a:t> המכירות לאחר הנחה</a:t>
                </a:r>
                <a:endParaRPr lang="he-I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_ &quot;₪&quot;\ * #,##0.00_ ;_ &quot;₪&quot;\ * \-#,##0.00_ ;_ &quot;₪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524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[תרגיל 1 מבוא נתונים מעודכן.xlsx]נתונים!PivotTable5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נתונים!$B$8</c:f>
              <c:strCache>
                <c:ptCount val="1"/>
                <c:pt idx="0">
                  <c:v>Sum of מחיר מכירה מינימאלי (₪)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נתונים!$A$9:$A$20</c:f>
              <c:multiLvlStrCache>
                <c:ptCount val="7"/>
                <c:lvl>
                  <c:pt idx="0">
                    <c:v>אוסטרליה</c:v>
                  </c:pt>
                  <c:pt idx="1">
                    <c:v>רומניה</c:v>
                  </c:pt>
                  <c:pt idx="2">
                    <c:v>שוויץ</c:v>
                  </c:pt>
                  <c:pt idx="3">
                    <c:v>ארצות הברית</c:v>
                  </c:pt>
                  <c:pt idx="4">
                    <c:v>יפן</c:v>
                  </c:pt>
                  <c:pt idx="5">
                    <c:v>ישראל</c:v>
                  </c:pt>
                  <c:pt idx="6">
                    <c:v>סין</c:v>
                  </c:pt>
                </c:lvl>
                <c:lvl>
                  <c:pt idx="0">
                    <c:v>אוסטרליה</c:v>
                  </c:pt>
                  <c:pt idx="1">
                    <c:v>אירופה</c:v>
                  </c:pt>
                  <c:pt idx="3">
                    <c:v>אמריקה</c:v>
                  </c:pt>
                  <c:pt idx="4">
                    <c:v>אסיה</c:v>
                  </c:pt>
                </c:lvl>
              </c:multiLvlStrCache>
            </c:multiLvlStrRef>
          </c:cat>
          <c:val>
            <c:numRef>
              <c:f>נתונים!$B$9:$B$20</c:f>
              <c:numCache>
                <c:formatCode>_("₪"* #,##0.00_);_("₪"* \(#,##0.00\);_("₪"* "-"??_);_(@_)</c:formatCode>
                <c:ptCount val="7"/>
                <c:pt idx="0">
                  <c:v>236.03399999999999</c:v>
                </c:pt>
                <c:pt idx="1">
                  <c:v>209.80799999999999</c:v>
                </c:pt>
                <c:pt idx="2">
                  <c:v>196.69499999999999</c:v>
                </c:pt>
                <c:pt idx="3">
                  <c:v>9096.84</c:v>
                </c:pt>
                <c:pt idx="4">
                  <c:v>862.92</c:v>
                </c:pt>
                <c:pt idx="5">
                  <c:v>1408.35</c:v>
                </c:pt>
                <c:pt idx="6">
                  <c:v>13333.65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7-B44E-8DCA-3F0ED4D08BD8}"/>
            </c:ext>
          </c:extLst>
        </c:ser>
        <c:ser>
          <c:idx val="1"/>
          <c:order val="1"/>
          <c:tx>
            <c:strRef>
              <c:f>נתונים!$C$8</c:f>
              <c:strCache>
                <c:ptCount val="1"/>
                <c:pt idx="0">
                  <c:v>Sum of עלות פרסום נדרש (₪)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נתונים!$A$9:$A$20</c:f>
              <c:multiLvlStrCache>
                <c:ptCount val="7"/>
                <c:lvl>
                  <c:pt idx="0">
                    <c:v>אוסטרליה</c:v>
                  </c:pt>
                  <c:pt idx="1">
                    <c:v>רומניה</c:v>
                  </c:pt>
                  <c:pt idx="2">
                    <c:v>שוויץ</c:v>
                  </c:pt>
                  <c:pt idx="3">
                    <c:v>ארצות הברית</c:v>
                  </c:pt>
                  <c:pt idx="4">
                    <c:v>יפן</c:v>
                  </c:pt>
                  <c:pt idx="5">
                    <c:v>ישראל</c:v>
                  </c:pt>
                  <c:pt idx="6">
                    <c:v>סין</c:v>
                  </c:pt>
                </c:lvl>
                <c:lvl>
                  <c:pt idx="0">
                    <c:v>אוסטרליה</c:v>
                  </c:pt>
                  <c:pt idx="1">
                    <c:v>אירופה</c:v>
                  </c:pt>
                  <c:pt idx="3">
                    <c:v>אמריקה</c:v>
                  </c:pt>
                  <c:pt idx="4">
                    <c:v>אסיה</c:v>
                  </c:pt>
                </c:lvl>
              </c:multiLvlStrCache>
            </c:multiLvlStrRef>
          </c:cat>
          <c:val>
            <c:numRef>
              <c:f>נתונים!$C$9:$C$20</c:f>
              <c:numCache>
                <c:formatCode>_("₪"* #,##0.00_);_("₪"* \(#,##0.00\);_("₪"* "-"??_);_(@_)</c:formatCode>
                <c:ptCount val="7"/>
                <c:pt idx="0">
                  <c:v>27</c:v>
                </c:pt>
                <c:pt idx="1">
                  <c:v>4.0601390521870613</c:v>
                </c:pt>
                <c:pt idx="2">
                  <c:v>4.0085082352770049</c:v>
                </c:pt>
                <c:pt idx="3">
                  <c:v>12.932708251835335</c:v>
                </c:pt>
                <c:pt idx="4">
                  <c:v>102</c:v>
                </c:pt>
                <c:pt idx="5">
                  <c:v>16.583123951777001</c:v>
                </c:pt>
                <c:pt idx="6">
                  <c:v>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7-B44E-8DCA-3F0ED4D08B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8754527"/>
        <c:axId val="866427087"/>
      </c:barChart>
      <c:catAx>
        <c:axId val="133875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66427087"/>
        <c:crosses val="autoZero"/>
        <c:auto val="1"/>
        <c:lblAlgn val="ctr"/>
        <c:lblOffset val="100"/>
        <c:noMultiLvlLbl val="0"/>
      </c:catAx>
      <c:valAx>
        <c:axId val="8664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₪&quot;* #,##0.00_);_(&quot;₪&quot;* \(#,##0.00\);_(&quot;₪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875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808182</xdr:colOff>
      <xdr:row>1</xdr:row>
      <xdr:rowOff>0</xdr:rowOff>
    </xdr:from>
    <xdr:to>
      <xdr:col>10</xdr:col>
      <xdr:colOff>88900</xdr:colOff>
      <xdr:row>23</xdr:row>
      <xdr:rowOff>187614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99ED9-97CA-D30E-7699-E2E6A7E02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750454</xdr:colOff>
      <xdr:row>2</xdr:row>
      <xdr:rowOff>72159</xdr:rowOff>
    </xdr:from>
    <xdr:to>
      <xdr:col>22</xdr:col>
      <xdr:colOff>333663</xdr:colOff>
      <xdr:row>23</xdr:row>
      <xdr:rowOff>43873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63947B-1DB8-3842-A6BE-B18817490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389658</xdr:colOff>
      <xdr:row>25</xdr:row>
      <xdr:rowOff>188768</xdr:rowOff>
    </xdr:from>
    <xdr:to>
      <xdr:col>19</xdr:col>
      <xdr:colOff>128390</xdr:colOff>
      <xdr:row>46</xdr:row>
      <xdr:rowOff>0</xdr:rowOff>
    </xdr:to>
    <xdr:graphicFrame macro="">
      <xdr:nvGraphicFramePr>
        <xdr:cNvPr id="12" name="תרשים 4">
          <a:extLst>
            <a:ext uri="{FF2B5EF4-FFF2-40B4-BE49-F238E27FC236}">
              <a16:creationId xmlns:a16="http://schemas.microsoft.com/office/drawing/2014/main" id="{83F911CA-B6DC-2B40-9721-880F3578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19050</xdr:rowOff>
    </xdr:from>
    <xdr:to>
      <xdr:col>8</xdr:col>
      <xdr:colOff>704850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D8160-EB1A-599C-EF26-B8588E62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elbaz/Downloads/Yuval%20Haim%20-%20Assignment%201%20So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טבלה 1 מוצרי חשמל"/>
      <sheetName val="טבלה 2 מכירות"/>
      <sheetName val="גרפים"/>
      <sheetName val="טבלאות ציר- ניתוח נתונים"/>
      <sheetName val="טבלאות עזר"/>
    </sheetNames>
    <sheetDataSet>
      <sheetData sheetId="0"/>
      <sheetData sheetId="1"/>
      <sheetData sheetId="2"/>
      <sheetData sheetId="3"/>
      <sheetData sheetId="4">
        <row r="15">
          <cell r="D15" t="str">
            <v>אסיה</v>
          </cell>
          <cell r="E15" t="str">
            <v>אירופה</v>
          </cell>
          <cell r="F15" t="str">
            <v>אמריקה</v>
          </cell>
          <cell r="G15" t="str">
            <v>אוסטרליה</v>
          </cell>
          <cell r="H15" t="str">
            <v>אפריקה</v>
          </cell>
        </row>
        <row r="16">
          <cell r="C16" t="str">
            <v>סה"כ מכירות לאחר הנחה</v>
          </cell>
          <cell r="D16">
            <v>50949.15</v>
          </cell>
          <cell r="E16">
            <v>1993.1760000000002</v>
          </cell>
          <cell r="F16">
            <v>15820.2</v>
          </cell>
          <cell r="G16">
            <v>3103.9739999999997</v>
          </cell>
          <cell r="H16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0.726485185187" createdVersion="8" refreshedVersion="8" minRefreshableVersion="3" recordCount="10" xr:uid="{CD7DDA1D-26E6-3642-923A-E06DFCC2C19D}">
  <cacheSource type="worksheet">
    <worksheetSource name="Table1"/>
  </cacheSource>
  <cacheFields count="7">
    <cacheField name="מס' לקוח" numFmtId="0">
      <sharedItems containsSemiMixedTypes="0" containsString="0" containsNumber="1" containsInteger="1" minValue="123456" maxValue="954732"/>
    </cacheField>
    <cacheField name="שם לקוח" numFmtId="0">
      <sharedItems/>
    </cacheField>
    <cacheField name="חבר מועדון" numFmtId="0">
      <sharedItems count="2">
        <s v="כן"/>
        <s v="לא"/>
      </sharedItems>
    </cacheField>
    <cacheField name="פריט" numFmtId="0">
      <sharedItems count="9">
        <s v="רדיו לרכב"/>
        <s v="חומרת מחשב"/>
        <s v="מסך מחשב"/>
        <s v="שעון דיגיטלי"/>
        <s v="מדפסת"/>
        <s v="טלוויזיה lcd"/>
        <s v="מיני מחשב נייד"/>
        <s v="DVD"/>
        <s v="טלוויזיה פלזמה"/>
      </sharedItems>
    </cacheField>
    <cacheField name="כמות" numFmtId="0">
      <sharedItems containsSemiMixedTypes="0" containsString="0" containsNumber="1" containsInteger="1" minValue="1" maxValue="11" count="8">
        <n v="2"/>
        <n v="3"/>
        <n v="6"/>
        <n v="8"/>
        <n v="5"/>
        <n v="4"/>
        <n v="11"/>
        <n v="1"/>
      </sharedItems>
    </cacheField>
    <cacheField name="מחיר לפני הנחה (₪)" numFmtId="44">
      <sharedItems containsSemiMixedTypes="0" containsString="0" containsNumber="1" minValue="451.2" maxValue="26226"/>
    </cacheField>
    <cacheField name="מחיר לאחר הנחה" numFmtId="44">
      <sharedItems containsSemiMixedTypes="0" containsString="0" containsNumber="1" minValue="419.61599999999999" maxValue="26226" count="10">
        <n v="419.61599999999999"/>
        <n v="2876.3999999999996"/>
        <n v="14805"/>
        <n v="1573.56"/>
        <n v="7041.75"/>
        <n v="26226"/>
        <n v="7994.7000000000007"/>
        <n v="2596.3739999999998"/>
        <n v="7825.5"/>
        <n v="507.599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0.750225462965" createdVersion="8" refreshedVersion="8" minRefreshableVersion="3" recordCount="10" xr:uid="{F1075B7E-AE2A-E645-AC23-CA454D5E53EC}">
  <cacheSource type="worksheet">
    <worksheetSource name="Table2"/>
  </cacheSource>
  <cacheFields count="7">
    <cacheField name="פריט" numFmtId="0">
      <sharedItems/>
    </cacheField>
    <cacheField name="מדינת יצור" numFmtId="0">
      <sharedItems count="7">
        <s v="ישראל"/>
        <s v="סין"/>
        <s v="רומניה"/>
        <s v="יפן"/>
        <s v="ארצות הברית"/>
        <s v="שוויץ"/>
        <s v="אוסטרליה"/>
      </sharedItems>
    </cacheField>
    <cacheField name="יבשת" numFmtId="0">
      <sharedItems count="4">
        <s v="אסיה"/>
        <s v="אירופה"/>
        <s v="אמריקה"/>
        <s v="אוסטרליה"/>
      </sharedItems>
    </cacheField>
    <cacheField name="מחיר קנייה (₪)" numFmtId="44">
      <sharedItems containsSemiMixedTypes="0" containsString="0" containsNumber="1" containsInteger="1" minValue="150" maxValue="5550"/>
    </cacheField>
    <cacheField name="מחיר מכירה ראשוני (₪)" numFmtId="44">
      <sharedItems containsSemiMixedTypes="0" containsString="0" containsNumber="1" minValue="211.5" maxValue="7825.5"/>
    </cacheField>
    <cacheField name="מחיר מכירה מינימאלי (₪)" numFmtId="44">
      <sharedItems containsSemiMixedTypes="0" containsString="0" containsNumber="1" minValue="196.69499999999999" maxValue="6741.6750000000002"/>
    </cacheField>
    <cacheField name="עלות פרסום נדרש (₪)" numFmtId="44">
      <sharedItems containsSemiMixedTypes="0" containsString="0" containsNumber="1" minValue="4.0085082352770049" maxValue="69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23456"/>
    <s v="אברהם כהן"/>
    <x v="0"/>
    <x v="0"/>
    <x v="0"/>
    <n v="451.2"/>
    <x v="0"/>
  </r>
  <r>
    <n v="457897"/>
    <s v="יצחק לוי"/>
    <x v="1"/>
    <x v="1"/>
    <x v="1"/>
    <n v="2876.3999999999996"/>
    <x v="1"/>
  </r>
  <r>
    <n v="148259"/>
    <s v="יעקב בראור"/>
    <x v="1"/>
    <x v="2"/>
    <x v="2"/>
    <n v="14805"/>
    <x v="2"/>
  </r>
  <r>
    <n v="357421"/>
    <s v="משה נחושתן"/>
    <x v="0"/>
    <x v="3"/>
    <x v="3"/>
    <n v="1692"/>
    <x v="3"/>
  </r>
  <r>
    <n v="951368"/>
    <s v="אהרון לפידות"/>
    <x v="0"/>
    <x v="4"/>
    <x v="4"/>
    <n v="7755"/>
    <x v="4"/>
  </r>
  <r>
    <n v="236574"/>
    <s v="יוסף גזית"/>
    <x v="1"/>
    <x v="5"/>
    <x v="5"/>
    <n v="26226"/>
    <x v="5"/>
  </r>
  <r>
    <n v="954732"/>
    <s v="דויד כהן"/>
    <x v="1"/>
    <x v="6"/>
    <x v="1"/>
    <n v="7994.7000000000007"/>
    <x v="6"/>
  </r>
  <r>
    <n v="255586"/>
    <s v="שרה עזמי"/>
    <x v="0"/>
    <x v="7"/>
    <x v="6"/>
    <n v="2791.7999999999997"/>
    <x v="7"/>
  </r>
  <r>
    <n v="379155"/>
    <s v="רבקה שוורץ"/>
    <x v="1"/>
    <x v="8"/>
    <x v="7"/>
    <n v="7825.5"/>
    <x v="8"/>
  </r>
  <r>
    <n v="867492"/>
    <s v="רחל עסיס"/>
    <x v="1"/>
    <x v="7"/>
    <x v="0"/>
    <n v="507.59999999999997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מדפסת"/>
    <x v="0"/>
    <x v="0"/>
    <n v="1100"/>
    <n v="1551"/>
    <n v="1408.35"/>
    <n v="16.583123951777001"/>
  </r>
  <r>
    <s v="מחשב נייד"/>
    <x v="1"/>
    <x v="0"/>
    <n v="4500"/>
    <n v="6345"/>
    <n v="5483.25"/>
    <n v="675"/>
  </r>
  <r>
    <s v="רדיו לרכב"/>
    <x v="2"/>
    <x v="1"/>
    <n v="160"/>
    <n v="225.6"/>
    <n v="209.80799999999999"/>
    <n v="4.0601390521870613"/>
  </r>
  <r>
    <s v="חומרת מחשב"/>
    <x v="3"/>
    <x v="0"/>
    <n v="680"/>
    <n v="958.8"/>
    <n v="862.92"/>
    <n v="102"/>
  </r>
  <r>
    <s v="טלוויזיה פלזמה"/>
    <x v="4"/>
    <x v="2"/>
    <n v="5550"/>
    <n v="7825.5"/>
    <n v="6741.6750000000002"/>
    <n v="6.8972425653923839"/>
  </r>
  <r>
    <s v="שעון דיגיטלי"/>
    <x v="5"/>
    <x v="1"/>
    <n v="150"/>
    <n v="211.5"/>
    <n v="196.69499999999999"/>
    <n v="4.0085082352770049"/>
  </r>
  <r>
    <s v="טלוויזיה lcd"/>
    <x v="1"/>
    <x v="0"/>
    <n v="4650"/>
    <n v="6556.5"/>
    <n v="5663.0249999999996"/>
    <n v="697.5"/>
  </r>
  <r>
    <s v="מסך מחשב"/>
    <x v="1"/>
    <x v="0"/>
    <n v="1750"/>
    <n v="2467.5"/>
    <n v="2187.375"/>
    <n v="262.5"/>
  </r>
  <r>
    <s v="מיני מחשב נייד"/>
    <x v="4"/>
    <x v="2"/>
    <n v="1890"/>
    <n v="2664.9"/>
    <n v="2355.165"/>
    <n v="6.0354656864429508"/>
  </r>
  <r>
    <s v="DVD"/>
    <x v="6"/>
    <x v="3"/>
    <n v="180"/>
    <n v="253.79999999999998"/>
    <n v="236.03399999999999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44D77-5772-0349-8AB6-2C028F88BABB}" name="PivotTable1" cacheId="2" applyNumberFormats="0" applyBorderFormats="0" applyFontFormats="0" applyPatternFormats="0" applyAlignmentFormats="0" applyWidthHeightFormats="1" dataCaption="Values" grandTotalCaption="סכום כולל" updatedVersion="8" minRefreshableVersion="3" useAutoFormatting="1" itemPrintTitles="1" createdVersion="8" indent="0" outline="1" outlineData="1" multipleFieldFilters="0">
  <location ref="A2:C5" firstHeaderRow="0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9">
        <item x="7"/>
        <item x="0"/>
        <item x="1"/>
        <item x="5"/>
        <item x="4"/>
        <item x="2"/>
        <item x="3"/>
        <item x="6"/>
        <item t="default"/>
      </items>
    </pivotField>
    <pivotField numFmtId="44" showAll="0"/>
    <pivotField dataField="1" numFmtId="44" showAll="0">
      <items count="11">
        <item x="0"/>
        <item x="9"/>
        <item x="3"/>
        <item x="7"/>
        <item x="1"/>
        <item x="4"/>
        <item x="8"/>
        <item x="6"/>
        <item x="2"/>
        <item x="5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כמות" fld="4" baseField="0" baseItem="0"/>
    <dataField name="Average of מחיר לאחר הנחה" fld="6" subtotal="average" baseField="0" baseItem="0" numFmtId="44"/>
  </dataFields>
  <formats count="7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2" type="button" dataOnly="0" labelOnly="1" outline="0" axis="axisRow" fieldPosition="0"/>
    </format>
    <format dxfId="74">
      <pivotArea dataOnly="0" labelOnly="1" fieldPosition="0">
        <references count="1">
          <reference field="2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99CF8-A671-9F4E-BD26-C307B016CCB9}" name="PivotTable6" cacheId="2" applyNumberFormats="0" applyBorderFormats="0" applyFontFormats="0" applyPatternFormats="0" applyAlignmentFormats="0" applyWidthHeightFormats="1" dataCaption="Values" grandTotalCaption="סכום כולל" updatedVersion="8" minRefreshableVersion="3" useAutoFormatting="1" itemPrintTitles="1" createdVersion="8" indent="0" outline="1" outlineData="1" multipleFieldFilters="0">
  <location ref="A22:D33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0">
        <item x="7"/>
        <item x="1"/>
        <item x="5"/>
        <item x="8"/>
        <item x="4"/>
        <item x="6"/>
        <item x="2"/>
        <item x="0"/>
        <item x="3"/>
        <item t="default"/>
      </items>
    </pivotField>
    <pivotField dataField="1" showAll="0">
      <items count="9">
        <item x="7"/>
        <item x="0"/>
        <item x="1"/>
        <item x="5"/>
        <item x="4"/>
        <item x="2"/>
        <item x="3"/>
        <item x="6"/>
        <item t="default"/>
      </items>
    </pivotField>
    <pivotField numFmtId="44" showAll="0"/>
    <pivotField numFmtId="44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כמות" fld="4" baseField="0" baseItem="0"/>
  </dataFields>
  <formats count="21">
    <format dxfId="88">
      <pivotArea type="all" dataOnly="0" outline="0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type="origin" dataOnly="0" labelOnly="1" outline="0" fieldPosition="0"/>
    </format>
    <format dxfId="84">
      <pivotArea field="2" type="button" dataOnly="0" labelOnly="1" outline="0" axis="axisCol" fieldPosition="0"/>
    </format>
    <format dxfId="83">
      <pivotArea type="topRight" dataOnly="0" labelOnly="1" outline="0" fieldPosition="0"/>
    </format>
    <format dxfId="82">
      <pivotArea field="3" type="button" dataOnly="0" labelOnly="1" outline="0" axis="axisRow" fieldPosition="0"/>
    </format>
    <format dxfId="81">
      <pivotArea dataOnly="0" labelOnly="1" fieldPosition="0">
        <references count="1">
          <reference field="3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1">
          <reference field="2" count="0"/>
        </references>
      </pivotArea>
    </format>
    <format dxfId="78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2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D5173-E265-BB4F-8A34-54EA09222A29}" name="PivotTable5" cacheId="3" applyNumberFormats="0" applyBorderFormats="0" applyFontFormats="0" applyPatternFormats="0" applyAlignmentFormats="0" applyWidthHeightFormats="1" dataCaption="Values" grandTotalCaption="סכום כולל" updatedVersion="8" minRefreshableVersion="3" useAutoFormatting="1" itemPrintTitles="1" createdVersion="8" indent="0" outline="1" outlineData="1" multipleFieldFilters="0" chartFormat="1">
  <location ref="A8:C20" firstHeaderRow="0" firstDataRow="1" firstDataCol="1"/>
  <pivotFields count="7">
    <pivotField showAll="0"/>
    <pivotField axis="axisRow" showAll="0">
      <items count="8">
        <item x="6"/>
        <item x="4"/>
        <item x="3"/>
        <item x="0"/>
        <item x="1"/>
        <item x="2"/>
        <item x="5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numFmtId="44" showAll="0"/>
    <pivotField numFmtId="44" showAll="0"/>
    <pivotField dataField="1" numFmtId="44" showAll="0"/>
    <pivotField dataField="1" numFmtId="44" showAll="0"/>
  </pivotFields>
  <rowFields count="2">
    <field x="2"/>
    <field x="1"/>
  </rowFields>
  <rowItems count="12">
    <i>
      <x/>
    </i>
    <i r="1">
      <x/>
    </i>
    <i>
      <x v="1"/>
    </i>
    <i r="1">
      <x v="5"/>
    </i>
    <i r="1">
      <x v="6"/>
    </i>
    <i>
      <x v="2"/>
    </i>
    <i r="1">
      <x v="1"/>
    </i>
    <i>
      <x v="3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מחיר מכירה מינימאלי (₪)" fld="5" baseField="0" baseItem="0"/>
    <dataField name="Sum of עלות פרסום נדרש (₪)" fld="6" baseField="0" baseItem="0"/>
  </dataFields>
  <formats count="20">
    <format dxfId="94">
      <pivotArea collapsedLevelsAreSubtotals="1" fieldPosition="0">
        <references count="2">
          <reference field="1" count="2">
            <x v="5"/>
            <x v="6"/>
          </reference>
          <reference field="2" count="1" selected="0">
            <x v="1"/>
          </reference>
        </references>
      </pivotArea>
    </format>
    <format dxfId="93">
      <pivotArea collapsedLevelsAreSubtotals="1" fieldPosition="0">
        <references count="1">
          <reference field="2" count="1">
            <x v="2"/>
          </reference>
        </references>
      </pivotArea>
    </format>
    <format dxfId="92">
      <pivotArea collapsedLevelsAreSubtotals="1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91">
      <pivotArea collapsedLevelsAreSubtotals="1" fieldPosition="0">
        <references count="1">
          <reference field="2" count="1">
            <x v="3"/>
          </reference>
        </references>
      </pivotArea>
    </format>
    <format dxfId="90">
      <pivotArea collapsedLevelsAreSubtotals="1" fieldPosition="0">
        <references count="2">
          <reference field="1" count="3">
            <x v="2"/>
            <x v="3"/>
            <x v="4"/>
          </reference>
          <reference field="2" count="1" selected="0">
            <x v="3"/>
          </reference>
        </references>
      </pivotArea>
    </format>
    <format dxfId="89">
      <pivotArea grandRow="1" outline="0" collapsedLevelsAreSubtotals="1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45">
      <pivotArea dataOnly="0" labelOnly="1" fieldPosition="0">
        <references count="2">
          <reference field="1" count="2">
            <x v="5"/>
            <x v="6"/>
          </reference>
          <reference field="2" count="1" selected="0">
            <x v="1"/>
          </reference>
        </references>
      </pivotArea>
    </format>
    <format dxfId="44">
      <pivotArea dataOnly="0" labelOnly="1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43">
      <pivotArea dataOnly="0" labelOnly="1" fieldPosition="0">
        <references count="2">
          <reference field="1" count="3">
            <x v="2"/>
            <x v="3"/>
            <x v="4"/>
          </reference>
          <reference field="2" count="1" selected="0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dataOnly="0" labelOnly="1" grandRow="1" outline="0" fieldPosition="0"/>
    </format>
    <format dxfId="5">
      <pivotArea collapsedLevelsAreSubtotals="1" fieldPosition="0">
        <references count="1">
          <reference field="2" count="1">
            <x v="0"/>
          </reference>
        </references>
      </pivotArea>
    </format>
    <format dxfId="3">
      <pivotArea collapsedLevelsAreSubtotals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FE9C2-AA5A-A343-93D7-3ABEBE7F215D}" name="Table2" displayName="Table2" ref="A1:G11" totalsRowShown="0" headerRowDxfId="123" dataDxfId="121" headerRowBorderDxfId="122" tableBorderDxfId="120" totalsRowBorderDxfId="119" dataCellStyle="Currency">
  <autoFilter ref="A1:G11" xr:uid="{02DFE9C2-AA5A-A343-93D7-3ABEBE7F215D}"/>
  <tableColumns count="7">
    <tableColumn id="1" xr3:uid="{CD1447F7-9248-B346-B1BA-4799ABD70169}" name="פריט" dataDxfId="118"/>
    <tableColumn id="2" xr3:uid="{C9F58098-29F6-9C49-9C01-AC020FF85BE3}" name="מדינת יצור" dataDxfId="117"/>
    <tableColumn id="3" xr3:uid="{A83E64AE-DC95-C745-A0FE-6546A9E4BD98}" name="יבשת" dataDxfId="116"/>
    <tableColumn id="4" xr3:uid="{AABF0B57-B57E-5843-8005-6121F957AE10}" name="מחיר קנייה (₪)" dataDxfId="115" dataCellStyle="Currency"/>
    <tableColumn id="5" xr3:uid="{48BF1330-FADB-8741-863F-E742CB751DA8}" name="מחיר מכירה ראשוני (₪)" dataDxfId="114" dataCellStyle="Currency">
      <calculatedColumnFormula>D2+D2*$I$2+D2*$J$2</calculatedColumnFormula>
    </tableColumn>
    <tableColumn id="6" xr3:uid="{1EA8FC29-004A-D44E-A5B1-82D94572B5C4}" name="מחיר מכירה מינימאלי (₪)" dataDxfId="113" dataCellStyle="Currency">
      <calculatedColumnFormula>IF(AND(E2&gt;500,E2&lt;1500),E2-E2*$L$4,IF(E2&lt;500,E2-E2*$L$2,IF(E2&gt;1500,E2-(500*$L$2+1000*$L$4+(E2-1500)*$L$6))))</calculatedColumnFormula>
    </tableColumn>
    <tableColumn id="7" xr3:uid="{F3A0A2BB-0EAB-0D4F-92BF-02C5F6483AD6}" name="עלות פרסום נדרש (₪)" dataDxfId="112" dataCellStyle="Currency">
      <calculatedColumnFormula>IF(B2="ישראל",SQRT(D2)*0.5,IF(OR(C2="אירופה",C2="אמריקה"),0.8*LN(D2),0.15*D2))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89BB75-91D1-EA4E-88FB-0E08631172D0}" name="Table1" displayName="Table1" ref="A1:G11" totalsRowShown="0" headerRowDxfId="111" dataDxfId="110" tableBorderDxfId="109">
  <autoFilter ref="A1:G11" xr:uid="{E789BB75-91D1-EA4E-88FB-0E08631172D0}"/>
  <tableColumns count="7">
    <tableColumn id="1" xr3:uid="{BEED5770-A7E7-6A43-9CA8-413C4C1047CC}" name="מס' לקוח" dataDxfId="108"/>
    <tableColumn id="2" xr3:uid="{48E922C4-63B7-6643-A2D0-7B5E68373494}" name="שם לקוח" dataDxfId="107"/>
    <tableColumn id="3" xr3:uid="{902ADB23-2CD8-B04C-841B-41557958281A}" name="חבר מועדון" dataDxfId="106"/>
    <tableColumn id="4" xr3:uid="{73F2BFC5-725C-8848-9E0A-79E4248B3476}" name="פריט" dataDxfId="105"/>
    <tableColumn id="5" xr3:uid="{7454AC3D-FA3A-0B47-88EF-F1DA2CB54430}" name="כמות" dataDxfId="104"/>
    <tableColumn id="6" xr3:uid="{C2960653-6CA3-5443-9F87-4629BCB2D2C3}" name="מחיר לפני הנחה (₪)" dataDxfId="103" dataCellStyle="Currency">
      <calculatedColumnFormula>Table1[[#This Row],[כמות]]*VLOOKUP(Table1[[#This Row],[פריט]],Table2[#All],5,FALSE)</calculatedColumnFormula>
    </tableColumn>
    <tableColumn id="7" xr3:uid="{4354A1B4-EF72-BB49-ADAC-8F36FF01E7B7}" name="מחיר לאחר הנחה" dataDxfId="102" dataCellStyle="Currency">
      <calculatedColumnFormula>IF(Table1[[#This Row],[חבר מועדון]]=$C$2,Table1[[#This Row],[כמות]]*VLOOKUP(Table1[[#This Row],[פריט]],Table2[#All],6,FALSE),Table1[[#This Row],[מחיר לפני הנחה (₪)]])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946F14-8425-BE4E-B344-19FD9773319E}" name="Table3" displayName="Table3" ref="I7:I9" totalsRowShown="0" headerRowDxfId="61" headerRowBorderDxfId="59" tableBorderDxfId="60" totalsRowBorderDxfId="58">
  <autoFilter ref="I7:I9" xr:uid="{AA946F14-8425-BE4E-B344-19FD9773319E}"/>
  <tableColumns count="1">
    <tableColumn id="1" xr3:uid="{04B18AA1-9DDF-044F-A010-502003DF75E9}" name="חבר מועדון" dataDxfId="10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59E61A-45A8-244A-9006-0C147C38DCA1}" name="Table5" displayName="Table5" ref="A1:A6" totalsRowShown="0" headerRowDxfId="100" dataDxfId="98" headerRowBorderDxfId="99" tableBorderDxfId="97" totalsRowBorderDxfId="96">
  <autoFilter ref="A1:A6" xr:uid="{1A59E61A-45A8-244A-9006-0C147C38DCA1}"/>
  <tableColumns count="1">
    <tableColumn id="1" xr3:uid="{9F657E2C-B205-B341-BFE1-3161B5BF004B}" name="יבשות" dataDxfId="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rightToLeft="1" zoomScaleNormal="130" workbookViewId="0">
      <selection activeCell="M5" sqref="M5"/>
    </sheetView>
  </sheetViews>
  <sheetFormatPr baseColWidth="10" defaultColWidth="11" defaultRowHeight="16" x14ac:dyDescent="0.2"/>
  <cols>
    <col min="1" max="4" width="16" customWidth="1"/>
    <col min="5" max="5" width="22.5" customWidth="1"/>
    <col min="6" max="6" width="24.1640625" customWidth="1"/>
    <col min="7" max="7" width="21.5" customWidth="1"/>
    <col min="11" max="11" width="4" customWidth="1"/>
    <col min="12" max="12" width="11" customWidth="1"/>
  </cols>
  <sheetData>
    <row r="1" spans="1:12" ht="38" customHeight="1" thickBo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I1" s="29" t="s">
        <v>44</v>
      </c>
      <c r="J1" s="29" t="s">
        <v>45</v>
      </c>
      <c r="L1" s="29" t="s">
        <v>46</v>
      </c>
    </row>
    <row r="2" spans="1:12" ht="38" customHeight="1" x14ac:dyDescent="0.2">
      <c r="A2" s="3" t="s">
        <v>7</v>
      </c>
      <c r="B2" s="3" t="s">
        <v>50</v>
      </c>
      <c r="C2" s="3" t="s">
        <v>8</v>
      </c>
      <c r="D2" s="4">
        <v>1100</v>
      </c>
      <c r="E2" s="4">
        <f>D2+D2*$I$2+D2*$J$2</f>
        <v>1551</v>
      </c>
      <c r="F2" s="4">
        <f>IF(AND(E2&gt;500,E2&lt;1500),E2-E2*$L$4,IF(E2&lt;500,E2-E2*$L$2,IF(E2&gt;1500,E2-(500*$L$2+1000*$L$4+(E2-1500)*$L$6))))</f>
        <v>1408.35</v>
      </c>
      <c r="G2" s="9">
        <f t="shared" ref="G2:G11" si="0">IF(B2="ישראל",SQRT(D2)*0.5,IF(OR(C2="אירופה",C2="אמריקה"),0.8*LN(D2),0.15*D2))</f>
        <v>16.583123951777001</v>
      </c>
      <c r="I2" s="28">
        <v>0.17</v>
      </c>
      <c r="J2" s="28">
        <v>0.24</v>
      </c>
      <c r="L2" s="28">
        <v>7.0000000000000007E-2</v>
      </c>
    </row>
    <row r="3" spans="1:12" ht="38" customHeight="1" x14ac:dyDescent="0.2">
      <c r="A3" s="3" t="s">
        <v>9</v>
      </c>
      <c r="B3" s="3" t="s">
        <v>10</v>
      </c>
      <c r="C3" s="3" t="s">
        <v>8</v>
      </c>
      <c r="D3" s="4">
        <v>4500</v>
      </c>
      <c r="E3" s="4">
        <f>D3+D3*$I$2+D3*$J$2</f>
        <v>6345</v>
      </c>
      <c r="F3" s="4">
        <f>IF(AND(E3&gt;500,E3&lt;1500),E3-E3*$L$4,IF(E3&lt;500,E3-E3*$L$2,IF(E3&gt;1500,E3-(500*$L$2+1000*$L$4+(E3-1500)*$L$6))))</f>
        <v>5483.25</v>
      </c>
      <c r="G3" s="9">
        <f t="shared" si="0"/>
        <v>675</v>
      </c>
      <c r="L3" s="30" t="s">
        <v>47</v>
      </c>
    </row>
    <row r="4" spans="1:12" ht="38" customHeight="1" x14ac:dyDescent="0.2">
      <c r="A4" s="3" t="s">
        <v>11</v>
      </c>
      <c r="B4" s="3" t="s">
        <v>12</v>
      </c>
      <c r="C4" s="3" t="s">
        <v>13</v>
      </c>
      <c r="D4" s="4">
        <v>160</v>
      </c>
      <c r="E4" s="4">
        <f>D4+D4*$I$2+D4*$J$2</f>
        <v>225.6</v>
      </c>
      <c r="F4" s="4">
        <f>IF(AND(E4&gt;500,E4&lt;1500),E4-E4*$L$4,IF(E4&lt;500,E4-E4*$L$2,IF(E4&gt;1500,E4-(500*$L$2+1000*$L$4+(E4-1500)*$L$6))))</f>
        <v>209.80799999999999</v>
      </c>
      <c r="G4" s="9">
        <f t="shared" si="0"/>
        <v>4.0601390521870613</v>
      </c>
      <c r="L4" s="28">
        <v>0.1</v>
      </c>
    </row>
    <row r="5" spans="1:12" ht="38" customHeight="1" x14ac:dyDescent="0.2">
      <c r="A5" s="3" t="s">
        <v>14</v>
      </c>
      <c r="B5" s="3" t="s">
        <v>15</v>
      </c>
      <c r="C5" s="3" t="s">
        <v>8</v>
      </c>
      <c r="D5" s="4">
        <v>680</v>
      </c>
      <c r="E5" s="4">
        <f>D5+D5*$I$2+D5*$J$2</f>
        <v>958.8</v>
      </c>
      <c r="F5" s="4">
        <f>IF(AND(E5&gt;500,E5&lt;1500),E5-E5*$L$4,IF(E5&lt;500,E5-E5*$L$2,IF(E5&gt;1500,E5-(500*$L$2+1000*$L$4+(E5-1500)*$L$6))))</f>
        <v>862.92</v>
      </c>
      <c r="G5" s="9">
        <f t="shared" si="0"/>
        <v>102</v>
      </c>
      <c r="L5" s="29" t="s">
        <v>48</v>
      </c>
    </row>
    <row r="6" spans="1:12" ht="38" customHeight="1" x14ac:dyDescent="0.2">
      <c r="A6" s="3" t="s">
        <v>16</v>
      </c>
      <c r="B6" s="3" t="s">
        <v>17</v>
      </c>
      <c r="C6" s="3" t="s">
        <v>18</v>
      </c>
      <c r="D6" s="4">
        <v>5550</v>
      </c>
      <c r="E6" s="4">
        <f>D6+D6*$I$2+D6*$J$2</f>
        <v>7825.5</v>
      </c>
      <c r="F6" s="4">
        <f>IF(AND(E6&gt;500,E6&lt;1500),E6-E6*$L$4,IF(E6&lt;500,E6-E6*$L$2,IF(E6&gt;1500,E6-(500*$L$2+1000*$L$4+(E6-1500)*$L$6))))</f>
        <v>6741.6750000000002</v>
      </c>
      <c r="G6" s="9">
        <f t="shared" si="0"/>
        <v>6.8972425653923839</v>
      </c>
      <c r="L6" s="28">
        <v>0.15</v>
      </c>
    </row>
    <row r="7" spans="1:12" ht="38" customHeight="1" x14ac:dyDescent="0.2">
      <c r="A7" s="3" t="s">
        <v>19</v>
      </c>
      <c r="B7" s="3" t="s">
        <v>20</v>
      </c>
      <c r="C7" s="3" t="s">
        <v>13</v>
      </c>
      <c r="D7" s="4">
        <v>150</v>
      </c>
      <c r="E7" s="4">
        <f>D7+D7*$I$2+D7*$J$2</f>
        <v>211.5</v>
      </c>
      <c r="F7" s="4">
        <f>IF(AND(E7&gt;500,E7&lt;1500),E7-E7*$L$4,IF(E7&lt;500,E7-E7*$L$2,IF(E7&gt;1500,E7-(500*$L$2+1000*$L$4+(E7-1500)*$L$6))))</f>
        <v>196.69499999999999</v>
      </c>
      <c r="G7" s="9">
        <f t="shared" si="0"/>
        <v>4.0085082352770049</v>
      </c>
    </row>
    <row r="8" spans="1:12" ht="38" customHeight="1" x14ac:dyDescent="0.2">
      <c r="A8" s="3" t="s">
        <v>43</v>
      </c>
      <c r="B8" s="3" t="s">
        <v>10</v>
      </c>
      <c r="C8" s="3" t="s">
        <v>8</v>
      </c>
      <c r="D8" s="4">
        <v>4650</v>
      </c>
      <c r="E8" s="4">
        <f>D8+D8*$I$2+D8*$J$2</f>
        <v>6556.5</v>
      </c>
      <c r="F8" s="4">
        <f>IF(AND(E8&gt;500,E8&lt;1500),E8-E8*$L$4,IF(E8&lt;500,E8-E8*$L$2,IF(E8&gt;1500,E8-(500*$L$2+1000*$L$4+(E8-1500)*$L$6))))</f>
        <v>5663.0249999999996</v>
      </c>
      <c r="G8" s="9">
        <f t="shared" si="0"/>
        <v>697.5</v>
      </c>
    </row>
    <row r="9" spans="1:12" ht="38" customHeight="1" x14ac:dyDescent="0.2">
      <c r="A9" s="3" t="s">
        <v>21</v>
      </c>
      <c r="B9" s="3" t="s">
        <v>10</v>
      </c>
      <c r="C9" s="3" t="s">
        <v>8</v>
      </c>
      <c r="D9" s="4">
        <v>1750</v>
      </c>
      <c r="E9" s="4">
        <f>D9+D9*$I$2+D9*$J$2</f>
        <v>2467.5</v>
      </c>
      <c r="F9" s="4">
        <f>IF(AND(E9&gt;500,E9&lt;1500),E9-E9*$L$4,IF(E9&lt;500,E9-E9*$L$2,IF(E9&gt;1500,E9-(500*$L$2+1000*$L$4+(E9-1500)*$L$6))))</f>
        <v>2187.375</v>
      </c>
      <c r="G9" s="9">
        <f t="shared" si="0"/>
        <v>262.5</v>
      </c>
    </row>
    <row r="10" spans="1:12" ht="38" customHeight="1" x14ac:dyDescent="0.2">
      <c r="A10" s="3" t="s">
        <v>22</v>
      </c>
      <c r="B10" s="3" t="s">
        <v>17</v>
      </c>
      <c r="C10" s="3" t="s">
        <v>18</v>
      </c>
      <c r="D10" s="4">
        <v>1890</v>
      </c>
      <c r="E10" s="4">
        <f>D10+D10*$I$2+D10*$J$2</f>
        <v>2664.9</v>
      </c>
      <c r="F10" s="4">
        <f>IF(AND(E10&gt;500,E10&lt;1500),E10-E10*$L$4,IF(E10&lt;500,E10-E10*$L$2,IF(E10&gt;1500,E10-(500*$L$2+1000*$L$4+(E10-1500)*$L$6))))</f>
        <v>2355.165</v>
      </c>
      <c r="G10" s="9">
        <f t="shared" si="0"/>
        <v>6.0354656864429508</v>
      </c>
    </row>
    <row r="11" spans="1:12" ht="38" customHeight="1" x14ac:dyDescent="0.2">
      <c r="A11" s="8" t="s">
        <v>23</v>
      </c>
      <c r="B11" s="7" t="s">
        <v>24</v>
      </c>
      <c r="C11" s="7" t="s">
        <v>24</v>
      </c>
      <c r="D11" s="10">
        <v>180</v>
      </c>
      <c r="E11" s="10">
        <f>D11+D11*$I$2+D11*$J$2</f>
        <v>253.79999999999998</v>
      </c>
      <c r="F11" s="10">
        <f>IF(AND(E11&gt;500,E11&lt;1500),E11-E11*$L$4,IF(E11&lt;500,E11-E11*$L$2,IF(E11&gt;1500,E11-(500*$L$2+1000*$L$4+(E11-1500)*$L$6))))</f>
        <v>236.03399999999999</v>
      </c>
      <c r="G11" s="9">
        <f t="shared" si="0"/>
        <v>27</v>
      </c>
    </row>
    <row r="12" spans="1:12" ht="28" customHeight="1" x14ac:dyDescent="0.2"/>
    <row r="13" spans="1:12" ht="28" customHeight="1" x14ac:dyDescent="0.2"/>
    <row r="14" spans="1:12" ht="28" customHeight="1" x14ac:dyDescent="0.2"/>
    <row r="15" spans="1:12" ht="28" customHeight="1" x14ac:dyDescent="0.2"/>
    <row r="16" spans="1:12" ht="28" customHeight="1" x14ac:dyDescent="0.2"/>
    <row r="17" ht="28" customHeight="1" x14ac:dyDescent="0.2"/>
    <row r="18" ht="28" customHeight="1" x14ac:dyDescent="0.2"/>
    <row r="19" ht="28" customHeight="1" x14ac:dyDescent="0.2"/>
    <row r="20" ht="28" customHeight="1" x14ac:dyDescent="0.2"/>
  </sheetData>
  <dataValidations count="1">
    <dataValidation type="decimal" operator="greaterThan" allowBlank="1" showInputMessage="1" showErrorMessage="1" error="מחיר קנייה חייב להיות גדול מ-0" sqref="D2:D11" xr:uid="{FF767813-A518-F943-91BC-21E2D9045AC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שגיאה" error="זו לא יבשת" xr:uid="{50E5AD28-BA33-C642-8270-3B11114DE972}">
          <x14:formula1>
            <xm:f>יבשות!$A$2:$A$6</xm:f>
          </x14:formula1>
          <xm:sqref>C2:C11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rightToLeft="1" zoomScale="112" zoomScaleNormal="110" workbookViewId="0">
      <selection activeCell="K7" sqref="K7"/>
    </sheetView>
  </sheetViews>
  <sheetFormatPr baseColWidth="10" defaultColWidth="11" defaultRowHeight="16" x14ac:dyDescent="0.2"/>
  <cols>
    <col min="1" max="5" width="14.6640625" customWidth="1"/>
    <col min="6" max="6" width="19.83203125" customWidth="1"/>
    <col min="7" max="7" width="17.33203125" customWidth="1"/>
    <col min="8" max="8" width="15.5" customWidth="1"/>
    <col min="9" max="14" width="18.1640625" customWidth="1"/>
    <col min="15" max="17" width="15.5" customWidth="1"/>
  </cols>
  <sheetData>
    <row r="1" spans="1:12" ht="40" customHeight="1" x14ac:dyDescent="0.2">
      <c r="A1" s="14" t="s">
        <v>25</v>
      </c>
      <c r="B1" s="14" t="s">
        <v>26</v>
      </c>
      <c r="C1" s="14" t="s">
        <v>27</v>
      </c>
      <c r="D1" s="14" t="s">
        <v>0</v>
      </c>
      <c r="E1" s="14" t="s">
        <v>28</v>
      </c>
      <c r="F1" s="14" t="s">
        <v>29</v>
      </c>
      <c r="G1" s="14" t="s">
        <v>30</v>
      </c>
      <c r="I1" s="31" t="s">
        <v>51</v>
      </c>
      <c r="J1" s="31" t="s">
        <v>52</v>
      </c>
      <c r="K1" s="31" t="s">
        <v>53</v>
      </c>
    </row>
    <row r="2" spans="1:12" ht="40" customHeight="1" thickBot="1" x14ac:dyDescent="0.25">
      <c r="A2" s="5">
        <v>123456</v>
      </c>
      <c r="B2" s="3" t="s">
        <v>31</v>
      </c>
      <c r="C2" s="3" t="s">
        <v>32</v>
      </c>
      <c r="D2" s="3" t="s">
        <v>11</v>
      </c>
      <c r="E2" s="3">
        <v>2</v>
      </c>
      <c r="F2" s="4">
        <f>Table1[[#This Row],[כמות]]*VLOOKUP(Table1[[#This Row],[פריט]],Table2[#All],5,FALSE)</f>
        <v>451.2</v>
      </c>
      <c r="G2" s="11">
        <f>IF(Table1[[#This Row],[חבר מועדון]]=$C$2,Table1[[#This Row],[כמות]]*VLOOKUP(Table1[[#This Row],[פריט]],Table2[#All],6,FALSE),Table1[[#This Row],[מחיר לפני הנחה (₪)]])</f>
        <v>419.61599999999999</v>
      </c>
      <c r="I2" s="13">
        <f>SUM(Table1[מחיר לפני הנחה (₪)])</f>
        <v>72925.200000000012</v>
      </c>
      <c r="J2" s="13">
        <f>SUM(Table1[מחיר לאחר הנחה])</f>
        <v>71866.5</v>
      </c>
      <c r="K2" s="13">
        <f>I2-J2</f>
        <v>1058.7000000000116</v>
      </c>
    </row>
    <row r="3" spans="1:12" ht="40" customHeight="1" thickBot="1" x14ac:dyDescent="0.25">
      <c r="A3" s="5">
        <v>457897</v>
      </c>
      <c r="B3" s="3" t="s">
        <v>33</v>
      </c>
      <c r="C3" s="3" t="s">
        <v>34</v>
      </c>
      <c r="D3" s="3" t="s">
        <v>14</v>
      </c>
      <c r="E3" s="3">
        <v>3</v>
      </c>
      <c r="F3" s="4">
        <f>Table1[[#This Row],[כמות]]*VLOOKUP(Table1[[#This Row],[פריט]],Table2[#All],5,FALSE)</f>
        <v>2876.3999999999996</v>
      </c>
      <c r="G3" s="11">
        <f>IF(Table1[[#This Row],[חבר מועדון]]=$C$2,Table1[[#This Row],[כמות]]*VLOOKUP(Table1[[#This Row],[פריט]],Table2[#All],6,FALSE),Table1[[#This Row],[מחיר לפני הנחה (₪)]])</f>
        <v>2876.3999999999996</v>
      </c>
    </row>
    <row r="4" spans="1:12" ht="40" customHeight="1" thickBot="1" x14ac:dyDescent="0.25">
      <c r="A4" s="5">
        <v>148259</v>
      </c>
      <c r="B4" s="3" t="s">
        <v>35</v>
      </c>
      <c r="C4" s="3" t="s">
        <v>34</v>
      </c>
      <c r="D4" s="3" t="s">
        <v>21</v>
      </c>
      <c r="E4" s="3">
        <v>6</v>
      </c>
      <c r="F4" s="4">
        <f>Table1[[#This Row],[כמות]]*VLOOKUP(Table1[[#This Row],[פריט]],Table2[#All],5,FALSE)</f>
        <v>14805</v>
      </c>
      <c r="G4" s="11">
        <f>IF(Table1[[#This Row],[חבר מועדון]]=$C$2,Table1[[#This Row],[כמות]]*VLOOKUP(Table1[[#This Row],[פריט]],Table2[#All],6,FALSE),Table1[[#This Row],[מחיר לפני הנחה (₪)]])</f>
        <v>14805</v>
      </c>
      <c r="I4" s="32" t="s">
        <v>54</v>
      </c>
      <c r="J4" s="32" t="s">
        <v>55</v>
      </c>
      <c r="K4" s="33" t="s">
        <v>56</v>
      </c>
      <c r="L4" s="32" t="s">
        <v>57</v>
      </c>
    </row>
    <row r="5" spans="1:12" ht="40" customHeight="1" thickBot="1" x14ac:dyDescent="0.25">
      <c r="A5" s="5">
        <v>357421</v>
      </c>
      <c r="B5" s="3" t="s">
        <v>36</v>
      </c>
      <c r="C5" s="3" t="s">
        <v>32</v>
      </c>
      <c r="D5" s="3" t="s">
        <v>19</v>
      </c>
      <c r="E5" s="3">
        <v>8</v>
      </c>
      <c r="F5" s="4">
        <f>Table1[[#This Row],[כמות]]*VLOOKUP(Table1[[#This Row],[פריט]],Table2[#All],5,FALSE)</f>
        <v>1692</v>
      </c>
      <c r="G5" s="11">
        <f>IF(Table1[[#This Row],[חבר מועדון]]=$C$2,Table1[[#This Row],[כמות]]*VLOOKUP(Table1[[#This Row],[פריט]],Table2[#All],6,FALSE),Table1[[#This Row],[מחיר לפני הנחה (₪)]])</f>
        <v>1573.56</v>
      </c>
      <c r="I5" s="12">
        <f>COUNTIF(Table1[חבר מועדון],"כן")</f>
        <v>4</v>
      </c>
      <c r="J5" s="12">
        <f>SUMIF(Table1[חבר מועדון],"כן",Table1[כמות])</f>
        <v>26</v>
      </c>
      <c r="K5" s="12">
        <f>COUNTIF(Table1[חבר מועדון],"לא")</f>
        <v>6</v>
      </c>
      <c r="L5" s="12">
        <f>SUMIF(Table1[חבר מועדון],"לא",Table1[כמות])</f>
        <v>19</v>
      </c>
    </row>
    <row r="6" spans="1:12" ht="40" customHeight="1" thickBot="1" x14ac:dyDescent="0.25">
      <c r="A6" s="5">
        <v>951368</v>
      </c>
      <c r="B6" s="3" t="s">
        <v>37</v>
      </c>
      <c r="C6" s="3" t="s">
        <v>32</v>
      </c>
      <c r="D6" s="3" t="s">
        <v>7</v>
      </c>
      <c r="E6" s="3">
        <v>5</v>
      </c>
      <c r="F6" s="4">
        <f>Table1[[#This Row],[כמות]]*VLOOKUP(Table1[[#This Row],[פריט]],Table2[#All],5,FALSE)</f>
        <v>7755</v>
      </c>
      <c r="G6" s="11">
        <f>IF(Table1[[#This Row],[חבר מועדון]]=$C$2,Table1[[#This Row],[כמות]]*VLOOKUP(Table1[[#This Row],[פריט]],Table2[#All],6,FALSE),Table1[[#This Row],[מחיר לפני הנחה (₪)]])</f>
        <v>7041.75</v>
      </c>
    </row>
    <row r="7" spans="1:12" ht="40" customHeight="1" thickBot="1" x14ac:dyDescent="0.25">
      <c r="A7" s="5">
        <v>236574</v>
      </c>
      <c r="B7" s="3" t="s">
        <v>38</v>
      </c>
      <c r="C7" s="3" t="s">
        <v>34</v>
      </c>
      <c r="D7" s="3" t="s">
        <v>43</v>
      </c>
      <c r="E7" s="3">
        <v>4</v>
      </c>
      <c r="F7" s="4">
        <f>Table1[[#This Row],[כמות]]*VLOOKUP(Table1[[#This Row],[פריט]],Table2[#All],5,FALSE)</f>
        <v>26226</v>
      </c>
      <c r="G7" s="11">
        <f>IF(Table1[[#This Row],[חבר מועדון]]=$C$2,Table1[[#This Row],[כמות]]*VLOOKUP(Table1[[#This Row],[פריט]],Table2[#All],6,FALSE),Table1[[#This Row],[מחיר לפני הנחה (₪)]])</f>
        <v>26226</v>
      </c>
      <c r="I7" s="17" t="s">
        <v>27</v>
      </c>
    </row>
    <row r="8" spans="1:12" ht="40" customHeight="1" thickBot="1" x14ac:dyDescent="0.25">
      <c r="A8" s="5">
        <v>954732</v>
      </c>
      <c r="B8" s="3" t="s">
        <v>39</v>
      </c>
      <c r="C8" s="3" t="s">
        <v>34</v>
      </c>
      <c r="D8" s="3" t="s">
        <v>22</v>
      </c>
      <c r="E8" s="3">
        <v>3</v>
      </c>
      <c r="F8" s="4">
        <f>Table1[[#This Row],[כמות]]*VLOOKUP(Table1[[#This Row],[פריט]],Table2[#All],5,FALSE)</f>
        <v>7994.7000000000007</v>
      </c>
      <c r="G8" s="11">
        <f>IF(Table1[[#This Row],[חבר מועדון]]=$C$2,Table1[[#This Row],[כמות]]*VLOOKUP(Table1[[#This Row],[פריט]],Table2[#All],6,FALSE),Table1[[#This Row],[מחיר לפני הנחה (₪)]])</f>
        <v>7994.7000000000007</v>
      </c>
      <c r="I8" s="18" t="s">
        <v>32</v>
      </c>
    </row>
    <row r="9" spans="1:12" ht="40" customHeight="1" thickBot="1" x14ac:dyDescent="0.25">
      <c r="A9" s="5">
        <v>255586</v>
      </c>
      <c r="B9" s="3" t="s">
        <v>40</v>
      </c>
      <c r="C9" s="3" t="s">
        <v>32</v>
      </c>
      <c r="D9" s="2" t="s">
        <v>23</v>
      </c>
      <c r="E9" s="3">
        <v>11</v>
      </c>
      <c r="F9" s="4">
        <f>Table1[[#This Row],[כמות]]*VLOOKUP(Table1[[#This Row],[פריט]],Table2[#All],5,FALSE)</f>
        <v>2791.7999999999997</v>
      </c>
      <c r="G9" s="11">
        <f>IF(Table1[[#This Row],[חבר מועדון]]=$C$2,Table1[[#This Row],[כמות]]*VLOOKUP(Table1[[#This Row],[פריט]],Table2[#All],6,FALSE),Table1[[#This Row],[מחיר לפני הנחה (₪)]])</f>
        <v>2596.3739999999998</v>
      </c>
      <c r="I9" s="19" t="s">
        <v>34</v>
      </c>
    </row>
    <row r="10" spans="1:12" ht="40" customHeight="1" thickBot="1" x14ac:dyDescent="0.25">
      <c r="A10" s="5">
        <v>379155</v>
      </c>
      <c r="B10" s="3" t="s">
        <v>41</v>
      </c>
      <c r="C10" s="3" t="s">
        <v>34</v>
      </c>
      <c r="D10" s="3" t="s">
        <v>16</v>
      </c>
      <c r="E10" s="3">
        <v>1</v>
      </c>
      <c r="F10" s="4">
        <f>Table1[[#This Row],[כמות]]*VLOOKUP(Table1[[#This Row],[פריט]],Table2[#All],5,FALSE)</f>
        <v>7825.5</v>
      </c>
      <c r="G10" s="11">
        <f>IF(Table1[[#This Row],[חבר מועדון]]=$C$2,Table1[[#This Row],[כמות]]*VLOOKUP(Table1[[#This Row],[פריט]],Table2[#All],6,FALSE),Table1[[#This Row],[מחיר לפני הנחה (₪)]])</f>
        <v>7825.5</v>
      </c>
    </row>
    <row r="11" spans="1:12" ht="40" customHeight="1" thickBot="1" x14ac:dyDescent="0.25">
      <c r="A11" s="6">
        <v>867492</v>
      </c>
      <c r="B11" s="7" t="s">
        <v>42</v>
      </c>
      <c r="C11" s="7" t="s">
        <v>34</v>
      </c>
      <c r="D11" s="8" t="s">
        <v>23</v>
      </c>
      <c r="E11" s="7">
        <v>2</v>
      </c>
      <c r="F11" s="10">
        <f>Table1[[#This Row],[כמות]]*VLOOKUP(Table1[[#This Row],[פריט]],Table2[#All],5,FALSE)</f>
        <v>507.59999999999997</v>
      </c>
      <c r="G11" s="11">
        <f>IF(Table1[[#This Row],[חבר מועדון]]=$C$2,Table1[[#This Row],[כמות]]*VLOOKUP(Table1[[#This Row],[פריט]],Table2[#All],6,FALSE),Table1[[#This Row],[מחיר לפני הנחה (₪)]])</f>
        <v>507.59999999999997</v>
      </c>
    </row>
    <row r="21" spans="5:5" x14ac:dyDescent="0.2">
      <c r="E21" s="1"/>
    </row>
  </sheetData>
  <dataConsolidate/>
  <conditionalFormatting sqref="E2:E11">
    <cfRule type="cellIs" dxfId="63" priority="1" operator="greaterThan">
      <formula>10</formula>
    </cfRule>
    <cfRule type="cellIs" dxfId="62" priority="2" operator="between">
      <formula>6</formula>
      <formula>10</formula>
    </cfRule>
  </conditionalFormatting>
  <dataValidations count="2">
    <dataValidation type="whole" allowBlank="1" showInputMessage="1" showErrorMessage="1" error="כמות חייבת להיות בין 0 ל50" sqref="E2:E11" xr:uid="{FF987252-0421-0145-94D2-AA96EF5074A4}">
      <formula1>0</formula1>
      <formula2>50</formula2>
    </dataValidation>
    <dataValidation type="list" allowBlank="1" showInputMessage="1" showErrorMessage="1" sqref="C1:C11" xr:uid="{7A6C3B25-AE12-A349-9392-342AA70E4491}">
      <formula1>$I$8:$I$9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CCE2-C873-2A4F-98C7-5A033E6123D9}">
  <dimension ref="A1:A6"/>
  <sheetViews>
    <sheetView rightToLeft="1" workbookViewId="0">
      <selection activeCell="D3" sqref="D3"/>
    </sheetView>
  </sheetViews>
  <sheetFormatPr baseColWidth="10" defaultRowHeight="16" x14ac:dyDescent="0.2"/>
  <cols>
    <col min="1" max="1" width="18.33203125" customWidth="1"/>
  </cols>
  <sheetData>
    <row r="1" spans="1:1" ht="52" customHeight="1" x14ac:dyDescent="0.2">
      <c r="A1" s="24" t="s">
        <v>62</v>
      </c>
    </row>
    <row r="2" spans="1:1" ht="52" customHeight="1" x14ac:dyDescent="0.2">
      <c r="A2" s="23" t="s">
        <v>8</v>
      </c>
    </row>
    <row r="3" spans="1:1" ht="52" customHeight="1" x14ac:dyDescent="0.2">
      <c r="A3" s="23" t="s">
        <v>13</v>
      </c>
    </row>
    <row r="4" spans="1:1" ht="52" customHeight="1" x14ac:dyDescent="0.2">
      <c r="A4" s="23" t="s">
        <v>18</v>
      </c>
    </row>
    <row r="5" spans="1:1" ht="52" customHeight="1" x14ac:dyDescent="0.2">
      <c r="A5" s="23" t="s">
        <v>24</v>
      </c>
    </row>
    <row r="6" spans="1:1" ht="52" customHeight="1" x14ac:dyDescent="0.2">
      <c r="A6" s="25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3C33-10E1-BD42-B5D1-07C37814DA40}">
  <dimension ref="A1"/>
  <sheetViews>
    <sheetView rightToLeft="1" zoomScale="88" workbookViewId="0">
      <selection activeCell="A36" sqref="A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588C-BB7F-A146-A06E-67A457B8FE51}">
  <dimension ref="A1:D33"/>
  <sheetViews>
    <sheetView rightToLeft="1" tabSelected="1" zoomScale="90" zoomScaleNormal="90" workbookViewId="0">
      <selection activeCell="D17" sqref="D17"/>
    </sheetView>
  </sheetViews>
  <sheetFormatPr baseColWidth="10" defaultRowHeight="16" x14ac:dyDescent="0.2"/>
  <cols>
    <col min="1" max="4" width="28" customWidth="1"/>
    <col min="5" max="5" width="15.1640625" bestFit="1" customWidth="1"/>
    <col min="6" max="6" width="14" bestFit="1" customWidth="1"/>
    <col min="7" max="7" width="17.33203125" bestFit="1" customWidth="1"/>
    <col min="8" max="8" width="6.1640625" bestFit="1" customWidth="1"/>
    <col min="9" max="9" width="12" bestFit="1" customWidth="1"/>
    <col min="10" max="21" width="28" customWidth="1"/>
  </cols>
  <sheetData>
    <row r="1" spans="1:3" ht="27" customHeight="1" x14ac:dyDescent="0.2">
      <c r="A1" s="26" t="s">
        <v>61</v>
      </c>
      <c r="B1" s="26"/>
      <c r="C1" s="26"/>
    </row>
    <row r="2" spans="1:3" ht="27" customHeight="1" x14ac:dyDescent="0.2">
      <c r="A2" s="20" t="s">
        <v>58</v>
      </c>
      <c r="B2" s="12" t="s">
        <v>59</v>
      </c>
      <c r="C2" s="12" t="s">
        <v>60</v>
      </c>
    </row>
    <row r="3" spans="1:3" ht="27" customHeight="1" x14ac:dyDescent="0.2">
      <c r="A3" s="21" t="s">
        <v>32</v>
      </c>
      <c r="B3" s="22">
        <v>26</v>
      </c>
      <c r="C3" s="13">
        <v>2907.8249999999998</v>
      </c>
    </row>
    <row r="4" spans="1:3" ht="27" customHeight="1" x14ac:dyDescent="0.2">
      <c r="A4" s="21" t="s">
        <v>34</v>
      </c>
      <c r="B4" s="22">
        <v>19</v>
      </c>
      <c r="C4" s="13">
        <v>10039.200000000001</v>
      </c>
    </row>
    <row r="5" spans="1:3" ht="27" customHeight="1" x14ac:dyDescent="0.2">
      <c r="A5" s="21" t="s">
        <v>68</v>
      </c>
      <c r="B5" s="22">
        <v>45</v>
      </c>
      <c r="C5" s="13">
        <v>7186.65</v>
      </c>
    </row>
    <row r="6" spans="1:3" ht="27" customHeight="1" x14ac:dyDescent="0.2"/>
    <row r="7" spans="1:3" ht="27" customHeight="1" x14ac:dyDescent="0.2">
      <c r="A7" s="27" t="s">
        <v>67</v>
      </c>
      <c r="B7" s="27"/>
      <c r="C7" s="27"/>
    </row>
    <row r="8" spans="1:3" ht="27" customHeight="1" x14ac:dyDescent="0.2">
      <c r="A8" s="20" t="s">
        <v>58</v>
      </c>
      <c r="B8" s="12" t="s">
        <v>63</v>
      </c>
      <c r="C8" s="12" t="s">
        <v>64</v>
      </c>
    </row>
    <row r="9" spans="1:3" ht="27" customHeight="1" x14ac:dyDescent="0.2">
      <c r="A9" s="21" t="s">
        <v>24</v>
      </c>
      <c r="B9" s="13">
        <v>236.03399999999999</v>
      </c>
      <c r="C9" s="13">
        <v>27</v>
      </c>
    </row>
    <row r="10" spans="1:3" ht="27" customHeight="1" x14ac:dyDescent="0.2">
      <c r="A10" s="34" t="s">
        <v>24</v>
      </c>
      <c r="B10" s="13">
        <v>236.03399999999999</v>
      </c>
      <c r="C10" s="13">
        <v>27</v>
      </c>
    </row>
    <row r="11" spans="1:3" ht="27" customHeight="1" x14ac:dyDescent="0.2">
      <c r="A11" s="21" t="s">
        <v>13</v>
      </c>
      <c r="B11" s="13">
        <v>406.50299999999999</v>
      </c>
      <c r="C11" s="13">
        <v>8.0686472874640671</v>
      </c>
    </row>
    <row r="12" spans="1:3" ht="27" customHeight="1" x14ac:dyDescent="0.2">
      <c r="A12" s="34" t="s">
        <v>12</v>
      </c>
      <c r="B12" s="13">
        <v>209.80799999999999</v>
      </c>
      <c r="C12" s="13">
        <v>4.0601390521870613</v>
      </c>
    </row>
    <row r="13" spans="1:3" ht="27" customHeight="1" x14ac:dyDescent="0.2">
      <c r="A13" s="34" t="s">
        <v>20</v>
      </c>
      <c r="B13" s="13">
        <v>196.69499999999999</v>
      </c>
      <c r="C13" s="13">
        <v>4.0085082352770049</v>
      </c>
    </row>
    <row r="14" spans="1:3" ht="27" customHeight="1" x14ac:dyDescent="0.2">
      <c r="A14" s="21" t="s">
        <v>18</v>
      </c>
      <c r="B14" s="13">
        <v>9096.84</v>
      </c>
      <c r="C14" s="13">
        <v>12.932708251835335</v>
      </c>
    </row>
    <row r="15" spans="1:3" ht="27" customHeight="1" x14ac:dyDescent="0.2">
      <c r="A15" s="34" t="s">
        <v>17</v>
      </c>
      <c r="B15" s="13">
        <v>9096.84</v>
      </c>
      <c r="C15" s="13">
        <v>12.932708251835335</v>
      </c>
    </row>
    <row r="16" spans="1:3" ht="27" customHeight="1" x14ac:dyDescent="0.2">
      <c r="A16" s="21" t="s">
        <v>8</v>
      </c>
      <c r="B16" s="13">
        <v>15604.92</v>
      </c>
      <c r="C16" s="13">
        <v>1753.583123951777</v>
      </c>
    </row>
    <row r="17" spans="1:4" ht="27" customHeight="1" x14ac:dyDescent="0.2">
      <c r="A17" s="34" t="s">
        <v>15</v>
      </c>
      <c r="B17" s="13">
        <v>862.92</v>
      </c>
      <c r="C17" s="13">
        <v>102</v>
      </c>
    </row>
    <row r="18" spans="1:4" ht="27" customHeight="1" x14ac:dyDescent="0.2">
      <c r="A18" s="34" t="s">
        <v>50</v>
      </c>
      <c r="B18" s="13">
        <v>1408.35</v>
      </c>
      <c r="C18" s="13">
        <v>16.583123951777001</v>
      </c>
    </row>
    <row r="19" spans="1:4" ht="27" customHeight="1" x14ac:dyDescent="0.2">
      <c r="A19" s="34" t="s">
        <v>10</v>
      </c>
      <c r="B19" s="13">
        <v>13333.65</v>
      </c>
      <c r="C19" s="13">
        <v>1635</v>
      </c>
    </row>
    <row r="20" spans="1:4" ht="27" customHeight="1" x14ac:dyDescent="0.2">
      <c r="A20" s="35" t="s">
        <v>68</v>
      </c>
      <c r="B20" s="13">
        <v>25344.296999999999</v>
      </c>
      <c r="C20" s="13">
        <v>1801.5844794910763</v>
      </c>
    </row>
    <row r="21" spans="1:4" ht="27" customHeight="1" x14ac:dyDescent="0.2"/>
    <row r="22" spans="1:4" ht="27" customHeight="1" x14ac:dyDescent="0.25">
      <c r="A22" s="36" t="s">
        <v>59</v>
      </c>
      <c r="B22" s="36" t="s">
        <v>66</v>
      </c>
      <c r="C22" s="37"/>
      <c r="D22" s="37"/>
    </row>
    <row r="23" spans="1:4" ht="27" customHeight="1" x14ac:dyDescent="0.25">
      <c r="A23" s="36" t="s">
        <v>58</v>
      </c>
      <c r="B23" s="37" t="s">
        <v>32</v>
      </c>
      <c r="C23" s="37" t="s">
        <v>34</v>
      </c>
      <c r="D23" s="37" t="s">
        <v>68</v>
      </c>
    </row>
    <row r="24" spans="1:4" ht="27" customHeight="1" x14ac:dyDescent="0.25">
      <c r="A24" s="38" t="s">
        <v>23</v>
      </c>
      <c r="B24" s="39">
        <v>11</v>
      </c>
      <c r="C24" s="39">
        <v>2</v>
      </c>
      <c r="D24" s="39">
        <v>13</v>
      </c>
    </row>
    <row r="25" spans="1:4" ht="27" customHeight="1" x14ac:dyDescent="0.25">
      <c r="A25" s="38" t="s">
        <v>14</v>
      </c>
      <c r="B25" s="39"/>
      <c r="C25" s="39">
        <v>3</v>
      </c>
      <c r="D25" s="39">
        <v>3</v>
      </c>
    </row>
    <row r="26" spans="1:4" ht="27" customHeight="1" x14ac:dyDescent="0.25">
      <c r="A26" s="38" t="s">
        <v>65</v>
      </c>
      <c r="B26" s="39"/>
      <c r="C26" s="39">
        <v>4</v>
      </c>
      <c r="D26" s="39">
        <v>4</v>
      </c>
    </row>
    <row r="27" spans="1:4" ht="27" customHeight="1" x14ac:dyDescent="0.25">
      <c r="A27" s="38" t="s">
        <v>16</v>
      </c>
      <c r="B27" s="39"/>
      <c r="C27" s="39">
        <v>1</v>
      </c>
      <c r="D27" s="39">
        <v>1</v>
      </c>
    </row>
    <row r="28" spans="1:4" ht="27" customHeight="1" x14ac:dyDescent="0.25">
      <c r="A28" s="38" t="s">
        <v>7</v>
      </c>
      <c r="B28" s="39">
        <v>5</v>
      </c>
      <c r="C28" s="39"/>
      <c r="D28" s="39">
        <v>5</v>
      </c>
    </row>
    <row r="29" spans="1:4" ht="27" customHeight="1" x14ac:dyDescent="0.25">
      <c r="A29" s="38" t="s">
        <v>22</v>
      </c>
      <c r="B29" s="39"/>
      <c r="C29" s="39">
        <v>3</v>
      </c>
      <c r="D29" s="39">
        <v>3</v>
      </c>
    </row>
    <row r="30" spans="1:4" ht="27" customHeight="1" x14ac:dyDescent="0.25">
      <c r="A30" s="38" t="s">
        <v>21</v>
      </c>
      <c r="B30" s="39"/>
      <c r="C30" s="39">
        <v>6</v>
      </c>
      <c r="D30" s="39">
        <v>6</v>
      </c>
    </row>
    <row r="31" spans="1:4" ht="27" customHeight="1" x14ac:dyDescent="0.25">
      <c r="A31" s="38" t="s">
        <v>11</v>
      </c>
      <c r="B31" s="39">
        <v>2</v>
      </c>
      <c r="C31" s="39"/>
      <c r="D31" s="39">
        <v>2</v>
      </c>
    </row>
    <row r="32" spans="1:4" ht="19" x14ac:dyDescent="0.25">
      <c r="A32" s="38" t="s">
        <v>19</v>
      </c>
      <c r="B32" s="39">
        <v>8</v>
      </c>
      <c r="C32" s="39"/>
      <c r="D32" s="39">
        <v>8</v>
      </c>
    </row>
    <row r="33" spans="1:4" ht="19" x14ac:dyDescent="0.25">
      <c r="A33" s="38" t="s">
        <v>68</v>
      </c>
      <c r="B33" s="39">
        <v>26</v>
      </c>
      <c r="C33" s="39">
        <v>19</v>
      </c>
      <c r="D33" s="39">
        <v>45</v>
      </c>
    </row>
  </sheetData>
  <mergeCells count="2">
    <mergeCell ref="A1:C1"/>
    <mergeCell ref="A7:C7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טבלה 1 מוצרי חשמל</vt:lpstr>
      <vt:lpstr>טבלה 2 מכירות</vt:lpstr>
      <vt:lpstr>יבשות</vt:lpstr>
      <vt:lpstr>גרפים</vt:lpstr>
      <vt:lpstr>נתונים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2022-10-25T07:44:01Z</dcterms:created>
  <dcterms:modified xsi:type="dcterms:W3CDTF">2022-10-27T08:38:51Z</dcterms:modified>
</cp:coreProperties>
</file>